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xhhs.sharepoint.com/sites/O365-ECIPolicyTeam/Shared Documents/General/Projects/FCS/2026/Routing/"/>
    </mc:Choice>
  </mc:AlternateContent>
  <xr:revisionPtr revIDLastSave="0" documentId="8_{33CF7937-F289-4F71-AFB5-B87375002319}" xr6:coauthVersionLast="47" xr6:coauthVersionMax="47" xr10:uidLastSave="{00000000-0000-0000-0000-000000000000}"/>
  <bookViews>
    <workbookView xWindow="-28920" yWindow="-120" windowWidth="29040" windowHeight="15720" firstSheet="3" activeTab="3" xr2:uid="{00000000-000D-0000-FFFF-FFFF00000000}"/>
  </bookViews>
  <sheets>
    <sheet name="FCS MMC Calculator" sheetId="3" r:id="rId1"/>
    <sheet name="Fee Schedule" sheetId="4" r:id="rId2"/>
    <sheet name="ECI MMC Scale_English" sheetId="1" r:id="rId3"/>
    <sheet name="ECI MMC Scale_Spanish" sheetId="5" r:id="rId4"/>
  </sheets>
  <definedNames>
    <definedName name="_xlnm.Print_Area" localSheetId="2">'ECI MMC Scale_English'!$A$1:$K$109</definedName>
    <definedName name="_xlnm.Print_Area" localSheetId="3">'ECI MMC Scale_Spanish'!$A$1:$K$99</definedName>
    <definedName name="_xlnm.Print_Area" localSheetId="0">'FCS MMC Calculator'!$A$1:$F$39</definedName>
    <definedName name="_xlnm.Print_Area" localSheetId="1">'Fee Schedule'!$A$7:$CE$25</definedName>
    <definedName name="_xlnm.Print_Titles" localSheetId="2">'ECI MMC Scale_English'!$1:$14</definedName>
    <definedName name="_xlnm.Print_Titles" localSheetId="3">'ECI MMC Scale_Spanish'!$1:$5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" l="1"/>
  <c r="A20" i="1"/>
  <c r="G19" i="1"/>
  <c r="A42" i="1" s="1"/>
  <c r="C45" i="1" s="1"/>
  <c r="G20" i="1" l="1"/>
  <c r="A99" i="5"/>
  <c r="K97" i="5" l="1"/>
  <c r="J79" i="5"/>
  <c r="K79" i="5"/>
  <c r="J80" i="5"/>
  <c r="K80" i="5"/>
  <c r="J81" i="5"/>
  <c r="K81" i="5"/>
  <c r="J82" i="5"/>
  <c r="K82" i="5"/>
  <c r="J83" i="5"/>
  <c r="K83" i="5"/>
  <c r="J84" i="5"/>
  <c r="K84" i="5"/>
  <c r="J85" i="5"/>
  <c r="K85" i="5"/>
  <c r="J86" i="5"/>
  <c r="K86" i="5"/>
  <c r="J87" i="5"/>
  <c r="K87" i="5"/>
  <c r="J88" i="5"/>
  <c r="K88" i="5"/>
  <c r="J89" i="5"/>
  <c r="K89" i="5"/>
  <c r="J90" i="5"/>
  <c r="K90" i="5"/>
  <c r="J91" i="5"/>
  <c r="K91" i="5"/>
  <c r="J92" i="5"/>
  <c r="K92" i="5"/>
  <c r="J93" i="5"/>
  <c r="K93" i="5"/>
  <c r="J94" i="5"/>
  <c r="K94" i="5"/>
  <c r="J95" i="5"/>
  <c r="K95" i="5"/>
  <c r="J96" i="5"/>
  <c r="K96" i="5"/>
  <c r="K78" i="5"/>
  <c r="J78" i="5"/>
  <c r="D79" i="5"/>
  <c r="E79" i="5"/>
  <c r="D80" i="5"/>
  <c r="E80" i="5"/>
  <c r="D81" i="5"/>
  <c r="E81" i="5"/>
  <c r="D82" i="5"/>
  <c r="E82" i="5"/>
  <c r="D83" i="5"/>
  <c r="E83" i="5"/>
  <c r="D84" i="5"/>
  <c r="E84" i="5"/>
  <c r="D85" i="5"/>
  <c r="E85" i="5"/>
  <c r="D86" i="5"/>
  <c r="E86" i="5"/>
  <c r="D87" i="5"/>
  <c r="E87" i="5"/>
  <c r="D88" i="5"/>
  <c r="E88" i="5"/>
  <c r="D89" i="5"/>
  <c r="E89" i="5"/>
  <c r="D90" i="5"/>
  <c r="E90" i="5"/>
  <c r="D91" i="5"/>
  <c r="E91" i="5"/>
  <c r="D92" i="5"/>
  <c r="E92" i="5"/>
  <c r="D93" i="5"/>
  <c r="E93" i="5"/>
  <c r="D94" i="5"/>
  <c r="E94" i="5"/>
  <c r="D95" i="5"/>
  <c r="E95" i="5"/>
  <c r="D96" i="5"/>
  <c r="E96" i="5"/>
  <c r="E97" i="5"/>
  <c r="E78" i="5"/>
  <c r="D78" i="5"/>
  <c r="J56" i="5"/>
  <c r="K56" i="5"/>
  <c r="J57" i="5"/>
  <c r="K57" i="5"/>
  <c r="J58" i="5"/>
  <c r="K58" i="5"/>
  <c r="J59" i="5"/>
  <c r="K59" i="5"/>
  <c r="J60" i="5"/>
  <c r="K60" i="5"/>
  <c r="J61" i="5"/>
  <c r="K61" i="5"/>
  <c r="J62" i="5"/>
  <c r="K62" i="5"/>
  <c r="J63" i="5"/>
  <c r="K63" i="5"/>
  <c r="J64" i="5"/>
  <c r="K64" i="5"/>
  <c r="J65" i="5"/>
  <c r="K65" i="5"/>
  <c r="J66" i="5"/>
  <c r="K66" i="5"/>
  <c r="J67" i="5"/>
  <c r="K67" i="5"/>
  <c r="J68" i="5"/>
  <c r="K68" i="5"/>
  <c r="J69" i="5"/>
  <c r="K69" i="5"/>
  <c r="J70" i="5"/>
  <c r="K70" i="5"/>
  <c r="J71" i="5"/>
  <c r="K71" i="5"/>
  <c r="J72" i="5"/>
  <c r="K72" i="5"/>
  <c r="J73" i="5"/>
  <c r="K73" i="5"/>
  <c r="K74" i="5"/>
  <c r="K55" i="5"/>
  <c r="J55" i="5"/>
  <c r="D56" i="5"/>
  <c r="E56" i="5"/>
  <c r="D57" i="5"/>
  <c r="E57" i="5"/>
  <c r="D58" i="5"/>
  <c r="E58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/>
  <c r="D69" i="5"/>
  <c r="E69" i="5"/>
  <c r="D70" i="5"/>
  <c r="E70" i="5"/>
  <c r="D71" i="5"/>
  <c r="E71" i="5"/>
  <c r="D72" i="5"/>
  <c r="E72" i="5"/>
  <c r="D73" i="5"/>
  <c r="E73" i="5"/>
  <c r="E74" i="5"/>
  <c r="E55" i="5"/>
  <c r="D55" i="5"/>
  <c r="J33" i="5"/>
  <c r="K33" i="5"/>
  <c r="J34" i="5"/>
  <c r="K34" i="5"/>
  <c r="J35" i="5"/>
  <c r="K35" i="5"/>
  <c r="J36" i="5"/>
  <c r="K36" i="5"/>
  <c r="J37" i="5"/>
  <c r="K37" i="5"/>
  <c r="J38" i="5"/>
  <c r="K38" i="5"/>
  <c r="J39" i="5"/>
  <c r="K39" i="5"/>
  <c r="J40" i="5"/>
  <c r="K40" i="5"/>
  <c r="J41" i="5"/>
  <c r="K41" i="5"/>
  <c r="J42" i="5"/>
  <c r="K42" i="5"/>
  <c r="J43" i="5"/>
  <c r="K43" i="5"/>
  <c r="J44" i="5"/>
  <c r="K44" i="5"/>
  <c r="J45" i="5"/>
  <c r="K45" i="5"/>
  <c r="J46" i="5"/>
  <c r="K46" i="5"/>
  <c r="J47" i="5"/>
  <c r="K47" i="5"/>
  <c r="J48" i="5"/>
  <c r="K48" i="5"/>
  <c r="J49" i="5"/>
  <c r="K49" i="5"/>
  <c r="J50" i="5"/>
  <c r="K50" i="5"/>
  <c r="K51" i="5"/>
  <c r="K32" i="5"/>
  <c r="J32" i="5"/>
  <c r="D33" i="5"/>
  <c r="E33" i="5"/>
  <c r="D34" i="5"/>
  <c r="E34" i="5"/>
  <c r="D35" i="5"/>
  <c r="E35" i="5"/>
  <c r="D36" i="5"/>
  <c r="E36" i="5"/>
  <c r="D37" i="5"/>
  <c r="E37" i="5"/>
  <c r="D38" i="5"/>
  <c r="E38" i="5"/>
  <c r="D39" i="5"/>
  <c r="E39" i="5"/>
  <c r="D40" i="5"/>
  <c r="E40" i="5"/>
  <c r="D41" i="5"/>
  <c r="E41" i="5"/>
  <c r="D42" i="5"/>
  <c r="E42" i="5"/>
  <c r="D43" i="5"/>
  <c r="E43" i="5"/>
  <c r="D44" i="5"/>
  <c r="E44" i="5"/>
  <c r="D45" i="5"/>
  <c r="E45" i="5"/>
  <c r="D46" i="5"/>
  <c r="E46" i="5"/>
  <c r="D47" i="5"/>
  <c r="E47" i="5"/>
  <c r="D48" i="5"/>
  <c r="E48" i="5"/>
  <c r="D49" i="5"/>
  <c r="E49" i="5"/>
  <c r="D50" i="5"/>
  <c r="E50" i="5"/>
  <c r="E51" i="5"/>
  <c r="E32" i="5"/>
  <c r="D32" i="5"/>
  <c r="K28" i="5"/>
  <c r="J10" i="5"/>
  <c r="K10" i="5"/>
  <c r="J11" i="5"/>
  <c r="K11" i="5"/>
  <c r="J12" i="5"/>
  <c r="K12" i="5"/>
  <c r="J13" i="5"/>
  <c r="K13" i="5"/>
  <c r="J14" i="5"/>
  <c r="K14" i="5"/>
  <c r="J15" i="5"/>
  <c r="K15" i="5"/>
  <c r="J16" i="5"/>
  <c r="K16" i="5"/>
  <c r="J17" i="5"/>
  <c r="K17" i="5"/>
  <c r="J18" i="5"/>
  <c r="K18" i="5"/>
  <c r="J19" i="5"/>
  <c r="K19" i="5"/>
  <c r="J20" i="5"/>
  <c r="K20" i="5"/>
  <c r="J21" i="5"/>
  <c r="K21" i="5"/>
  <c r="J22" i="5"/>
  <c r="K22" i="5"/>
  <c r="J23" i="5"/>
  <c r="K23" i="5"/>
  <c r="J24" i="5"/>
  <c r="K24" i="5"/>
  <c r="J25" i="5"/>
  <c r="K25" i="5"/>
  <c r="J26" i="5"/>
  <c r="K26" i="5"/>
  <c r="J27" i="5"/>
  <c r="K27" i="5"/>
  <c r="K9" i="5"/>
  <c r="J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9" i="5"/>
  <c r="A9" i="5"/>
  <c r="A109" i="1" l="1"/>
  <c r="I30" i="1" l="1"/>
  <c r="G31" i="1" s="1"/>
  <c r="G9" i="5" l="1"/>
  <c r="J7" i="3"/>
  <c r="K7" i="3"/>
  <c r="L25" i="3"/>
  <c r="J25" i="3"/>
  <c r="L24" i="3"/>
  <c r="J24" i="3"/>
  <c r="L23" i="3"/>
  <c r="J23" i="3"/>
  <c r="L22" i="3"/>
  <c r="J22" i="3"/>
  <c r="L21" i="3"/>
  <c r="J21" i="3"/>
  <c r="K21" i="3"/>
  <c r="K22" i="3"/>
  <c r="K23" i="3"/>
  <c r="K24" i="3"/>
  <c r="K25" i="3"/>
  <c r="L20" i="3"/>
  <c r="J20" i="3"/>
  <c r="L19" i="3"/>
  <c r="J19" i="3"/>
  <c r="L18" i="3"/>
  <c r="J18" i="3"/>
  <c r="L16" i="3"/>
  <c r="J16" i="3"/>
  <c r="L17" i="3"/>
  <c r="J17" i="3"/>
  <c r="L15" i="3"/>
  <c r="J15" i="3"/>
  <c r="K16" i="3"/>
  <c r="K17" i="3"/>
  <c r="K18" i="3"/>
  <c r="K19" i="3"/>
  <c r="K20" i="3"/>
  <c r="K15" i="3"/>
  <c r="L14" i="3"/>
  <c r="J14" i="3"/>
  <c r="K14" i="3"/>
  <c r="G42" i="1" l="1"/>
  <c r="A32" i="5"/>
  <c r="J4" i="3"/>
  <c r="CC8" i="4"/>
  <c r="CC9" i="4"/>
  <c r="CC10" i="4"/>
  <c r="CC11" i="4"/>
  <c r="CC12" i="4"/>
  <c r="CC13" i="4"/>
  <c r="CC14" i="4"/>
  <c r="CC15" i="4"/>
  <c r="CC16" i="4"/>
  <c r="CC17" i="4"/>
  <c r="CC18" i="4"/>
  <c r="CC19" i="4"/>
  <c r="CC20" i="4"/>
  <c r="CC21" i="4"/>
  <c r="CG26" i="4"/>
  <c r="M25" i="3" s="1"/>
  <c r="CH26" i="4"/>
  <c r="N25" i="3" s="1"/>
  <c r="CG27" i="4"/>
  <c r="M26" i="3" s="1"/>
  <c r="CH27" i="4"/>
  <c r="N26" i="3" s="1"/>
  <c r="CG9" i="4"/>
  <c r="M8" i="3" s="1"/>
  <c r="CH9" i="4"/>
  <c r="N8" i="3" s="1"/>
  <c r="CG10" i="4"/>
  <c r="M9" i="3" s="1"/>
  <c r="CH10" i="4"/>
  <c r="N9" i="3" s="1"/>
  <c r="CG11" i="4"/>
  <c r="M10" i="3" s="1"/>
  <c r="CH11" i="4"/>
  <c r="N10" i="3" s="1"/>
  <c r="CG12" i="4"/>
  <c r="M11" i="3" s="1"/>
  <c r="CH12" i="4"/>
  <c r="N11" i="3" s="1"/>
  <c r="CG13" i="4"/>
  <c r="M12" i="3" s="1"/>
  <c r="CH13" i="4"/>
  <c r="N12" i="3" s="1"/>
  <c r="CG14" i="4"/>
  <c r="M13" i="3" s="1"/>
  <c r="CH14" i="4"/>
  <c r="N13" i="3" s="1"/>
  <c r="CG15" i="4"/>
  <c r="M14" i="3" s="1"/>
  <c r="CH15" i="4"/>
  <c r="N14" i="3" s="1"/>
  <c r="CG16" i="4"/>
  <c r="M15" i="3" s="1"/>
  <c r="CH16" i="4"/>
  <c r="N15" i="3" s="1"/>
  <c r="CG17" i="4"/>
  <c r="M16" i="3" s="1"/>
  <c r="CH17" i="4"/>
  <c r="N16" i="3" s="1"/>
  <c r="CG18" i="4"/>
  <c r="M17" i="3" s="1"/>
  <c r="CH18" i="4"/>
  <c r="N17" i="3" s="1"/>
  <c r="CG19" i="4"/>
  <c r="M18" i="3" s="1"/>
  <c r="CH19" i="4"/>
  <c r="N18" i="3" s="1"/>
  <c r="CG20" i="4"/>
  <c r="M19" i="3" s="1"/>
  <c r="CH20" i="4"/>
  <c r="N19" i="3" s="1"/>
  <c r="CG21" i="4"/>
  <c r="M20" i="3" s="1"/>
  <c r="CH21" i="4"/>
  <c r="N20" i="3" s="1"/>
  <c r="CG22" i="4"/>
  <c r="M21" i="3" s="1"/>
  <c r="CH22" i="4"/>
  <c r="N21" i="3" s="1"/>
  <c r="CG23" i="4"/>
  <c r="M22" i="3" s="1"/>
  <c r="CH23" i="4"/>
  <c r="N22" i="3" s="1"/>
  <c r="CG24" i="4"/>
  <c r="M23" i="3" s="1"/>
  <c r="CH24" i="4"/>
  <c r="N23" i="3" s="1"/>
  <c r="CG25" i="4"/>
  <c r="M24" i="3" s="1"/>
  <c r="CH25" i="4"/>
  <c r="N24" i="3" s="1"/>
  <c r="CH8" i="4"/>
  <c r="N7" i="3" s="1"/>
  <c r="CG8" i="4"/>
  <c r="M7" i="3" s="1"/>
  <c r="E35" i="3" s="1"/>
  <c r="K13" i="3"/>
  <c r="K26" i="3"/>
  <c r="K9" i="3"/>
  <c r="K10" i="3"/>
  <c r="K11" i="3"/>
  <c r="K12" i="3"/>
  <c r="K8" i="3"/>
  <c r="BX9" i="4"/>
  <c r="BX10" i="4"/>
  <c r="BX11" i="4"/>
  <c r="BX12" i="4"/>
  <c r="BX13" i="4"/>
  <c r="BX14" i="4"/>
  <c r="BX15" i="4"/>
  <c r="BX16" i="4"/>
  <c r="BX17" i="4"/>
  <c r="BX18" i="4"/>
  <c r="BX19" i="4"/>
  <c r="BX20" i="4"/>
  <c r="BX21" i="4"/>
  <c r="BT9" i="4"/>
  <c r="BT10" i="4"/>
  <c r="BT11" i="4"/>
  <c r="BT12" i="4"/>
  <c r="BT13" i="4"/>
  <c r="BT14" i="4"/>
  <c r="BT15" i="4"/>
  <c r="BT16" i="4"/>
  <c r="BT17" i="4"/>
  <c r="BT18" i="4"/>
  <c r="BT19" i="4"/>
  <c r="BT20" i="4"/>
  <c r="BT21" i="4"/>
  <c r="BX8" i="4"/>
  <c r="BT8" i="4"/>
  <c r="BP9" i="4"/>
  <c r="BP10" i="4"/>
  <c r="BP11" i="4"/>
  <c r="BP12" i="4"/>
  <c r="BP13" i="4"/>
  <c r="BP14" i="4"/>
  <c r="BP15" i="4"/>
  <c r="BP16" i="4"/>
  <c r="BP17" i="4"/>
  <c r="BP18" i="4"/>
  <c r="BP19" i="4"/>
  <c r="BP20" i="4"/>
  <c r="BP21" i="4"/>
  <c r="BL9" i="4"/>
  <c r="BL10" i="4"/>
  <c r="BL11" i="4"/>
  <c r="BL12" i="4"/>
  <c r="BL13" i="4"/>
  <c r="BL14" i="4"/>
  <c r="BL15" i="4"/>
  <c r="BL16" i="4"/>
  <c r="BL17" i="4"/>
  <c r="BL18" i="4"/>
  <c r="BL19" i="4"/>
  <c r="BL20" i="4"/>
  <c r="BL21" i="4"/>
  <c r="BH9" i="4"/>
  <c r="BH10" i="4"/>
  <c r="BH11" i="4"/>
  <c r="BH12" i="4"/>
  <c r="BH13" i="4"/>
  <c r="BH14" i="4"/>
  <c r="BH15" i="4"/>
  <c r="BH16" i="4"/>
  <c r="BH17" i="4"/>
  <c r="BH18" i="4"/>
  <c r="BH19" i="4"/>
  <c r="BH20" i="4"/>
  <c r="BH21" i="4"/>
  <c r="BP8" i="4"/>
  <c r="BL8" i="4"/>
  <c r="BH8" i="4"/>
  <c r="BD9" i="4"/>
  <c r="BD10" i="4"/>
  <c r="BD11" i="4"/>
  <c r="BD12" i="4"/>
  <c r="BD13" i="4"/>
  <c r="BD14" i="4"/>
  <c r="BD15" i="4"/>
  <c r="BD16" i="4"/>
  <c r="BD17" i="4"/>
  <c r="BD18" i="4"/>
  <c r="BD19" i="4"/>
  <c r="BD20" i="4"/>
  <c r="BD21" i="4"/>
  <c r="AZ9" i="4"/>
  <c r="AZ10" i="4"/>
  <c r="AZ11" i="4"/>
  <c r="AZ12" i="4"/>
  <c r="AZ13" i="4"/>
  <c r="AZ14" i="4"/>
  <c r="AZ15" i="4"/>
  <c r="AZ16" i="4"/>
  <c r="AZ17" i="4"/>
  <c r="AZ18" i="4"/>
  <c r="AZ19" i="4"/>
  <c r="AZ20" i="4"/>
  <c r="AZ21" i="4"/>
  <c r="AV9" i="4"/>
  <c r="AV10" i="4"/>
  <c r="AV11" i="4"/>
  <c r="AV12" i="4"/>
  <c r="AV13" i="4"/>
  <c r="AV14" i="4"/>
  <c r="AV15" i="4"/>
  <c r="AV16" i="4"/>
  <c r="AV17" i="4"/>
  <c r="AV18" i="4"/>
  <c r="AV19" i="4"/>
  <c r="AV20" i="4"/>
  <c r="AV21" i="4"/>
  <c r="BD8" i="4"/>
  <c r="AZ8" i="4"/>
  <c r="AV8" i="4"/>
  <c r="AR9" i="4"/>
  <c r="AR10" i="4"/>
  <c r="AR11" i="4"/>
  <c r="AR12" i="4"/>
  <c r="AR13" i="4"/>
  <c r="AR14" i="4"/>
  <c r="AR15" i="4"/>
  <c r="AR16" i="4"/>
  <c r="AR17" i="4"/>
  <c r="AR18" i="4"/>
  <c r="AR19" i="4"/>
  <c r="AR20" i="4"/>
  <c r="AR21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R8" i="4"/>
  <c r="AN8" i="4"/>
  <c r="AJ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8" i="4"/>
  <c r="BM9" i="4"/>
  <c r="BM10" i="4"/>
  <c r="BM11" i="4"/>
  <c r="BM12" i="4"/>
  <c r="BM13" i="4"/>
  <c r="BM14" i="4"/>
  <c r="BM15" i="4"/>
  <c r="BM16" i="4"/>
  <c r="BM17" i="4"/>
  <c r="BM18" i="4"/>
  <c r="BM19" i="4"/>
  <c r="BM20" i="4"/>
  <c r="BM21" i="4"/>
  <c r="BI9" i="4"/>
  <c r="BI10" i="4"/>
  <c r="BI11" i="4"/>
  <c r="BI12" i="4"/>
  <c r="BI13" i="4"/>
  <c r="BI14" i="4"/>
  <c r="BI15" i="4"/>
  <c r="BI16" i="4"/>
  <c r="BI17" i="4"/>
  <c r="BI18" i="4"/>
  <c r="BI19" i="4"/>
  <c r="BI20" i="4"/>
  <c r="BI21" i="4"/>
  <c r="BE9" i="4"/>
  <c r="BE10" i="4"/>
  <c r="BE11" i="4"/>
  <c r="BE12" i="4"/>
  <c r="BE13" i="4"/>
  <c r="BE14" i="4"/>
  <c r="BE15" i="4"/>
  <c r="BE16" i="4"/>
  <c r="BE17" i="4"/>
  <c r="BE18" i="4"/>
  <c r="BE19" i="4"/>
  <c r="BE20" i="4"/>
  <c r="BE21" i="4"/>
  <c r="BA9" i="4"/>
  <c r="BA10" i="4"/>
  <c r="BA11" i="4"/>
  <c r="BA12" i="4"/>
  <c r="BA13" i="4"/>
  <c r="BA14" i="4"/>
  <c r="BA15" i="4"/>
  <c r="BA16" i="4"/>
  <c r="BA17" i="4"/>
  <c r="BA18" i="4"/>
  <c r="BA19" i="4"/>
  <c r="BA20" i="4"/>
  <c r="BA21" i="4"/>
  <c r="AW9" i="4"/>
  <c r="AW10" i="4"/>
  <c r="AW11" i="4"/>
  <c r="AW12" i="4"/>
  <c r="AW13" i="4"/>
  <c r="AW14" i="4"/>
  <c r="AW15" i="4"/>
  <c r="AW16" i="4"/>
  <c r="AW17" i="4"/>
  <c r="AW18" i="4"/>
  <c r="AW19" i="4"/>
  <c r="AW20" i="4"/>
  <c r="AW21" i="4"/>
  <c r="AS9" i="4"/>
  <c r="AS10" i="4"/>
  <c r="AS11" i="4"/>
  <c r="AS12" i="4"/>
  <c r="AS13" i="4"/>
  <c r="AS14" i="4"/>
  <c r="AS15" i="4"/>
  <c r="AS16" i="4"/>
  <c r="AS17" i="4"/>
  <c r="AS18" i="4"/>
  <c r="AS19" i="4"/>
  <c r="AS20" i="4"/>
  <c r="AS21" i="4"/>
  <c r="AO9" i="4"/>
  <c r="AO10" i="4"/>
  <c r="AO11" i="4"/>
  <c r="AO12" i="4"/>
  <c r="AO13" i="4"/>
  <c r="AO14" i="4"/>
  <c r="AO15" i="4"/>
  <c r="AO16" i="4"/>
  <c r="AO17" i="4"/>
  <c r="AO18" i="4"/>
  <c r="AO19" i="4"/>
  <c r="AO20" i="4"/>
  <c r="AO21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BQ9" i="4"/>
  <c r="BQ10" i="4"/>
  <c r="BQ11" i="4"/>
  <c r="BQ12" i="4"/>
  <c r="BQ13" i="4"/>
  <c r="BQ14" i="4"/>
  <c r="BQ15" i="4"/>
  <c r="BQ16" i="4"/>
  <c r="BQ17" i="4"/>
  <c r="BQ18" i="4"/>
  <c r="BQ19" i="4"/>
  <c r="BQ20" i="4"/>
  <c r="BQ21" i="4"/>
  <c r="BU9" i="4"/>
  <c r="BU10" i="4"/>
  <c r="BU11" i="4"/>
  <c r="BU12" i="4"/>
  <c r="BU13" i="4"/>
  <c r="BU14" i="4"/>
  <c r="BU15" i="4"/>
  <c r="BU16" i="4"/>
  <c r="BU17" i="4"/>
  <c r="BU18" i="4"/>
  <c r="BU19" i="4"/>
  <c r="BU20" i="4"/>
  <c r="BU21" i="4"/>
  <c r="BY9" i="4"/>
  <c r="BY10" i="4"/>
  <c r="BY11" i="4"/>
  <c r="BY12" i="4"/>
  <c r="BY13" i="4"/>
  <c r="BY14" i="4"/>
  <c r="BY15" i="4"/>
  <c r="BY16" i="4"/>
  <c r="BY17" i="4"/>
  <c r="BY18" i="4"/>
  <c r="BY19" i="4"/>
  <c r="BY20" i="4"/>
  <c r="BY21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AC8" i="4"/>
  <c r="AG8" i="4"/>
  <c r="AK8" i="4"/>
  <c r="AO8" i="4"/>
  <c r="AS8" i="4"/>
  <c r="AW8" i="4"/>
  <c r="BA8" i="4"/>
  <c r="BE8" i="4"/>
  <c r="BI8" i="4"/>
  <c r="BM8" i="4"/>
  <c r="BQ8" i="4"/>
  <c r="BU8" i="4"/>
  <c r="BY8" i="4"/>
  <c r="Y8" i="4"/>
  <c r="C37" i="1"/>
  <c r="C27" i="5" s="1"/>
  <c r="C36" i="1"/>
  <c r="C26" i="5" s="1"/>
  <c r="C35" i="1"/>
  <c r="C25" i="5" s="1"/>
  <c r="C34" i="1"/>
  <c r="C24" i="5" s="1"/>
  <c r="C33" i="1"/>
  <c r="C23" i="5" s="1"/>
  <c r="C32" i="1"/>
  <c r="C22" i="5" s="1"/>
  <c r="C31" i="1"/>
  <c r="C21" i="5" s="1"/>
  <c r="C30" i="1"/>
  <c r="C20" i="5" s="1"/>
  <c r="C29" i="1"/>
  <c r="C19" i="5" s="1"/>
  <c r="C28" i="1"/>
  <c r="C18" i="5" s="1"/>
  <c r="C27" i="1"/>
  <c r="C17" i="5" s="1"/>
  <c r="C26" i="1"/>
  <c r="C16" i="5" s="1"/>
  <c r="C25" i="1"/>
  <c r="C15" i="5" s="1"/>
  <c r="C24" i="1"/>
  <c r="C14" i="5" s="1"/>
  <c r="C23" i="1"/>
  <c r="C13" i="5" s="1"/>
  <c r="C22" i="1"/>
  <c r="C12" i="5" s="1"/>
  <c r="C21" i="1"/>
  <c r="C11" i="5" s="1"/>
  <c r="C20" i="1"/>
  <c r="C10" i="5" s="1"/>
  <c r="A65" i="1" l="1"/>
  <c r="C75" i="1" s="1"/>
  <c r="G32" i="5"/>
  <c r="A39" i="3"/>
  <c r="G65" i="1" l="1"/>
  <c r="A55" i="5"/>
  <c r="A25" i="4"/>
  <c r="A88" i="1" l="1"/>
  <c r="C91" i="1" s="1"/>
  <c r="G55" i="5"/>
  <c r="C82" i="1"/>
  <c r="C78" i="1"/>
  <c r="C74" i="1"/>
  <c r="C70" i="1"/>
  <c r="C66" i="1"/>
  <c r="C81" i="1"/>
  <c r="C77" i="1"/>
  <c r="C73" i="1"/>
  <c r="C69" i="1"/>
  <c r="A66" i="1"/>
  <c r="A56" i="5" s="1"/>
  <c r="C80" i="1"/>
  <c r="C76" i="1"/>
  <c r="C72" i="1"/>
  <c r="C68" i="1"/>
  <c r="C83" i="1"/>
  <c r="C79" i="1"/>
  <c r="C71" i="1"/>
  <c r="C67" i="1"/>
  <c r="I83" i="1"/>
  <c r="I79" i="1"/>
  <c r="I75" i="1"/>
  <c r="I71" i="1"/>
  <c r="I67" i="1"/>
  <c r="I82" i="1"/>
  <c r="I78" i="1"/>
  <c r="I74" i="1"/>
  <c r="I70" i="1"/>
  <c r="I66" i="1"/>
  <c r="I81" i="1"/>
  <c r="I77" i="1"/>
  <c r="I73" i="1"/>
  <c r="I69" i="1"/>
  <c r="G66" i="1"/>
  <c r="G56" i="5" s="1"/>
  <c r="I80" i="1"/>
  <c r="I76" i="1"/>
  <c r="I72" i="1"/>
  <c r="I68" i="1"/>
  <c r="C57" i="1"/>
  <c r="C53" i="1"/>
  <c r="C49" i="1"/>
  <c r="C60" i="1"/>
  <c r="C56" i="1"/>
  <c r="C52" i="1"/>
  <c r="C48" i="1"/>
  <c r="C44" i="1"/>
  <c r="C54" i="1"/>
  <c r="C46" i="1"/>
  <c r="C59" i="1"/>
  <c r="C55" i="1"/>
  <c r="C51" i="1"/>
  <c r="C47" i="1"/>
  <c r="A48" i="1" s="1"/>
  <c r="C43" i="1"/>
  <c r="C58" i="1"/>
  <c r="C50" i="1"/>
  <c r="A43" i="1"/>
  <c r="A33" i="5" s="1"/>
  <c r="I58" i="1"/>
  <c r="I54" i="1"/>
  <c r="I50" i="1"/>
  <c r="I46" i="1"/>
  <c r="G43" i="1"/>
  <c r="G33" i="5" s="1"/>
  <c r="I57" i="1"/>
  <c r="I53" i="1"/>
  <c r="I49" i="1"/>
  <c r="I45" i="1"/>
  <c r="I59" i="1"/>
  <c r="I51" i="1"/>
  <c r="I43" i="1"/>
  <c r="I60" i="1"/>
  <c r="I56" i="1"/>
  <c r="I52" i="1"/>
  <c r="I48" i="1"/>
  <c r="I44" i="1"/>
  <c r="I55" i="1"/>
  <c r="I47" i="1"/>
  <c r="I36" i="1"/>
  <c r="I33" i="1"/>
  <c r="I28" i="1"/>
  <c r="I25" i="1"/>
  <c r="I20" i="1"/>
  <c r="I35" i="1"/>
  <c r="I27" i="1"/>
  <c r="I22" i="1"/>
  <c r="G10" i="5"/>
  <c r="I37" i="1"/>
  <c r="I32" i="1"/>
  <c r="I29" i="1"/>
  <c r="I24" i="1"/>
  <c r="I21" i="1"/>
  <c r="I34" i="1"/>
  <c r="I31" i="1"/>
  <c r="I26" i="1"/>
  <c r="I23" i="1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8" i="4"/>
  <c r="CD9" i="4"/>
  <c r="CD10" i="4"/>
  <c r="CD11" i="4"/>
  <c r="CD12" i="4"/>
  <c r="CD13" i="4"/>
  <c r="CD14" i="4"/>
  <c r="CD15" i="4"/>
  <c r="CD16" i="4"/>
  <c r="CD17" i="4"/>
  <c r="CD18" i="4"/>
  <c r="CD19" i="4"/>
  <c r="CD20" i="4"/>
  <c r="CD21" i="4"/>
  <c r="CD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8" i="4"/>
  <c r="C9" i="4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A22" i="1"/>
  <c r="A12" i="5" s="1"/>
  <c r="A21" i="1"/>
  <c r="A10" i="5"/>
  <c r="A89" i="1" l="1"/>
  <c r="A79" i="5" s="1"/>
  <c r="C104" i="1"/>
  <c r="A105" i="1" s="1"/>
  <c r="A95" i="5" s="1"/>
  <c r="C98" i="1"/>
  <c r="A99" i="1" s="1"/>
  <c r="A89" i="5" s="1"/>
  <c r="C102" i="1"/>
  <c r="A103" i="1" s="1"/>
  <c r="A93" i="5" s="1"/>
  <c r="C89" i="1"/>
  <c r="C79" i="5" s="1"/>
  <c r="C95" i="1"/>
  <c r="A96" i="1" s="1"/>
  <c r="A86" i="5" s="1"/>
  <c r="A23" i="1"/>
  <c r="A13" i="5" s="1"/>
  <c r="A11" i="5"/>
  <c r="C101" i="1"/>
  <c r="A102" i="1" s="1"/>
  <c r="A92" i="5" s="1"/>
  <c r="C92" i="1"/>
  <c r="C82" i="5" s="1"/>
  <c r="C105" i="1"/>
  <c r="A106" i="1" s="1"/>
  <c r="A96" i="5" s="1"/>
  <c r="C99" i="1"/>
  <c r="A100" i="1" s="1"/>
  <c r="A90" i="5" s="1"/>
  <c r="C96" i="1"/>
  <c r="A97" i="1" s="1"/>
  <c r="A87" i="5" s="1"/>
  <c r="C93" i="1"/>
  <c r="A94" i="1" s="1"/>
  <c r="A84" i="5" s="1"/>
  <c r="C90" i="1"/>
  <c r="C80" i="5" s="1"/>
  <c r="C106" i="1"/>
  <c r="A107" i="1" s="1"/>
  <c r="A97" i="5" s="1"/>
  <c r="C103" i="1"/>
  <c r="A104" i="1" s="1"/>
  <c r="A94" i="5" s="1"/>
  <c r="C100" i="1"/>
  <c r="A101" i="1" s="1"/>
  <c r="A91" i="5" s="1"/>
  <c r="C97" i="1"/>
  <c r="A98" i="1" s="1"/>
  <c r="A88" i="5" s="1"/>
  <c r="C94" i="1"/>
  <c r="A95" i="1" s="1"/>
  <c r="A85" i="5" s="1"/>
  <c r="G35" i="1"/>
  <c r="G25" i="5" s="1"/>
  <c r="I24" i="5"/>
  <c r="G26" i="1"/>
  <c r="G16" i="5" s="1"/>
  <c r="I15" i="5"/>
  <c r="G56" i="1"/>
  <c r="G46" i="5" s="1"/>
  <c r="I45" i="5"/>
  <c r="G57" i="1"/>
  <c r="G47" i="5" s="1"/>
  <c r="I46" i="5"/>
  <c r="G60" i="1"/>
  <c r="G50" i="5" s="1"/>
  <c r="I49" i="5"/>
  <c r="G58" i="1"/>
  <c r="G48" i="5" s="1"/>
  <c r="I47" i="5"/>
  <c r="G55" i="1"/>
  <c r="G45" i="5" s="1"/>
  <c r="I44" i="5"/>
  <c r="A44" i="1"/>
  <c r="A34" i="5" s="1"/>
  <c r="C33" i="5"/>
  <c r="A60" i="1"/>
  <c r="A50" i="5" s="1"/>
  <c r="C49" i="5"/>
  <c r="A49" i="1"/>
  <c r="A39" i="5" s="1"/>
  <c r="C38" i="5"/>
  <c r="A46" i="1"/>
  <c r="A36" i="5" s="1"/>
  <c r="C35" i="5"/>
  <c r="G69" i="1"/>
  <c r="G59" i="5" s="1"/>
  <c r="I58" i="5"/>
  <c r="G82" i="1"/>
  <c r="G72" i="5" s="1"/>
  <c r="I71" i="5"/>
  <c r="G79" i="1"/>
  <c r="G69" i="5" s="1"/>
  <c r="I68" i="5"/>
  <c r="G76" i="1"/>
  <c r="G66" i="5" s="1"/>
  <c r="I65" i="5"/>
  <c r="A72" i="1"/>
  <c r="A62" i="5" s="1"/>
  <c r="C61" i="5"/>
  <c r="A69" i="1"/>
  <c r="A59" i="5" s="1"/>
  <c r="C58" i="5"/>
  <c r="A82" i="1"/>
  <c r="A72" i="5" s="1"/>
  <c r="C71" i="5"/>
  <c r="A79" i="1"/>
  <c r="A69" i="5" s="1"/>
  <c r="C68" i="5"/>
  <c r="G24" i="1"/>
  <c r="G14" i="5" s="1"/>
  <c r="I13" i="5"/>
  <c r="G22" i="1"/>
  <c r="G12" i="5" s="1"/>
  <c r="I11" i="5"/>
  <c r="G38" i="1"/>
  <c r="G28" i="5" s="1"/>
  <c r="I27" i="5"/>
  <c r="G21" i="5"/>
  <c r="I20" i="5"/>
  <c r="G29" i="1"/>
  <c r="G19" i="5" s="1"/>
  <c r="I18" i="5"/>
  <c r="G45" i="1"/>
  <c r="G35" i="5" s="1"/>
  <c r="I34" i="5"/>
  <c r="G61" i="1"/>
  <c r="G51" i="5" s="1"/>
  <c r="I50" i="5"/>
  <c r="G46" i="1"/>
  <c r="G36" i="5" s="1"/>
  <c r="I35" i="5"/>
  <c r="G59" i="1"/>
  <c r="G49" i="5" s="1"/>
  <c r="I48" i="5"/>
  <c r="A92" i="1"/>
  <c r="A82" i="5" s="1"/>
  <c r="C81" i="5"/>
  <c r="A38" i="5"/>
  <c r="C37" i="5"/>
  <c r="A47" i="1"/>
  <c r="A37" i="5" s="1"/>
  <c r="C36" i="5"/>
  <c r="A53" i="1"/>
  <c r="A43" i="5" s="1"/>
  <c r="C42" i="5"/>
  <c r="A50" i="1"/>
  <c r="A40" i="5" s="1"/>
  <c r="C39" i="5"/>
  <c r="G73" i="1"/>
  <c r="G63" i="5" s="1"/>
  <c r="I62" i="5"/>
  <c r="G70" i="1"/>
  <c r="G60" i="5" s="1"/>
  <c r="I59" i="5"/>
  <c r="G67" i="1"/>
  <c r="G57" i="5" s="1"/>
  <c r="I56" i="5"/>
  <c r="G83" i="1"/>
  <c r="G73" i="5" s="1"/>
  <c r="I72" i="5"/>
  <c r="G80" i="1"/>
  <c r="G70" i="5" s="1"/>
  <c r="I69" i="5"/>
  <c r="A76" i="1"/>
  <c r="A66" i="5" s="1"/>
  <c r="C65" i="5"/>
  <c r="A73" i="1"/>
  <c r="A63" i="5" s="1"/>
  <c r="C62" i="5"/>
  <c r="A70" i="1"/>
  <c r="A60" i="5" s="1"/>
  <c r="C59" i="5"/>
  <c r="A67" i="1"/>
  <c r="A57" i="5" s="1"/>
  <c r="C56" i="5"/>
  <c r="A83" i="1"/>
  <c r="A73" i="5" s="1"/>
  <c r="C72" i="5"/>
  <c r="G33" i="1"/>
  <c r="G23" i="5" s="1"/>
  <c r="I22" i="5"/>
  <c r="G28" i="1"/>
  <c r="G18" i="5" s="1"/>
  <c r="I17" i="5"/>
  <c r="G27" i="1"/>
  <c r="G17" i="5" s="1"/>
  <c r="I16" i="5"/>
  <c r="G25" i="1"/>
  <c r="G15" i="5" s="1"/>
  <c r="I14" i="5"/>
  <c r="G36" i="1"/>
  <c r="G26" i="5" s="1"/>
  <c r="I25" i="5"/>
  <c r="G34" i="1"/>
  <c r="G24" i="5" s="1"/>
  <c r="I23" i="5"/>
  <c r="G49" i="1"/>
  <c r="G39" i="5" s="1"/>
  <c r="I38" i="5"/>
  <c r="G44" i="1"/>
  <c r="G34" i="5" s="1"/>
  <c r="I33" i="5"/>
  <c r="G50" i="1"/>
  <c r="G40" i="5" s="1"/>
  <c r="I39" i="5"/>
  <c r="G47" i="1"/>
  <c r="G37" i="5" s="1"/>
  <c r="I36" i="5"/>
  <c r="A51" i="1"/>
  <c r="A41" i="5" s="1"/>
  <c r="C40" i="5"/>
  <c r="A52" i="1"/>
  <c r="A42" i="5" s="1"/>
  <c r="C41" i="5"/>
  <c r="A55" i="1"/>
  <c r="A45" i="5" s="1"/>
  <c r="C44" i="5"/>
  <c r="A57" i="1"/>
  <c r="A47" i="5" s="1"/>
  <c r="C46" i="5"/>
  <c r="A54" i="1"/>
  <c r="A44" i="5" s="1"/>
  <c r="C43" i="5"/>
  <c r="G77" i="1"/>
  <c r="G67" i="5" s="1"/>
  <c r="I66" i="5"/>
  <c r="G74" i="1"/>
  <c r="G64" i="5" s="1"/>
  <c r="I63" i="5"/>
  <c r="G71" i="1"/>
  <c r="G61" i="5" s="1"/>
  <c r="I60" i="5"/>
  <c r="G68" i="1"/>
  <c r="G58" i="5" s="1"/>
  <c r="I57" i="5"/>
  <c r="G84" i="1"/>
  <c r="G74" i="5" s="1"/>
  <c r="I73" i="5"/>
  <c r="A80" i="1"/>
  <c r="A70" i="5" s="1"/>
  <c r="C69" i="5"/>
  <c r="A77" i="1"/>
  <c r="A67" i="5" s="1"/>
  <c r="C66" i="5"/>
  <c r="A74" i="1"/>
  <c r="A64" i="5" s="1"/>
  <c r="C63" i="5"/>
  <c r="A71" i="1"/>
  <c r="A61" i="5" s="1"/>
  <c r="C60" i="5"/>
  <c r="G32" i="1"/>
  <c r="G22" i="5" s="1"/>
  <c r="I21" i="5"/>
  <c r="G30" i="1"/>
  <c r="G20" i="5" s="1"/>
  <c r="I19" i="5"/>
  <c r="G23" i="1"/>
  <c r="G13" i="5" s="1"/>
  <c r="I12" i="5"/>
  <c r="G21" i="1"/>
  <c r="G11" i="5" s="1"/>
  <c r="I10" i="5"/>
  <c r="G37" i="1"/>
  <c r="G27" i="5" s="1"/>
  <c r="I26" i="5"/>
  <c r="G48" i="1"/>
  <c r="G38" i="5" s="1"/>
  <c r="I37" i="5"/>
  <c r="G53" i="1"/>
  <c r="G43" i="5" s="1"/>
  <c r="I42" i="5"/>
  <c r="G52" i="1"/>
  <c r="G42" i="5" s="1"/>
  <c r="I41" i="5"/>
  <c r="G54" i="1"/>
  <c r="G44" i="5" s="1"/>
  <c r="I43" i="5"/>
  <c r="G51" i="1"/>
  <c r="G41" i="5" s="1"/>
  <c r="I40" i="5"/>
  <c r="A59" i="1"/>
  <c r="A49" i="5" s="1"/>
  <c r="C48" i="5"/>
  <c r="A56" i="1"/>
  <c r="A46" i="5" s="1"/>
  <c r="C45" i="5"/>
  <c r="A45" i="1"/>
  <c r="A35" i="5" s="1"/>
  <c r="C34" i="5"/>
  <c r="A61" i="1"/>
  <c r="A51" i="5" s="1"/>
  <c r="C50" i="5"/>
  <c r="A58" i="1"/>
  <c r="A48" i="5" s="1"/>
  <c r="C47" i="5"/>
  <c r="G81" i="1"/>
  <c r="G71" i="5" s="1"/>
  <c r="I70" i="5"/>
  <c r="G78" i="1"/>
  <c r="G68" i="5" s="1"/>
  <c r="I67" i="5"/>
  <c r="G75" i="1"/>
  <c r="G65" i="5" s="1"/>
  <c r="I64" i="5"/>
  <c r="G72" i="1"/>
  <c r="G62" i="5" s="1"/>
  <c r="I61" i="5"/>
  <c r="A68" i="1"/>
  <c r="A58" i="5" s="1"/>
  <c r="C57" i="5"/>
  <c r="A84" i="1"/>
  <c r="A74" i="5" s="1"/>
  <c r="C73" i="5"/>
  <c r="A81" i="1"/>
  <c r="A71" i="5" s="1"/>
  <c r="C70" i="5"/>
  <c r="A78" i="1"/>
  <c r="A68" i="5" s="1"/>
  <c r="C67" i="5"/>
  <c r="A75" i="1"/>
  <c r="A65" i="5" s="1"/>
  <c r="C64" i="5"/>
  <c r="G88" i="1"/>
  <c r="A78" i="5"/>
  <c r="BW8" i="4"/>
  <c r="BZ8" i="4" s="1"/>
  <c r="J26" i="3" s="1"/>
  <c r="BS8" i="4"/>
  <c r="BV8" i="4" s="1"/>
  <c r="BO8" i="4"/>
  <c r="BR8" i="4" s="1"/>
  <c r="BK8" i="4"/>
  <c r="BN8" i="4" s="1"/>
  <c r="BG8" i="4"/>
  <c r="BJ8" i="4" s="1"/>
  <c r="BC8" i="4"/>
  <c r="BF8" i="4" s="1"/>
  <c r="AY8" i="4"/>
  <c r="BB8" i="4" s="1"/>
  <c r="AU8" i="4"/>
  <c r="AX8" i="4" s="1"/>
  <c r="AQ8" i="4"/>
  <c r="AT8" i="4" s="1"/>
  <c r="AM8" i="4"/>
  <c r="AP8" i="4" s="1"/>
  <c r="AI8" i="4"/>
  <c r="AL8" i="4" s="1"/>
  <c r="AE8" i="4"/>
  <c r="AH8" i="4" s="1"/>
  <c r="S8" i="4"/>
  <c r="V8" i="4" s="1"/>
  <c r="W8" i="4"/>
  <c r="Z8" i="4" s="1"/>
  <c r="AA8" i="4"/>
  <c r="A24" i="1"/>
  <c r="A25" i="1"/>
  <c r="F17" i="4"/>
  <c r="G8" i="4"/>
  <c r="J8" i="4" s="1"/>
  <c r="K8" i="4"/>
  <c r="N8" i="4" s="1"/>
  <c r="F8" i="4"/>
  <c r="O8" i="4"/>
  <c r="R8" i="4" s="1"/>
  <c r="C94" i="5" l="1"/>
  <c r="C88" i="5"/>
  <c r="A90" i="1"/>
  <c r="A80" i="5" s="1"/>
  <c r="C85" i="5"/>
  <c r="C92" i="5"/>
  <c r="A91" i="1"/>
  <c r="A81" i="5" s="1"/>
  <c r="A93" i="1"/>
  <c r="A83" i="5" s="1"/>
  <c r="C95" i="5"/>
  <c r="C91" i="5"/>
  <c r="A26" i="1"/>
  <c r="A16" i="5" s="1"/>
  <c r="A14" i="5"/>
  <c r="A27" i="1"/>
  <c r="A17" i="5" s="1"/>
  <c r="A15" i="5"/>
  <c r="C93" i="5"/>
  <c r="C89" i="5"/>
  <c r="C86" i="5"/>
  <c r="C90" i="5"/>
  <c r="C87" i="5"/>
  <c r="C84" i="5"/>
  <c r="C96" i="5"/>
  <c r="C83" i="5"/>
  <c r="G78" i="5"/>
  <c r="I92" i="1"/>
  <c r="I95" i="1"/>
  <c r="I98" i="1"/>
  <c r="I101" i="1"/>
  <c r="I104" i="1"/>
  <c r="G89" i="1"/>
  <c r="G79" i="5" s="1"/>
  <c r="I91" i="1"/>
  <c r="I94" i="1"/>
  <c r="I97" i="1"/>
  <c r="I89" i="1"/>
  <c r="I100" i="1"/>
  <c r="I103" i="1"/>
  <c r="I106" i="1"/>
  <c r="I90" i="1"/>
  <c r="I93" i="1"/>
  <c r="I96" i="1"/>
  <c r="I99" i="1"/>
  <c r="I102" i="1"/>
  <c r="I105" i="1"/>
  <c r="J13" i="3"/>
  <c r="BW10" i="4"/>
  <c r="BZ10" i="4" s="1"/>
  <c r="BS10" i="4"/>
  <c r="BV10" i="4" s="1"/>
  <c r="BO10" i="4"/>
  <c r="BR10" i="4" s="1"/>
  <c r="BK10" i="4"/>
  <c r="BN10" i="4" s="1"/>
  <c r="BG10" i="4"/>
  <c r="BJ10" i="4" s="1"/>
  <c r="BC10" i="4"/>
  <c r="BF10" i="4" s="1"/>
  <c r="AY10" i="4"/>
  <c r="BB10" i="4" s="1"/>
  <c r="AU10" i="4"/>
  <c r="AX10" i="4" s="1"/>
  <c r="AQ10" i="4"/>
  <c r="AT10" i="4" s="1"/>
  <c r="AM10" i="4"/>
  <c r="AP10" i="4" s="1"/>
  <c r="AI10" i="4"/>
  <c r="AL10" i="4" s="1"/>
  <c r="S10" i="4"/>
  <c r="V10" i="4" s="1"/>
  <c r="AA10" i="4"/>
  <c r="AD10" i="4" s="1"/>
  <c r="AE10" i="4"/>
  <c r="AH10" i="4" s="1"/>
  <c r="W10" i="4"/>
  <c r="Z10" i="4" s="1"/>
  <c r="BK16" i="4"/>
  <c r="BN16" i="4" s="1"/>
  <c r="AU16" i="4"/>
  <c r="AX16" i="4" s="1"/>
  <c r="BS16" i="4"/>
  <c r="BV16" i="4" s="1"/>
  <c r="BC16" i="4"/>
  <c r="BF16" i="4" s="1"/>
  <c r="AM16" i="4"/>
  <c r="AP16" i="4" s="1"/>
  <c r="BO16" i="4"/>
  <c r="BR16" i="4" s="1"/>
  <c r="AY16" i="4"/>
  <c r="BB16" i="4" s="1"/>
  <c r="AI16" i="4"/>
  <c r="AL16" i="4" s="1"/>
  <c r="AE16" i="4"/>
  <c r="AH16" i="4" s="1"/>
  <c r="AA16" i="4"/>
  <c r="AD16" i="4" s="1"/>
  <c r="W16" i="4"/>
  <c r="Z16" i="4" s="1"/>
  <c r="S16" i="4"/>
  <c r="V16" i="4" s="1"/>
  <c r="BW16" i="4"/>
  <c r="BZ16" i="4" s="1"/>
  <c r="BG16" i="4"/>
  <c r="BJ16" i="4" s="1"/>
  <c r="AQ16" i="4"/>
  <c r="AT16" i="4" s="1"/>
  <c r="G21" i="4"/>
  <c r="J21" i="4" s="1"/>
  <c r="BK21" i="4"/>
  <c r="BN21" i="4" s="1"/>
  <c r="AU21" i="4"/>
  <c r="AX21" i="4" s="1"/>
  <c r="AA21" i="4"/>
  <c r="AD21" i="4" s="1"/>
  <c r="W21" i="4"/>
  <c r="Z21" i="4" s="1"/>
  <c r="BS21" i="4"/>
  <c r="BV21" i="4" s="1"/>
  <c r="BC21" i="4"/>
  <c r="BF21" i="4" s="1"/>
  <c r="AM21" i="4"/>
  <c r="AP21" i="4" s="1"/>
  <c r="S21" i="4"/>
  <c r="V21" i="4" s="1"/>
  <c r="BO21" i="4"/>
  <c r="BR21" i="4" s="1"/>
  <c r="AY21" i="4"/>
  <c r="BB21" i="4" s="1"/>
  <c r="AI21" i="4"/>
  <c r="AL21" i="4" s="1"/>
  <c r="AQ21" i="4"/>
  <c r="AT21" i="4" s="1"/>
  <c r="BW21" i="4"/>
  <c r="BZ21" i="4" s="1"/>
  <c r="BG21" i="4"/>
  <c r="BJ21" i="4" s="1"/>
  <c r="AE21" i="4"/>
  <c r="AH21" i="4" s="1"/>
  <c r="BW15" i="4"/>
  <c r="BZ15" i="4" s="1"/>
  <c r="BG15" i="4"/>
  <c r="BJ15" i="4" s="1"/>
  <c r="AQ15" i="4"/>
  <c r="AT15" i="4" s="1"/>
  <c r="S15" i="4"/>
  <c r="V15" i="4" s="1"/>
  <c r="BO15" i="4"/>
  <c r="BR15" i="4" s="1"/>
  <c r="AY15" i="4"/>
  <c r="BB15" i="4" s="1"/>
  <c r="AI15" i="4"/>
  <c r="AL15" i="4" s="1"/>
  <c r="AA15" i="4"/>
  <c r="AD15" i="4" s="1"/>
  <c r="W15" i="4"/>
  <c r="Z15" i="4" s="1"/>
  <c r="BK15" i="4"/>
  <c r="BN15" i="4" s="1"/>
  <c r="AU15" i="4"/>
  <c r="AX15" i="4" s="1"/>
  <c r="AM15" i="4"/>
  <c r="AP15" i="4" s="1"/>
  <c r="AE15" i="4"/>
  <c r="AH15" i="4" s="1"/>
  <c r="BS15" i="4"/>
  <c r="BV15" i="4" s="1"/>
  <c r="BC15" i="4"/>
  <c r="BF15" i="4" s="1"/>
  <c r="BW14" i="4"/>
  <c r="BZ14" i="4" s="1"/>
  <c r="BS14" i="4"/>
  <c r="BV14" i="4" s="1"/>
  <c r="BO14" i="4"/>
  <c r="BR14" i="4" s="1"/>
  <c r="BK14" i="4"/>
  <c r="BN14" i="4" s="1"/>
  <c r="BG14" i="4"/>
  <c r="BJ14" i="4" s="1"/>
  <c r="BC14" i="4"/>
  <c r="BF14" i="4" s="1"/>
  <c r="AY14" i="4"/>
  <c r="BB14" i="4" s="1"/>
  <c r="AU14" i="4"/>
  <c r="AX14" i="4" s="1"/>
  <c r="AQ14" i="4"/>
  <c r="AT14" i="4" s="1"/>
  <c r="AM14" i="4"/>
  <c r="AP14" i="4" s="1"/>
  <c r="AI14" i="4"/>
  <c r="AL14" i="4" s="1"/>
  <c r="AE14" i="4"/>
  <c r="AH14" i="4" s="1"/>
  <c r="S14" i="4"/>
  <c r="V14" i="4" s="1"/>
  <c r="W14" i="4"/>
  <c r="Z14" i="4" s="1"/>
  <c r="AA14" i="4"/>
  <c r="AD14" i="4" s="1"/>
  <c r="BW20" i="4"/>
  <c r="BZ20" i="4" s="1"/>
  <c r="BG20" i="4"/>
  <c r="BJ20" i="4" s="1"/>
  <c r="AQ20" i="4"/>
  <c r="AT20" i="4" s="1"/>
  <c r="BO20" i="4"/>
  <c r="BR20" i="4" s="1"/>
  <c r="AY20" i="4"/>
  <c r="BB20" i="4" s="1"/>
  <c r="AI20" i="4"/>
  <c r="AL20" i="4" s="1"/>
  <c r="BK20" i="4"/>
  <c r="BN20" i="4" s="1"/>
  <c r="AU20" i="4"/>
  <c r="AX20" i="4" s="1"/>
  <c r="AE20" i="4"/>
  <c r="AH20" i="4" s="1"/>
  <c r="AA20" i="4"/>
  <c r="AD20" i="4" s="1"/>
  <c r="W20" i="4"/>
  <c r="Z20" i="4" s="1"/>
  <c r="BC20" i="4"/>
  <c r="BF20" i="4" s="1"/>
  <c r="AM20" i="4"/>
  <c r="AP20" i="4" s="1"/>
  <c r="S20" i="4"/>
  <c r="V20" i="4" s="1"/>
  <c r="BS20" i="4"/>
  <c r="BV20" i="4" s="1"/>
  <c r="AE9" i="4"/>
  <c r="AH9" i="4" s="1"/>
  <c r="BW9" i="4"/>
  <c r="BZ9" i="4" s="1"/>
  <c r="BG9" i="4"/>
  <c r="BJ9" i="4" s="1"/>
  <c r="AQ9" i="4"/>
  <c r="AT9" i="4" s="1"/>
  <c r="AA9" i="4"/>
  <c r="AD9" i="4" s="1"/>
  <c r="W9" i="4"/>
  <c r="Z9" i="4" s="1"/>
  <c r="BO9" i="4"/>
  <c r="BR9" i="4" s="1"/>
  <c r="AY9" i="4"/>
  <c r="BB9" i="4" s="1"/>
  <c r="AI9" i="4"/>
  <c r="AL9" i="4" s="1"/>
  <c r="S9" i="4"/>
  <c r="V9" i="4" s="1"/>
  <c r="BK9" i="4"/>
  <c r="BN9" i="4" s="1"/>
  <c r="AU9" i="4"/>
  <c r="AX9" i="4" s="1"/>
  <c r="BS9" i="4"/>
  <c r="BV9" i="4" s="1"/>
  <c r="BC9" i="4"/>
  <c r="BF9" i="4" s="1"/>
  <c r="AM9" i="4"/>
  <c r="AP9" i="4" s="1"/>
  <c r="BS19" i="4"/>
  <c r="BV19" i="4" s="1"/>
  <c r="BC19" i="4"/>
  <c r="BF19" i="4" s="1"/>
  <c r="AM19" i="4"/>
  <c r="AP19" i="4" s="1"/>
  <c r="S19" i="4"/>
  <c r="V19" i="4" s="1"/>
  <c r="BK19" i="4"/>
  <c r="BN19" i="4" s="1"/>
  <c r="AU19" i="4"/>
  <c r="AX19" i="4" s="1"/>
  <c r="AA19" i="4"/>
  <c r="AD19" i="4" s="1"/>
  <c r="W19" i="4"/>
  <c r="Z19" i="4" s="1"/>
  <c r="BW19" i="4"/>
  <c r="BZ19" i="4" s="1"/>
  <c r="BG19" i="4"/>
  <c r="BJ19" i="4" s="1"/>
  <c r="AQ19" i="4"/>
  <c r="AT19" i="4" s="1"/>
  <c r="BO19" i="4"/>
  <c r="BR19" i="4" s="1"/>
  <c r="AY19" i="4"/>
  <c r="BB19" i="4" s="1"/>
  <c r="AI19" i="4"/>
  <c r="AL19" i="4" s="1"/>
  <c r="AE19" i="4"/>
  <c r="AH19" i="4" s="1"/>
  <c r="BO12" i="4"/>
  <c r="BR12" i="4" s="1"/>
  <c r="AY12" i="4"/>
  <c r="BB12" i="4" s="1"/>
  <c r="AI12" i="4"/>
  <c r="AL12" i="4" s="1"/>
  <c r="AE12" i="4"/>
  <c r="AH12" i="4" s="1"/>
  <c r="BW12" i="4"/>
  <c r="BZ12" i="4" s="1"/>
  <c r="BG12" i="4"/>
  <c r="BJ12" i="4" s="1"/>
  <c r="AQ12" i="4"/>
  <c r="AT12" i="4" s="1"/>
  <c r="BS12" i="4"/>
  <c r="BV12" i="4" s="1"/>
  <c r="BC12" i="4"/>
  <c r="BF12" i="4" s="1"/>
  <c r="AM12" i="4"/>
  <c r="AP12" i="4" s="1"/>
  <c r="AA12" i="4"/>
  <c r="AD12" i="4" s="1"/>
  <c r="W12" i="4"/>
  <c r="Z12" i="4" s="1"/>
  <c r="BK12" i="4"/>
  <c r="BN12" i="4" s="1"/>
  <c r="AU12" i="4"/>
  <c r="AX12" i="4" s="1"/>
  <c r="S12" i="4"/>
  <c r="V12" i="4" s="1"/>
  <c r="AE13" i="4"/>
  <c r="AH13" i="4" s="1"/>
  <c r="BS13" i="4"/>
  <c r="BV13" i="4" s="1"/>
  <c r="BC13" i="4"/>
  <c r="BF13" i="4" s="1"/>
  <c r="AM13" i="4"/>
  <c r="AP13" i="4" s="1"/>
  <c r="AA13" i="4"/>
  <c r="AD13" i="4" s="1"/>
  <c r="W13" i="4"/>
  <c r="Z13" i="4" s="1"/>
  <c r="BK13" i="4"/>
  <c r="BN13" i="4" s="1"/>
  <c r="AU13" i="4"/>
  <c r="AX13" i="4" s="1"/>
  <c r="S13" i="4"/>
  <c r="V13" i="4" s="1"/>
  <c r="BW13" i="4"/>
  <c r="BZ13" i="4" s="1"/>
  <c r="BG13" i="4"/>
  <c r="BJ13" i="4" s="1"/>
  <c r="AQ13" i="4"/>
  <c r="AT13" i="4" s="1"/>
  <c r="AY13" i="4"/>
  <c r="BB13" i="4" s="1"/>
  <c r="AI13" i="4"/>
  <c r="AL13" i="4" s="1"/>
  <c r="BO13" i="4"/>
  <c r="BR13" i="4" s="1"/>
  <c r="AE11" i="4"/>
  <c r="AH11" i="4" s="1"/>
  <c r="BK11" i="4"/>
  <c r="BN11" i="4" s="1"/>
  <c r="AU11" i="4"/>
  <c r="AX11" i="4" s="1"/>
  <c r="S11" i="4"/>
  <c r="V11" i="4" s="1"/>
  <c r="BS11" i="4"/>
  <c r="BV11" i="4" s="1"/>
  <c r="BC11" i="4"/>
  <c r="BF11" i="4" s="1"/>
  <c r="AM11" i="4"/>
  <c r="AP11" i="4" s="1"/>
  <c r="AA11" i="4"/>
  <c r="AD11" i="4" s="1"/>
  <c r="W11" i="4"/>
  <c r="Z11" i="4" s="1"/>
  <c r="BO11" i="4"/>
  <c r="BR11" i="4" s="1"/>
  <c r="AY11" i="4"/>
  <c r="BB11" i="4" s="1"/>
  <c r="AI11" i="4"/>
  <c r="AL11" i="4" s="1"/>
  <c r="BW11" i="4"/>
  <c r="BZ11" i="4" s="1"/>
  <c r="BG11" i="4"/>
  <c r="BJ11" i="4" s="1"/>
  <c r="AQ11" i="4"/>
  <c r="AT11" i="4" s="1"/>
  <c r="K17" i="4"/>
  <c r="N17" i="4" s="1"/>
  <c r="BO17" i="4"/>
  <c r="BR17" i="4" s="1"/>
  <c r="AY17" i="4"/>
  <c r="BB17" i="4" s="1"/>
  <c r="AI17" i="4"/>
  <c r="AL17" i="4" s="1"/>
  <c r="AA17" i="4"/>
  <c r="AD17" i="4" s="1"/>
  <c r="W17" i="4"/>
  <c r="Z17" i="4" s="1"/>
  <c r="BW17" i="4"/>
  <c r="BZ17" i="4" s="1"/>
  <c r="BG17" i="4"/>
  <c r="BJ17" i="4" s="1"/>
  <c r="AQ17" i="4"/>
  <c r="AT17" i="4" s="1"/>
  <c r="S17" i="4"/>
  <c r="V17" i="4" s="1"/>
  <c r="BS17" i="4"/>
  <c r="BV17" i="4" s="1"/>
  <c r="BC17" i="4"/>
  <c r="BF17" i="4" s="1"/>
  <c r="AM17" i="4"/>
  <c r="AP17" i="4" s="1"/>
  <c r="BK17" i="4"/>
  <c r="BN17" i="4" s="1"/>
  <c r="AE17" i="4"/>
  <c r="AH17" i="4" s="1"/>
  <c r="AU17" i="4"/>
  <c r="AX17" i="4" s="1"/>
  <c r="BW18" i="4"/>
  <c r="BZ18" i="4" s="1"/>
  <c r="BS18" i="4"/>
  <c r="BV18" i="4" s="1"/>
  <c r="BO18" i="4"/>
  <c r="BR18" i="4" s="1"/>
  <c r="BK18" i="4"/>
  <c r="BN18" i="4" s="1"/>
  <c r="BG18" i="4"/>
  <c r="BJ18" i="4" s="1"/>
  <c r="BC18" i="4"/>
  <c r="BF18" i="4" s="1"/>
  <c r="AY18" i="4"/>
  <c r="BB18" i="4" s="1"/>
  <c r="AU18" i="4"/>
  <c r="AX18" i="4" s="1"/>
  <c r="AQ18" i="4"/>
  <c r="AT18" i="4" s="1"/>
  <c r="AM18" i="4"/>
  <c r="AP18" i="4" s="1"/>
  <c r="AI18" i="4"/>
  <c r="AL18" i="4" s="1"/>
  <c r="AE18" i="4"/>
  <c r="AH18" i="4" s="1"/>
  <c r="S18" i="4"/>
  <c r="V18" i="4" s="1"/>
  <c r="W18" i="4"/>
  <c r="Z18" i="4" s="1"/>
  <c r="AA18" i="4"/>
  <c r="AD18" i="4" s="1"/>
  <c r="L13" i="3"/>
  <c r="AD8" i="4"/>
  <c r="A28" i="1"/>
  <c r="A18" i="5" s="1"/>
  <c r="A29" i="1"/>
  <c r="A19" i="5" s="1"/>
  <c r="F21" i="4"/>
  <c r="K21" i="4"/>
  <c r="N21" i="4" s="1"/>
  <c r="O21" i="4"/>
  <c r="R21" i="4" s="1"/>
  <c r="K13" i="4"/>
  <c r="N13" i="4" s="1"/>
  <c r="F13" i="4"/>
  <c r="O13" i="4"/>
  <c r="R13" i="4" s="1"/>
  <c r="G13" i="4"/>
  <c r="J13" i="4" s="1"/>
  <c r="O17" i="4"/>
  <c r="R17" i="4" s="1"/>
  <c r="G17" i="4"/>
  <c r="J17" i="4" s="1"/>
  <c r="F14" i="4"/>
  <c r="G14" i="4"/>
  <c r="J14" i="4" s="1"/>
  <c r="O14" i="4"/>
  <c r="R14" i="4" s="1"/>
  <c r="K14" i="4"/>
  <c r="N14" i="4" s="1"/>
  <c r="F12" i="4"/>
  <c r="O12" i="4"/>
  <c r="R12" i="4" s="1"/>
  <c r="G12" i="4"/>
  <c r="J12" i="4" s="1"/>
  <c r="K12" i="4"/>
  <c r="N12" i="4" s="1"/>
  <c r="K9" i="4"/>
  <c r="N9" i="4" s="1"/>
  <c r="G9" i="4"/>
  <c r="J9" i="4" s="1"/>
  <c r="O9" i="4"/>
  <c r="R9" i="4" s="1"/>
  <c r="F9" i="4"/>
  <c r="F18" i="4"/>
  <c r="O18" i="4"/>
  <c r="R18" i="4" s="1"/>
  <c r="K18" i="4"/>
  <c r="N18" i="4" s="1"/>
  <c r="G18" i="4"/>
  <c r="J18" i="4" s="1"/>
  <c r="G11" i="4"/>
  <c r="J11" i="4" s="1"/>
  <c r="O11" i="4"/>
  <c r="R11" i="4" s="1"/>
  <c r="K11" i="4"/>
  <c r="N11" i="4" s="1"/>
  <c r="F11" i="4"/>
  <c r="K16" i="4"/>
  <c r="N16" i="4" s="1"/>
  <c r="O16" i="4"/>
  <c r="R16" i="4" s="1"/>
  <c r="G16" i="4"/>
  <c r="J16" i="4" s="1"/>
  <c r="F16" i="4"/>
  <c r="F10" i="4"/>
  <c r="O10" i="4"/>
  <c r="R10" i="4" s="1"/>
  <c r="K10" i="4"/>
  <c r="N10" i="4" s="1"/>
  <c r="G10" i="4"/>
  <c r="J10" i="4" s="1"/>
  <c r="G15" i="4"/>
  <c r="J15" i="4" s="1"/>
  <c r="O15" i="4"/>
  <c r="R15" i="4" s="1"/>
  <c r="K15" i="4"/>
  <c r="N15" i="4" s="1"/>
  <c r="F15" i="4"/>
  <c r="K20" i="4"/>
  <c r="N20" i="4" s="1"/>
  <c r="O20" i="4"/>
  <c r="R20" i="4" s="1"/>
  <c r="G20" i="4"/>
  <c r="J20" i="4" s="1"/>
  <c r="F20" i="4"/>
  <c r="G19" i="4"/>
  <c r="J19" i="4" s="1"/>
  <c r="O19" i="4"/>
  <c r="R19" i="4" s="1"/>
  <c r="K19" i="4"/>
  <c r="N19" i="4" s="1"/>
  <c r="F19" i="4"/>
  <c r="L12" i="3"/>
  <c r="J12" i="3"/>
  <c r="L11" i="3"/>
  <c r="J11" i="3"/>
  <c r="L10" i="3"/>
  <c r="J10" i="3"/>
  <c r="L9" i="3"/>
  <c r="J9" i="3"/>
  <c r="L8" i="3"/>
  <c r="J8" i="3"/>
  <c r="G106" i="1" l="1"/>
  <c r="G96" i="5" s="1"/>
  <c r="I95" i="5"/>
  <c r="G94" i="1"/>
  <c r="G84" i="5" s="1"/>
  <c r="I83" i="5"/>
  <c r="G101" i="1"/>
  <c r="G91" i="5" s="1"/>
  <c r="I90" i="5"/>
  <c r="G99" i="1"/>
  <c r="G89" i="5" s="1"/>
  <c r="I88" i="5"/>
  <c r="G100" i="1"/>
  <c r="G90" i="5" s="1"/>
  <c r="I89" i="5"/>
  <c r="G107" i="1"/>
  <c r="G97" i="5" s="1"/>
  <c r="I96" i="5"/>
  <c r="G98" i="1"/>
  <c r="G88" i="5" s="1"/>
  <c r="I87" i="5"/>
  <c r="G105" i="1"/>
  <c r="G95" i="5" s="1"/>
  <c r="I94" i="5"/>
  <c r="G93" i="1"/>
  <c r="G83" i="5" s="1"/>
  <c r="I82" i="5"/>
  <c r="G92" i="1"/>
  <c r="G82" i="5" s="1"/>
  <c r="I81" i="5"/>
  <c r="G103" i="1"/>
  <c r="G93" i="5" s="1"/>
  <c r="I92" i="5"/>
  <c r="G91" i="1"/>
  <c r="G81" i="5" s="1"/>
  <c r="I80" i="5"/>
  <c r="G90" i="1"/>
  <c r="G80" i="5" s="1"/>
  <c r="I79" i="5"/>
  <c r="G96" i="1"/>
  <c r="G86" i="5" s="1"/>
  <c r="I85" i="5"/>
  <c r="G97" i="1"/>
  <c r="G87" i="5" s="1"/>
  <c r="I86" i="5"/>
  <c r="G104" i="1"/>
  <c r="G94" i="5" s="1"/>
  <c r="I93" i="5"/>
  <c r="G95" i="1"/>
  <c r="G85" i="5" s="1"/>
  <c r="I84" i="5"/>
  <c r="G102" i="1"/>
  <c r="G92" i="5" s="1"/>
  <c r="I91" i="5"/>
  <c r="A30" i="1"/>
  <c r="A31" i="1"/>
  <c r="A21" i="5" s="1"/>
  <c r="A32" i="1" l="1"/>
  <c r="A22" i="5" s="1"/>
  <c r="A20" i="5"/>
  <c r="A33" i="1"/>
  <c r="A23" i="5" s="1"/>
  <c r="A34" i="1"/>
  <c r="A24" i="5" s="1"/>
  <c r="E20" i="3"/>
  <c r="E21" i="3"/>
  <c r="E22" i="3"/>
  <c r="A36" i="1" l="1"/>
  <c r="A26" i="5" s="1"/>
  <c r="A35" i="1"/>
  <c r="A25" i="5" s="1"/>
  <c r="A38" i="1" l="1"/>
  <c r="A28" i="5" s="1"/>
  <c r="A37" i="1"/>
  <c r="A27" i="5" s="1"/>
  <c r="E19" i="3"/>
  <c r="E23" i="3"/>
  <c r="E24" i="3"/>
  <c r="E25" i="3"/>
  <c r="E26" i="3"/>
  <c r="E18" i="3"/>
  <c r="E8" i="3"/>
  <c r="E9" i="3"/>
  <c r="E10" i="3"/>
  <c r="E11" i="3"/>
  <c r="E12" i="3"/>
  <c r="E7" i="3"/>
  <c r="C4" i="3" l="1"/>
  <c r="E13" i="3" l="1"/>
  <c r="E29" i="3"/>
  <c r="E31" i="3" l="1"/>
  <c r="A33" i="3" s="1"/>
  <c r="E33" i="3" l="1"/>
  <c r="I26" i="3" l="1"/>
  <c r="E37" i="3"/>
  <c r="A37" i="3"/>
  <c r="I7" i="3" l="1"/>
  <c r="I8" i="3"/>
  <c r="I12" i="3"/>
  <c r="I16" i="3"/>
  <c r="I20" i="3"/>
  <c r="I24" i="3"/>
  <c r="I14" i="3"/>
  <c r="I22" i="3"/>
  <c r="I9" i="3"/>
  <c r="I13" i="3"/>
  <c r="I17" i="3"/>
  <c r="I21" i="3"/>
  <c r="I25" i="3"/>
  <c r="I10" i="3"/>
  <c r="I18" i="3"/>
  <c r="I11" i="3"/>
  <c r="I15" i="3"/>
  <c r="I19" i="3"/>
  <c r="I23" i="3"/>
  <c r="C39" i="3"/>
</calcChain>
</file>

<file path=xl/sharedStrings.xml><?xml version="1.0" encoding="utf-8"?>
<sst xmlns="http://schemas.openxmlformats.org/spreadsheetml/2006/main" count="802" uniqueCount="143">
  <si>
    <t xml:space="preserve">  </t>
  </si>
  <si>
    <t>FCS Monthly Maximum Payments Calculator</t>
  </si>
  <si>
    <t>Hide Me</t>
  </si>
  <si>
    <t>Family Size</t>
  </si>
  <si>
    <r>
      <t xml:space="preserve">for </t>
    </r>
    <r>
      <rPr>
        <i/>
        <sz val="11"/>
        <color theme="1"/>
        <rFont val="Arial"/>
        <family val="2"/>
      </rPr>
      <t>Family Size</t>
    </r>
    <r>
      <rPr>
        <sz val="11"/>
        <color theme="1"/>
        <rFont val="Arial"/>
        <family val="2"/>
      </rPr>
      <t xml:space="preserve"> entered In cell B4</t>
    </r>
  </si>
  <si>
    <t>Income Type</t>
  </si>
  <si>
    <t>Parent 1</t>
  </si>
  <si>
    <t>Parent 2</t>
  </si>
  <si>
    <t>Child and Other Dependent(s)</t>
  </si>
  <si>
    <t>Total</t>
  </si>
  <si>
    <t>Adjusted Family Income</t>
  </si>
  <si>
    <t>Monthly Maximum Charge</t>
  </si>
  <si>
    <t>Relation to FPL</t>
  </si>
  <si>
    <t>Wages, salaries, tips</t>
  </si>
  <si>
    <t>     </t>
  </si>
  <si>
    <t>Self-employment income</t>
  </si>
  <si>
    <t>Farm and fishing income</t>
  </si>
  <si>
    <t>Unemployment benefits</t>
  </si>
  <si>
    <t>Dividends and interest</t>
  </si>
  <si>
    <t>Other (SSI, Child Support, etc)</t>
  </si>
  <si>
    <t>Grand Total</t>
  </si>
  <si>
    <r>
      <rPr>
        <b/>
        <u/>
        <sz val="11"/>
        <color theme="1"/>
        <rFont val="Arial"/>
        <family val="2"/>
      </rPr>
      <t>Allowable Deductions Criteria: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Base the dollar amounts upon actual amounts you paid over the previous 12 months, any remaining balances, and any new expenses you expect to occur during the IFSP period.</t>
    </r>
  </si>
  <si>
    <r>
      <t xml:space="preserve">ECI Services
Monthly Maximum 
Payments Sliding Scale
</t>
    </r>
    <r>
      <rPr>
        <sz val="11"/>
        <color theme="1"/>
        <rFont val="Arial"/>
        <family val="2"/>
      </rPr>
      <t xml:space="preserve">for </t>
    </r>
    <r>
      <rPr>
        <i/>
        <sz val="11"/>
        <color theme="1"/>
        <rFont val="Arial"/>
        <family val="2"/>
      </rPr>
      <t>Family Size</t>
    </r>
    <r>
      <rPr>
        <sz val="11"/>
        <color theme="1"/>
        <rFont val="Arial"/>
        <family val="2"/>
      </rPr>
      <t xml:space="preserve"> entered in 
cell B4</t>
    </r>
  </si>
  <si>
    <t>Allowable Deduction Type</t>
  </si>
  <si>
    <t>Child &amp; Other Dependent(s)</t>
  </si>
  <si>
    <t>Medical or dental expenses not covered by insurance</t>
  </si>
  <si>
    <t>Co-pays, co-insurance, and deductibles</t>
  </si>
  <si>
    <t>Medication, medical supplies, diagnostic  devices</t>
  </si>
  <si>
    <t>Medical and dental insurance premiums</t>
  </si>
  <si>
    <t>Transportation to medical or dental care</t>
  </si>
  <si>
    <t>Medical or dental debt that is being paid on an established payment plan</t>
  </si>
  <si>
    <t>Childcare and respite expenses</t>
  </si>
  <si>
    <t>Costs and fees associated with the adoption of a child</t>
  </si>
  <si>
    <t>Court-ordered child support payments for children who were not counted as family members or dependents in calculating the adjusted income and family cost share amount</t>
  </si>
  <si>
    <t>Hide Me!!! I'm a Hidden Row!</t>
  </si>
  <si>
    <t>Prelim Adjusted Gross Income</t>
  </si>
  <si>
    <t>ECI Adjusted Income</t>
  </si>
  <si>
    <t>Monthly Maximum Payment</t>
  </si>
  <si>
    <t>NOTE:  DO NOT make changes to this page!</t>
  </si>
  <si>
    <t>The information displayed below is used on the FCS MMC Calculator Tab</t>
  </si>
  <si>
    <t>and is automatically populated from the ECI MMC Scale Tab.</t>
  </si>
  <si>
    <t>Level 1</t>
  </si>
  <si>
    <t>Level 2</t>
  </si>
  <si>
    <t>Level 3</t>
  </si>
  <si>
    <t>Level 4</t>
  </si>
  <si>
    <t>Level 5</t>
  </si>
  <si>
    <t>Level 6</t>
  </si>
  <si>
    <t>Level 7</t>
  </si>
  <si>
    <t>Level 8</t>
  </si>
  <si>
    <t>Level 9</t>
  </si>
  <si>
    <t>Level 10</t>
  </si>
  <si>
    <t>Level 11</t>
  </si>
  <si>
    <t>Level 12</t>
  </si>
  <si>
    <t>Level 13</t>
  </si>
  <si>
    <t>Level 14</t>
  </si>
  <si>
    <t>Level 15</t>
  </si>
  <si>
    <t>Level 16</t>
  </si>
  <si>
    <t>Level 17</t>
  </si>
  <si>
    <t>Level 18</t>
  </si>
  <si>
    <t>Level 19</t>
  </si>
  <si>
    <t>Level 20</t>
  </si>
  <si>
    <t>Family Income Begin</t>
  </si>
  <si>
    <t>Family Income End</t>
  </si>
  <si>
    <t>Monthly
Maximum
Payments</t>
  </si>
  <si>
    <t>Notes</t>
  </si>
  <si>
    <t>Monthly Maximum Fee Level</t>
  </si>
  <si>
    <t>Health and Human Services Commission</t>
  </si>
  <si>
    <t>Early Childhood Intervention Services</t>
  </si>
  <si>
    <t>Family Monthly Maximum Payments Sliding Scale</t>
  </si>
  <si>
    <t>Effective May 18 2026</t>
  </si>
  <si>
    <t>HIDE ME!  I'm a hidden row!</t>
  </si>
  <si>
    <t>Amount/Person</t>
  </si>
  <si>
    <t>Family size to 2:  Amount per person for each 100% of federal poverty level (FPL)</t>
  </si>
  <si>
    <t>To update the Sliding Scale:</t>
  </si>
  <si>
    <t>Family size to 3:  Amount per person for each 100% of federal poverty level (FPL)</t>
  </si>
  <si>
    <t>1.  ENTER the base amount in the yellow cell.</t>
  </si>
  <si>
    <t>Family size to 4:  Amount per person for each 100% of federal poverty level (FPL)</t>
  </si>
  <si>
    <t>2.  CHANGE the Per Person amount, if necessary,</t>
  </si>
  <si>
    <t>Family size to 5:  Amount per person for each 100% of federal poverty level (FPL)</t>
  </si>
  <si>
    <t xml:space="preserve">      in the hidden rows (rows 6to15)</t>
  </si>
  <si>
    <t>Family size to 6:  Amount per person for each 100% of federal poverty level (FPL)</t>
  </si>
  <si>
    <t>Family size to 7:  Amount per person for each 100% of federal poverty level (FPL)</t>
  </si>
  <si>
    <t xml:space="preserve">      DO NOT enter any other amounts.</t>
  </si>
  <si>
    <t>Family size to 8:  Amount per person for each 100% of federal poverty level (FPL)</t>
  </si>
  <si>
    <t>Family size to 9 or more:  Amount per person for each 100% of federal poverty level (FPL)</t>
  </si>
  <si>
    <t>Family Size = 2</t>
  </si>
  <si>
    <t>Family Size = 3</t>
  </si>
  <si>
    <t>Monthly Maximum Payments</t>
  </si>
  <si>
    <t>or under</t>
  </si>
  <si>
    <t>≤ 100%</t>
  </si>
  <si>
    <t>to</t>
  </si>
  <si>
    <r>
      <t xml:space="preserve">&gt; 100% to </t>
    </r>
    <r>
      <rPr>
        <sz val="11"/>
        <color indexed="8"/>
        <rFont val="Arial"/>
        <family val="2"/>
      </rPr>
      <t>≤ 150%</t>
    </r>
  </si>
  <si>
    <r>
      <t xml:space="preserve">&gt; 150% to </t>
    </r>
    <r>
      <rPr>
        <sz val="11"/>
        <color indexed="8"/>
        <rFont val="Arial"/>
        <family val="2"/>
      </rPr>
      <t>≤ 200%</t>
    </r>
  </si>
  <si>
    <r>
      <t xml:space="preserve">&gt; 200% to </t>
    </r>
    <r>
      <rPr>
        <sz val="11"/>
        <color indexed="8"/>
        <rFont val="Arial"/>
        <family val="2"/>
      </rPr>
      <t>≤ 250%</t>
    </r>
  </si>
  <si>
    <r>
      <t xml:space="preserve">&gt; 250% to </t>
    </r>
    <r>
      <rPr>
        <sz val="11"/>
        <color indexed="8"/>
        <rFont val="Arial"/>
        <family val="2"/>
      </rPr>
      <t>≤ 300%</t>
    </r>
  </si>
  <si>
    <r>
      <t xml:space="preserve">&gt; 300% to </t>
    </r>
    <r>
      <rPr>
        <sz val="11"/>
        <color indexed="8"/>
        <rFont val="Arial"/>
        <family val="2"/>
      </rPr>
      <t>≤ 350%</t>
    </r>
  </si>
  <si>
    <r>
      <t xml:space="preserve">&gt; 350% to </t>
    </r>
    <r>
      <rPr>
        <sz val="11"/>
        <color indexed="8"/>
        <rFont val="Arial"/>
        <family val="2"/>
      </rPr>
      <t>≤ 400%</t>
    </r>
  </si>
  <si>
    <r>
      <t xml:space="preserve">&gt; 400% to </t>
    </r>
    <r>
      <rPr>
        <sz val="11"/>
        <color indexed="8"/>
        <rFont val="Arial"/>
        <family val="2"/>
      </rPr>
      <t>≤ 450%</t>
    </r>
  </si>
  <si>
    <r>
      <t xml:space="preserve">&gt; 450% to </t>
    </r>
    <r>
      <rPr>
        <sz val="11"/>
        <color indexed="8"/>
        <rFont val="Arial"/>
        <family val="2"/>
      </rPr>
      <t>≤ 500%</t>
    </r>
  </si>
  <si>
    <r>
      <t xml:space="preserve">&gt; 500% to </t>
    </r>
    <r>
      <rPr>
        <sz val="11"/>
        <color indexed="8"/>
        <rFont val="Arial"/>
        <family val="2"/>
      </rPr>
      <t>≤ 550%</t>
    </r>
  </si>
  <si>
    <r>
      <t xml:space="preserve">&gt; 550% to </t>
    </r>
    <r>
      <rPr>
        <sz val="11"/>
        <color indexed="8"/>
        <rFont val="Arial"/>
        <family val="2"/>
      </rPr>
      <t>≤ 600%</t>
    </r>
  </si>
  <si>
    <r>
      <t xml:space="preserve">&gt; 600% to </t>
    </r>
    <r>
      <rPr>
        <sz val="11"/>
        <color indexed="8"/>
        <rFont val="Arial"/>
        <family val="2"/>
      </rPr>
      <t>≤ 650%</t>
    </r>
  </si>
  <si>
    <r>
      <t xml:space="preserve">&gt; 650% to </t>
    </r>
    <r>
      <rPr>
        <sz val="11"/>
        <color indexed="8"/>
        <rFont val="Arial"/>
        <family val="2"/>
      </rPr>
      <t>≤ 700%</t>
    </r>
  </si>
  <si>
    <r>
      <t xml:space="preserve">&gt; 700% to </t>
    </r>
    <r>
      <rPr>
        <sz val="11"/>
        <color indexed="8"/>
        <rFont val="Arial"/>
        <family val="2"/>
      </rPr>
      <t>≤ 750%</t>
    </r>
  </si>
  <si>
    <r>
      <t xml:space="preserve">&gt; 750% to </t>
    </r>
    <r>
      <rPr>
        <sz val="11"/>
        <color indexed="8"/>
        <rFont val="Arial"/>
        <family val="2"/>
      </rPr>
      <t>≤ 800%</t>
    </r>
  </si>
  <si>
    <r>
      <t xml:space="preserve">&gt; 800% to </t>
    </r>
    <r>
      <rPr>
        <sz val="11"/>
        <color indexed="8"/>
        <rFont val="Arial"/>
        <family val="2"/>
      </rPr>
      <t>≤ 850%</t>
    </r>
  </si>
  <si>
    <r>
      <t xml:space="preserve">&gt; 850% to </t>
    </r>
    <r>
      <rPr>
        <sz val="11"/>
        <color indexed="8"/>
        <rFont val="Arial"/>
        <family val="2"/>
      </rPr>
      <t>≤ 900%</t>
    </r>
  </si>
  <si>
    <r>
      <t xml:space="preserve">&gt; 900% to </t>
    </r>
    <r>
      <rPr>
        <sz val="11"/>
        <color indexed="8"/>
        <rFont val="Arial"/>
        <family val="2"/>
      </rPr>
      <t>≤ 950%</t>
    </r>
  </si>
  <si>
    <r>
      <t xml:space="preserve"> &gt; 950% to </t>
    </r>
    <r>
      <rPr>
        <sz val="11"/>
        <color indexed="8"/>
        <rFont val="Arial"/>
        <family val="2"/>
      </rPr>
      <t>≤ 1000%</t>
    </r>
  </si>
  <si>
    <t>or over</t>
  </si>
  <si>
    <t>the full cost of services</t>
  </si>
  <si>
    <t>&gt; 1000%</t>
  </si>
  <si>
    <t>DRAFT</t>
  </si>
  <si>
    <t>Family Size = 4</t>
  </si>
  <si>
    <t>Family Size = 5</t>
  </si>
  <si>
    <t>Family Size = 6</t>
  </si>
  <si>
    <t>Family Size = 7</t>
  </si>
  <si>
    <t>Family Size = 8</t>
  </si>
  <si>
    <t>Family Size = 9</t>
  </si>
  <si>
    <t>Comisión de Salud y Servicios Humanos</t>
  </si>
  <si>
    <t>Servicios de Intervención Temprana en la Infancia</t>
  </si>
  <si>
    <t xml:space="preserve">Escalas Deslizantes de Pagos Máximos Mensual por Familia </t>
  </si>
  <si>
    <t>En vigor desde el 18 de may de 2026</t>
  </si>
  <si>
    <t>Tamaño de la familia = 2</t>
  </si>
  <si>
    <t>Tamaño de la familia = 3</t>
  </si>
  <si>
    <t>Ingresos ajustados de la familia</t>
  </si>
  <si>
    <t>Pagos máximos mensuales</t>
  </si>
  <si>
    <t>Relación con el FPL</t>
  </si>
  <si>
    <t>de menos</t>
  </si>
  <si>
    <t>The Spanish Sliding Scale AUTOMATICALLY updates</t>
  </si>
  <si>
    <t>por</t>
  </si>
  <si>
    <t xml:space="preserve"> when the ECI MMC Scale is updated.</t>
  </si>
  <si>
    <t>Do NOT enter anything on this tab.</t>
  </si>
  <si>
    <t>ALL cells contain formulas.</t>
  </si>
  <si>
    <t>o</t>
  </si>
  <si>
    <t>más</t>
  </si>
  <si>
    <t>El costo total de los servicios</t>
  </si>
  <si>
    <t>Tamaño de la familia = 4</t>
  </si>
  <si>
    <t>Tamaño de la familia = 5</t>
  </si>
  <si>
    <t>Tamaño de la familia = 6</t>
  </si>
  <si>
    <t>Tamaño de la familia = 7</t>
  </si>
  <si>
    <t>Tamaño de la familia = 8</t>
  </si>
  <si>
    <t>Tamaño de la familia =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</si>
</sst>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"/>
    <numFmt numFmtId="165" formatCode="[$$-409]#,##0"/>
  </numFmts>
  <fonts count="1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54"/>
      <color rgb="FFFCFCFD"/>
      <name val="Arial"/>
      <family val="2"/>
    </font>
    <font>
      <b/>
      <sz val="16"/>
      <color theme="1"/>
      <name val="Arial"/>
      <family val="2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b/>
      <sz val="11"/>
      <color rgb="FFFF0000"/>
      <name val="Arial"/>
      <family val="2"/>
    </font>
    <font>
      <b/>
      <u/>
      <sz val="11"/>
      <color theme="1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9"/>
      <color theme="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4" fontId="4" fillId="0" borderId="0" xfId="0" applyNumberFormat="1" applyFont="1" applyAlignment="1">
      <alignment wrapText="1"/>
    </xf>
    <xf numFmtId="42" fontId="4" fillId="0" borderId="0" xfId="0" applyNumberFormat="1" applyFont="1" applyAlignment="1">
      <alignment wrapText="1"/>
    </xf>
    <xf numFmtId="42" fontId="9" fillId="0" borderId="0" xfId="0" applyNumberFormat="1" applyFont="1" applyAlignment="1">
      <alignment horizontal="center" wrapText="1"/>
    </xf>
    <xf numFmtId="42" fontId="4" fillId="0" borderId="4" xfId="0" applyNumberFormat="1" applyFont="1" applyBorder="1" applyAlignment="1">
      <alignment horizontal="right" vertical="center"/>
    </xf>
    <xf numFmtId="42" fontId="4" fillId="0" borderId="3" xfId="0" applyNumberFormat="1" applyFont="1" applyBorder="1" applyAlignment="1">
      <alignment horizontal="right" vertical="center"/>
    </xf>
    <xf numFmtId="49" fontId="4" fillId="0" borderId="0" xfId="0" applyNumberFormat="1" applyFont="1"/>
    <xf numFmtId="49" fontId="2" fillId="0" borderId="0" xfId="0" applyNumberFormat="1" applyFont="1"/>
    <xf numFmtId="49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2" fontId="4" fillId="0" borderId="11" xfId="0" applyNumberFormat="1" applyFont="1" applyBorder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41" fontId="4" fillId="0" borderId="0" xfId="0" applyNumberFormat="1" applyFont="1"/>
    <xf numFmtId="41" fontId="4" fillId="0" borderId="19" xfId="0" applyNumberFormat="1" applyFont="1" applyBorder="1"/>
    <xf numFmtId="0" fontId="4" fillId="0" borderId="17" xfId="0" applyFont="1" applyBorder="1" applyAlignment="1">
      <alignment horizontal="center" wrapText="1"/>
    </xf>
    <xf numFmtId="0" fontId="4" fillId="0" borderId="9" xfId="0" applyFont="1" applyBorder="1" applyAlignment="1">
      <alignment wrapText="1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/>
    <xf numFmtId="0" fontId="4" fillId="0" borderId="7" xfId="0" applyFont="1" applyBorder="1"/>
    <xf numFmtId="41" fontId="0" fillId="0" borderId="0" xfId="0" applyNumberForma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2" fontId="4" fillId="0" borderId="5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42" fontId="4" fillId="0" borderId="5" xfId="0" applyNumberFormat="1" applyFont="1" applyBorder="1"/>
    <xf numFmtId="44" fontId="4" fillId="0" borderId="0" xfId="0" applyNumberFormat="1" applyFont="1"/>
    <xf numFmtId="0" fontId="0" fillId="0" borderId="0" xfId="0" applyAlignment="1">
      <alignment wrapText="1"/>
    </xf>
    <xf numFmtId="0" fontId="13" fillId="0" borderId="0" xfId="0" applyFont="1"/>
    <xf numFmtId="41" fontId="13" fillId="0" borderId="0" xfId="0" applyNumberFormat="1" applyFont="1"/>
    <xf numFmtId="0" fontId="14" fillId="0" borderId="0" xfId="0" applyFont="1"/>
    <xf numFmtId="41" fontId="14" fillId="0" borderId="0" xfId="0" applyNumberFormat="1" applyFont="1"/>
    <xf numFmtId="42" fontId="4" fillId="0" borderId="13" xfId="0" applyNumberFormat="1" applyFont="1" applyBorder="1" applyAlignment="1">
      <alignment vertical="center"/>
    </xf>
    <xf numFmtId="42" fontId="4" fillId="0" borderId="4" xfId="0" applyNumberFormat="1" applyFont="1" applyBorder="1" applyAlignment="1">
      <alignment vertical="center"/>
    </xf>
    <xf numFmtId="0" fontId="9" fillId="0" borderId="4" xfId="0" applyFont="1" applyBorder="1"/>
    <xf numFmtId="41" fontId="2" fillId="0" borderId="0" xfId="0" applyNumberFormat="1" applyFont="1"/>
    <xf numFmtId="5" fontId="4" fillId="0" borderId="2" xfId="0" applyNumberFormat="1" applyFont="1" applyBorder="1" applyAlignment="1">
      <alignment horizontal="center" vertical="center"/>
    </xf>
    <xf numFmtId="5" fontId="4" fillId="0" borderId="2" xfId="0" applyNumberFormat="1" applyFont="1" applyBorder="1" applyAlignment="1">
      <alignment horizontal="center" vertical="center" wrapText="1"/>
    </xf>
    <xf numFmtId="4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5" fontId="2" fillId="0" borderId="0" xfId="0" applyNumberFormat="1" applyFont="1" applyAlignment="1">
      <alignment horizontal="center"/>
    </xf>
    <xf numFmtId="42" fontId="4" fillId="0" borderId="11" xfId="0" applyNumberFormat="1" applyFont="1" applyBorder="1" applyAlignment="1">
      <alignment horizontal="left" vertical="center"/>
    </xf>
    <xf numFmtId="42" fontId="4" fillId="0" borderId="12" xfId="0" applyNumberFormat="1" applyFont="1" applyBorder="1" applyAlignment="1">
      <alignment vertical="center"/>
    </xf>
    <xf numFmtId="42" fontId="4" fillId="0" borderId="5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1" fillId="0" borderId="0" xfId="0" applyFont="1"/>
    <xf numFmtId="42" fontId="4" fillId="0" borderId="0" xfId="0" applyNumberFormat="1" applyFont="1"/>
    <xf numFmtId="0" fontId="15" fillId="0" borderId="0" xfId="0" applyFont="1"/>
    <xf numFmtId="42" fontId="4" fillId="2" borderId="0" xfId="0" applyNumberFormat="1" applyFont="1" applyFill="1" applyProtection="1">
      <protection locked="0"/>
    </xf>
    <xf numFmtId="49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41" fontId="1" fillId="0" borderId="0" xfId="0" applyNumberFormat="1" applyFont="1"/>
    <xf numFmtId="0" fontId="1" fillId="2" borderId="5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41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vertical="center"/>
    </xf>
    <xf numFmtId="42" fontId="1" fillId="2" borderId="8" xfId="0" applyNumberFormat="1" applyFont="1" applyFill="1" applyBorder="1" applyAlignment="1" applyProtection="1">
      <alignment vertical="center" wrapText="1"/>
      <protection locked="0"/>
    </xf>
    <xf numFmtId="42" fontId="1" fillId="0" borderId="8" xfId="0" applyNumberFormat="1" applyFont="1" applyBorder="1" applyAlignment="1">
      <alignment vertical="center" wrapText="1"/>
    </xf>
    <xf numFmtId="41" fontId="1" fillId="0" borderId="0" xfId="0" applyNumberFormat="1" applyFont="1" applyAlignment="1">
      <alignment wrapText="1"/>
    </xf>
    <xf numFmtId="37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7" xfId="0" applyFont="1" applyBorder="1" applyAlignment="1">
      <alignment vertical="center" wrapText="1"/>
    </xf>
    <xf numFmtId="37" fontId="1" fillId="0" borderId="16" xfId="0" applyNumberFormat="1" applyFont="1" applyBorder="1" applyAlignment="1">
      <alignment vertical="center"/>
    </xf>
    <xf numFmtId="37" fontId="1" fillId="0" borderId="0" xfId="0" applyNumberFormat="1" applyFont="1" applyAlignment="1">
      <alignment vertical="center"/>
    </xf>
    <xf numFmtId="42" fontId="1" fillId="0" borderId="0" xfId="0" applyNumberFormat="1" applyFont="1" applyAlignment="1" applyProtection="1">
      <alignment vertical="center" wrapText="1"/>
      <protection locked="0"/>
    </xf>
    <xf numFmtId="42" fontId="1" fillId="0" borderId="0" xfId="0" applyNumberFormat="1" applyFont="1" applyAlignment="1">
      <alignment vertical="center" wrapText="1"/>
    </xf>
    <xf numFmtId="10" fontId="1" fillId="0" borderId="0" xfId="0" applyNumberFormat="1" applyFont="1"/>
    <xf numFmtId="42" fontId="1" fillId="0" borderId="2" xfId="0" applyNumberFormat="1" applyFont="1" applyBorder="1"/>
    <xf numFmtId="42" fontId="1" fillId="0" borderId="2" xfId="0" applyNumberFormat="1" applyFont="1" applyBorder="1" applyAlignment="1">
      <alignment wrapText="1"/>
    </xf>
    <xf numFmtId="42" fontId="1" fillId="0" borderId="0" xfId="0" applyNumberFormat="1" applyFont="1"/>
    <xf numFmtId="14" fontId="1" fillId="0" borderId="0" xfId="0" applyNumberFormat="1" applyFont="1" applyAlignment="1">
      <alignment horizontal="right" wrapText="1"/>
    </xf>
    <xf numFmtId="14" fontId="1" fillId="0" borderId="0" xfId="0" applyNumberFormat="1" applyFont="1" applyAlignment="1">
      <alignment horizontal="left" vertical="top"/>
    </xf>
    <xf numFmtId="0" fontId="1" fillId="0" borderId="10" xfId="0" applyFont="1" applyBorder="1"/>
    <xf numFmtId="0" fontId="1" fillId="0" borderId="0" xfId="0" applyFont="1" applyAlignment="1">
      <alignment horizontal="center" wrapText="1"/>
    </xf>
    <xf numFmtId="41" fontId="1" fillId="0" borderId="17" xfId="0" applyNumberFormat="1" applyFont="1" applyBorder="1" applyAlignment="1">
      <alignment horizontal="center" vertical="center"/>
    </xf>
    <xf numFmtId="4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9" xfId="0" applyNumberFormat="1" applyFont="1" applyBorder="1" applyAlignment="1">
      <alignment vertical="center" wrapText="1"/>
    </xf>
    <xf numFmtId="41" fontId="1" fillId="0" borderId="17" xfId="0" applyNumberFormat="1" applyFont="1" applyBorder="1"/>
    <xf numFmtId="0" fontId="1" fillId="0" borderId="17" xfId="0" applyFont="1" applyBorder="1"/>
    <xf numFmtId="0" fontId="1" fillId="0" borderId="18" xfId="0" applyFont="1" applyBorder="1"/>
    <xf numFmtId="41" fontId="1" fillId="0" borderId="19" xfId="0" applyNumberFormat="1" applyFont="1" applyBorder="1"/>
    <xf numFmtId="41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41" fontId="1" fillId="0" borderId="18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164" fontId="1" fillId="0" borderId="4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64" fontId="1" fillId="0" borderId="4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vertical="center"/>
    </xf>
    <xf numFmtId="165" fontId="1" fillId="0" borderId="12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14" fontId="16" fillId="0" borderId="0" xfId="0" applyNumberFormat="1" applyFont="1" applyAlignment="1">
      <alignment horizontal="right"/>
    </xf>
    <xf numFmtId="0" fontId="1" fillId="0" borderId="1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1" fillId="0" borderId="0" xfId="0" applyFont="1" applyAlignment="1">
      <alignment horizontal="right"/>
    </xf>
    <xf numFmtId="0" fontId="8" fillId="2" borderId="0" xfId="0" applyFont="1" applyFill="1" applyAlignment="1" applyProtection="1">
      <alignment horizontal="center" wrapText="1"/>
      <protection locked="0"/>
    </xf>
    <xf numFmtId="44" fontId="4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2" fontId="1" fillId="2" borderId="10" xfId="0" applyNumberFormat="1" applyFont="1" applyFill="1" applyBorder="1" applyAlignment="1" applyProtection="1">
      <alignment horizontal="right" vertical="center" wrapText="1"/>
      <protection locked="0"/>
    </xf>
    <xf numFmtId="42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42" fontId="1" fillId="0" borderId="10" xfId="0" applyNumberFormat="1" applyFont="1" applyBorder="1" applyAlignment="1">
      <alignment horizontal="right" vertical="center" wrapText="1"/>
    </xf>
    <xf numFmtId="42" fontId="1" fillId="0" borderId="7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41" fontId="11" fillId="0" borderId="0" xfId="0" applyNumberFormat="1" applyFont="1" applyAlignment="1">
      <alignment horizontal="center" textRotation="90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43896</xdr:colOff>
      <xdr:row>5</xdr:row>
      <xdr:rowOff>0</xdr:rowOff>
    </xdr:from>
    <xdr:to>
      <xdr:col>14</xdr:col>
      <xdr:colOff>331306</xdr:colOff>
      <xdr:row>25</xdr:row>
      <xdr:rowOff>356152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741135" y="1250674"/>
          <a:ext cx="287410" cy="7462630"/>
        </a:xfrm>
        <a:prstGeom prst="rightBrace">
          <a:avLst>
            <a:gd name="adj1" fmla="val 0"/>
            <a:gd name="adj2" fmla="val 49775"/>
          </a:avLst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16</xdr:row>
      <xdr:rowOff>0</xdr:rowOff>
    </xdr:from>
    <xdr:to>
      <xdr:col>2</xdr:col>
      <xdr:colOff>276225</xdr:colOff>
      <xdr:row>20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914525" y="125730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16</xdr:row>
      <xdr:rowOff>28575</xdr:rowOff>
    </xdr:from>
    <xdr:to>
      <xdr:col>2</xdr:col>
      <xdr:colOff>333375</xdr:colOff>
      <xdr:row>21</xdr:row>
      <xdr:rowOff>1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609725" y="2695575"/>
          <a:ext cx="180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142875</xdr:colOff>
      <xdr:row>22</xdr:row>
      <xdr:rowOff>0</xdr:rowOff>
    </xdr:from>
    <xdr:to>
      <xdr:col>2</xdr:col>
      <xdr:colOff>323850</xdr:colOff>
      <xdr:row>26</xdr:row>
      <xdr:rowOff>171450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1971675" y="20002500"/>
          <a:ext cx="180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17</xdr:row>
      <xdr:rowOff>0</xdr:rowOff>
    </xdr:from>
    <xdr:to>
      <xdr:col>2</xdr:col>
      <xdr:colOff>276225</xdr:colOff>
      <xdr:row>21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1914525" y="139065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17</xdr:row>
      <xdr:rowOff>0</xdr:rowOff>
    </xdr:from>
    <xdr:to>
      <xdr:col>2</xdr:col>
      <xdr:colOff>333375</xdr:colOff>
      <xdr:row>21</xdr:row>
      <xdr:rowOff>161926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1981200" y="13906500"/>
          <a:ext cx="180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18</xdr:row>
      <xdr:rowOff>0</xdr:rowOff>
    </xdr:from>
    <xdr:to>
      <xdr:col>2</xdr:col>
      <xdr:colOff>276225</xdr:colOff>
      <xdr:row>22</xdr:row>
      <xdr:rowOff>1483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1914525" y="152400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18</xdr:row>
      <xdr:rowOff>0</xdr:rowOff>
    </xdr:from>
    <xdr:to>
      <xdr:col>2</xdr:col>
      <xdr:colOff>333375</xdr:colOff>
      <xdr:row>22</xdr:row>
      <xdr:rowOff>161926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1981200" y="15240000"/>
          <a:ext cx="180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19</xdr:row>
      <xdr:rowOff>0</xdr:rowOff>
    </xdr:from>
    <xdr:to>
      <xdr:col>2</xdr:col>
      <xdr:colOff>276225</xdr:colOff>
      <xdr:row>23</xdr:row>
      <xdr:rowOff>1483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1914525" y="165735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19</xdr:row>
      <xdr:rowOff>0</xdr:rowOff>
    </xdr:from>
    <xdr:to>
      <xdr:col>2</xdr:col>
      <xdr:colOff>333375</xdr:colOff>
      <xdr:row>23</xdr:row>
      <xdr:rowOff>161926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1200" y="16573500"/>
          <a:ext cx="180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20</xdr:row>
      <xdr:rowOff>0</xdr:rowOff>
    </xdr:from>
    <xdr:to>
      <xdr:col>2</xdr:col>
      <xdr:colOff>276225</xdr:colOff>
      <xdr:row>24</xdr:row>
      <xdr:rowOff>1483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1914525" y="179070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20</xdr:row>
      <xdr:rowOff>0</xdr:rowOff>
    </xdr:from>
    <xdr:to>
      <xdr:col>2</xdr:col>
      <xdr:colOff>333375</xdr:colOff>
      <xdr:row>24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1981200" y="17907000"/>
          <a:ext cx="180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84</xdr:row>
      <xdr:rowOff>0</xdr:rowOff>
    </xdr:from>
    <xdr:to>
      <xdr:col>4</xdr:col>
      <xdr:colOff>742950</xdr:colOff>
      <xdr:row>87</xdr:row>
      <xdr:rowOff>16581</xdr:rowOff>
    </xdr:to>
    <xdr:sp macro="" textlink="">
      <xdr:nvSpPr>
        <xdr:cNvPr id="1265" name="Rectangle 1">
          <a:extLst>
            <a:ext uri="{FF2B5EF4-FFF2-40B4-BE49-F238E27FC236}">
              <a16:creationId xmlns:a16="http://schemas.microsoft.com/office/drawing/2014/main" id="{00000000-0008-0000-0200-0000F1040000}"/>
            </a:ext>
          </a:extLst>
        </xdr:cNvPr>
        <xdr:cNvSpPr>
          <a:spLocks noChangeArrowheads="1"/>
        </xdr:cNvSpPr>
      </xdr:nvSpPr>
      <xdr:spPr bwMode="auto">
        <a:xfrm>
          <a:off x="1590675" y="9144000"/>
          <a:ext cx="2009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38</xdr:row>
      <xdr:rowOff>0</xdr:rowOff>
    </xdr:from>
    <xdr:to>
      <xdr:col>4</xdr:col>
      <xdr:colOff>282575</xdr:colOff>
      <xdr:row>41</xdr:row>
      <xdr:rowOff>0</xdr:rowOff>
    </xdr:to>
    <xdr:sp macro="" textlink="">
      <xdr:nvSpPr>
        <xdr:cNvPr id="1266" name="Rectangle 2">
          <a:extLst>
            <a:ext uri="{FF2B5EF4-FFF2-40B4-BE49-F238E27FC236}">
              <a16:creationId xmlns:a16="http://schemas.microsoft.com/office/drawing/2014/main" id="{00000000-0008-0000-0200-0000F2040000}"/>
            </a:ext>
          </a:extLst>
        </xdr:cNvPr>
        <xdr:cNvSpPr>
          <a:spLocks noChangeArrowheads="1"/>
        </xdr:cNvSpPr>
      </xdr:nvSpPr>
      <xdr:spPr bwMode="auto">
        <a:xfrm>
          <a:off x="2990850" y="38100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152400</xdr:colOff>
      <xdr:row>38</xdr:row>
      <xdr:rowOff>0</xdr:rowOff>
    </xdr:from>
    <xdr:to>
      <xdr:col>4</xdr:col>
      <xdr:colOff>339725</xdr:colOff>
      <xdr:row>41</xdr:row>
      <xdr:rowOff>171450</xdr:rowOff>
    </xdr:to>
    <xdr:sp macro="" textlink="">
      <xdr:nvSpPr>
        <xdr:cNvPr id="1267" name="Rectangle 3">
          <a:extLst>
            <a:ext uri="{FF2B5EF4-FFF2-40B4-BE49-F238E27FC236}">
              <a16:creationId xmlns:a16="http://schemas.microsoft.com/office/drawing/2014/main" id="{00000000-0008-0000-0200-0000F3040000}"/>
            </a:ext>
          </a:extLst>
        </xdr:cNvPr>
        <xdr:cNvSpPr>
          <a:spLocks noChangeArrowheads="1"/>
        </xdr:cNvSpPr>
      </xdr:nvSpPr>
      <xdr:spPr bwMode="auto">
        <a:xfrm>
          <a:off x="3057525" y="3810000"/>
          <a:ext cx="180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142875</xdr:colOff>
      <xdr:row>84</xdr:row>
      <xdr:rowOff>0</xdr:rowOff>
    </xdr:from>
    <xdr:to>
      <xdr:col>4</xdr:col>
      <xdr:colOff>323850</xdr:colOff>
      <xdr:row>87</xdr:row>
      <xdr:rowOff>188031</xdr:rowOff>
    </xdr:to>
    <xdr:sp macro="" textlink="">
      <xdr:nvSpPr>
        <xdr:cNvPr id="1268" name="Rectangle 4">
          <a:extLst>
            <a:ext uri="{FF2B5EF4-FFF2-40B4-BE49-F238E27FC236}">
              <a16:creationId xmlns:a16="http://schemas.microsoft.com/office/drawing/2014/main" id="{00000000-0008-0000-0200-0000F4040000}"/>
            </a:ext>
          </a:extLst>
        </xdr:cNvPr>
        <xdr:cNvSpPr>
          <a:spLocks noChangeArrowheads="1"/>
        </xdr:cNvSpPr>
      </xdr:nvSpPr>
      <xdr:spPr bwMode="auto">
        <a:xfrm>
          <a:off x="3048000" y="9144000"/>
          <a:ext cx="180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74</xdr:row>
      <xdr:rowOff>0</xdr:rowOff>
    </xdr:from>
    <xdr:to>
      <xdr:col>4</xdr:col>
      <xdr:colOff>742950</xdr:colOff>
      <xdr:row>77</xdr:row>
      <xdr:rowOff>13406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390650" y="17487900"/>
          <a:ext cx="2009775" cy="75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</xdr:row>
      <xdr:rowOff>0</xdr:rowOff>
    </xdr:from>
    <xdr:to>
      <xdr:col>4</xdr:col>
      <xdr:colOff>282575</xdr:colOff>
      <xdr:row>31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2743200" y="657225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152400</xdr:colOff>
      <xdr:row>28</xdr:row>
      <xdr:rowOff>0</xdr:rowOff>
    </xdr:from>
    <xdr:to>
      <xdr:col>4</xdr:col>
      <xdr:colOff>339725</xdr:colOff>
      <xdr:row>31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2809875" y="6572250"/>
          <a:ext cx="180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142875</xdr:colOff>
      <xdr:row>74</xdr:row>
      <xdr:rowOff>0</xdr:rowOff>
    </xdr:from>
    <xdr:to>
      <xdr:col>4</xdr:col>
      <xdr:colOff>323850</xdr:colOff>
      <xdr:row>77</xdr:row>
      <xdr:rowOff>184856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800350" y="17487900"/>
          <a:ext cx="180975" cy="9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showGridLines="0" topLeftCell="A4" zoomScale="85" zoomScaleNormal="85" workbookViewId="0">
      <selection activeCell="J4" sqref="J4:N4"/>
    </sheetView>
  </sheetViews>
  <sheetFormatPr defaultColWidth="9.140625" defaultRowHeight="15"/>
  <cols>
    <col min="1" max="1" width="50.85546875" style="38" customWidth="1"/>
    <col min="2" max="2" width="13.140625" customWidth="1"/>
    <col min="3" max="3" width="12.5703125" customWidth="1"/>
    <col min="4" max="4" width="20.140625" customWidth="1"/>
    <col min="5" max="5" width="14.85546875" customWidth="1"/>
    <col min="6" max="6" width="1.5703125" customWidth="1"/>
    <col min="7" max="7" width="2.85546875" style="29" customWidth="1"/>
    <col min="8" max="8" width="5.5703125" style="29" customWidth="1"/>
    <col min="9" max="9" width="4.85546875" style="29" hidden="1" customWidth="1"/>
    <col min="10" max="10" width="11.140625" bestFit="1" customWidth="1"/>
    <col min="11" max="11" width="3" customWidth="1"/>
    <col min="12" max="12" width="10.85546875" customWidth="1"/>
    <col min="13" max="13" width="18.85546875" customWidth="1"/>
    <col min="14" max="14" width="19.42578125" customWidth="1"/>
    <col min="15" max="15" width="6.140625" customWidth="1"/>
    <col min="16" max="16" width="11" customWidth="1"/>
  </cols>
  <sheetData>
    <row r="1" spans="1:17" s="41" customFormat="1" ht="20.25" customHeight="1">
      <c r="A1" s="134" t="s">
        <v>0</v>
      </c>
      <c r="B1" s="134"/>
      <c r="C1" s="134"/>
      <c r="D1" s="134"/>
      <c r="E1" s="134"/>
      <c r="G1" s="42"/>
      <c r="H1" s="42"/>
      <c r="I1" s="42"/>
    </row>
    <row r="2" spans="1:17" s="39" customFormat="1" ht="18.75">
      <c r="A2" s="139" t="s">
        <v>1</v>
      </c>
      <c r="B2" s="139"/>
      <c r="C2" s="139"/>
      <c r="D2" s="139"/>
      <c r="E2" s="139"/>
      <c r="G2" s="40"/>
      <c r="H2" s="40"/>
      <c r="I2" s="40"/>
    </row>
    <row r="3" spans="1:17" s="3" customFormat="1" ht="14.1" customHeight="1" thickBot="1">
      <c r="A3" s="63"/>
      <c r="B3" s="64"/>
      <c r="C3" s="64"/>
      <c r="D3" s="64"/>
      <c r="E3" s="64"/>
      <c r="F3" s="64"/>
      <c r="G3" s="65"/>
      <c r="H3" s="65"/>
      <c r="I3" s="151" t="s">
        <v>2</v>
      </c>
      <c r="J3" s="64"/>
      <c r="K3" s="64"/>
      <c r="L3" s="64"/>
      <c r="M3" s="64"/>
      <c r="N3" s="64"/>
      <c r="O3" s="64"/>
      <c r="P3" s="64"/>
      <c r="Q3" s="64"/>
    </row>
    <row r="4" spans="1:17" s="3" customFormat="1" ht="22.5" customHeight="1" thickBot="1">
      <c r="A4" s="20" t="s">
        <v>3</v>
      </c>
      <c r="B4" s="66"/>
      <c r="C4" s="136" t="str">
        <f>IF(OR(B4=1,B4&gt;15),"          ERROR - Family Size MUST be 2-15"," ")</f>
        <v xml:space="preserve"> </v>
      </c>
      <c r="D4" s="136"/>
      <c r="E4" s="136"/>
      <c r="F4" s="64"/>
      <c r="G4" s="65"/>
      <c r="H4" s="65"/>
      <c r="I4" s="151"/>
      <c r="J4" s="118" t="str">
        <f>'ECI MMC Scale_English'!A3</f>
        <v>Family Monthly Maximum Payments Sliding Scale</v>
      </c>
      <c r="K4" s="118"/>
      <c r="L4" s="118"/>
      <c r="M4" s="118"/>
      <c r="N4" s="118"/>
      <c r="O4" s="64"/>
      <c r="P4" s="64"/>
      <c r="Q4" s="64"/>
    </row>
    <row r="5" spans="1:17" s="3" customFormat="1" ht="13.5" customHeight="1" thickBot="1">
      <c r="A5" s="63"/>
      <c r="B5" s="64"/>
      <c r="C5" s="64"/>
      <c r="D5" s="64"/>
      <c r="E5" s="64"/>
      <c r="F5" s="64"/>
      <c r="G5" s="65"/>
      <c r="H5" s="65"/>
      <c r="I5" s="151"/>
      <c r="J5" s="148" t="s">
        <v>4</v>
      </c>
      <c r="K5" s="148"/>
      <c r="L5" s="148"/>
      <c r="M5" s="148"/>
      <c r="N5" s="148"/>
      <c r="O5" s="64"/>
      <c r="P5" s="64"/>
      <c r="Q5" s="64"/>
    </row>
    <row r="6" spans="1:17" s="7" customFormat="1" ht="34.5" customHeight="1" thickBot="1">
      <c r="A6" s="30" t="s">
        <v>5</v>
      </c>
      <c r="B6" s="31" t="s">
        <v>6</v>
      </c>
      <c r="C6" s="31" t="s">
        <v>7</v>
      </c>
      <c r="D6" s="31" t="s">
        <v>8</v>
      </c>
      <c r="E6" s="31" t="s">
        <v>9</v>
      </c>
      <c r="F6" s="67"/>
      <c r="G6" s="68"/>
      <c r="H6" s="68"/>
      <c r="I6" s="68"/>
      <c r="J6" s="121" t="s">
        <v>10</v>
      </c>
      <c r="K6" s="122"/>
      <c r="L6" s="123"/>
      <c r="M6" s="5" t="s">
        <v>11</v>
      </c>
      <c r="N6" s="5" t="s">
        <v>12</v>
      </c>
      <c r="O6" s="67"/>
      <c r="P6" s="67"/>
      <c r="Q6" s="67"/>
    </row>
    <row r="7" spans="1:17" s="3" customFormat="1" ht="27.95" customHeight="1" thickBot="1">
      <c r="A7" s="69" t="s">
        <v>13</v>
      </c>
      <c r="B7" s="70"/>
      <c r="C7" s="70" t="s">
        <v>14</v>
      </c>
      <c r="D7" s="70" t="s">
        <v>14</v>
      </c>
      <c r="E7" s="71">
        <f>ROUND(SUM(B7:D7),0)</f>
        <v>0</v>
      </c>
      <c r="F7" s="64"/>
      <c r="G7" s="72"/>
      <c r="H7" s="65"/>
      <c r="I7" s="73">
        <f>IF(AND(B4&gt;1,B4&lt;=15,$E$33&gt;0,$E$37=M7),1,0)</f>
        <v>0</v>
      </c>
      <c r="J7" s="13" t="str">
        <f>IF('FCS MMC Calculator'!$B$4='Fee Schedule'!$A$8,'Fee Schedule'!C$8,IF('FCS MMC Calculator'!$B$4='Fee Schedule'!$A$9,'Fee Schedule'!C$9,IF('FCS MMC Calculator'!$B$4='Fee Schedule'!$A$10,'Fee Schedule'!C$10,IF('FCS MMC Calculator'!$B$4='Fee Schedule'!$A$11,'Fee Schedule'!C$11,IF('FCS MMC Calculator'!$B$4='Fee Schedule'!$A$12,'Fee Schedule'!C$12,IF('FCS MMC Calculator'!$B$4='Fee Schedule'!$A$13,'Fee Schedule'!C$13,IF('FCS MMC Calculator'!$B$4='Fee Schedule'!$A$14,'Fee Schedule'!C$14,IF('FCS MMC Calculator'!$B$4='Fee Schedule'!$A$15,'Fee Schedule'!C$15,IF('FCS MMC Calculator'!$B$4='Fee Schedule'!$A$16,'Fee Schedule'!C$16,IF('FCS MMC Calculator'!$B$4='Fee Schedule'!$A$17,'Fee Schedule'!C$17,IF('FCS MMC Calculator'!$B$4='Fee Schedule'!$A$18,'Fee Schedule'!C$18,IF('FCS MMC Calculator'!$B$4='Fee Schedule'!$A$19,'Fee Schedule'!C$19,IF('FCS MMC Calculator'!$B$4='Fee Schedule'!$A$20,'Fee Schedule'!C$20,IF('FCS MMC Calculator'!$B$4='Fee Schedule'!$A$21,'Fee Schedule'!C$21," "))))))))))))))</f>
        <v xml:space="preserve"> </v>
      </c>
      <c r="K7" s="19" t="str">
        <f>IF($B$4&gt;0,"or under"," ")</f>
        <v xml:space="preserve"> </v>
      </c>
      <c r="L7" s="19"/>
      <c r="M7" s="47" t="str">
        <f>IF($B$4&gt;0,'Fee Schedule'!CG8," ")</f>
        <v xml:space="preserve"> </v>
      </c>
      <c r="N7" s="47" t="str">
        <f>IF($B$4&gt;0,'Fee Schedule'!CH8," ")</f>
        <v xml:space="preserve"> </v>
      </c>
      <c r="O7" s="64"/>
      <c r="P7" s="64"/>
      <c r="Q7" s="64"/>
    </row>
    <row r="8" spans="1:17" s="3" customFormat="1" ht="27.95" customHeight="1" thickBot="1">
      <c r="A8" s="69" t="s">
        <v>15</v>
      </c>
      <c r="B8" s="70"/>
      <c r="C8" s="70" t="s">
        <v>14</v>
      </c>
      <c r="D8" s="70" t="s">
        <v>14</v>
      </c>
      <c r="E8" s="71">
        <f t="shared" ref="E8:E12" si="0">ROUND(SUM(B8:D8),0)</f>
        <v>0</v>
      </c>
      <c r="F8" s="64"/>
      <c r="G8" s="65"/>
      <c r="H8" s="65"/>
      <c r="I8" s="73">
        <f>IF(AND($E$37&gt;0,$E$37=M8),1,0)</f>
        <v>0</v>
      </c>
      <c r="J8" s="13" t="str">
        <f>IF('FCS MMC Calculator'!$B$4='Fee Schedule'!$A$8,'Fee Schedule'!F$8,IF('FCS MMC Calculator'!$B$4='Fee Schedule'!$A$9,'Fee Schedule'!F$9,IF('FCS MMC Calculator'!$B$4='Fee Schedule'!$A$10,'Fee Schedule'!F$10,IF('FCS MMC Calculator'!$B$4='Fee Schedule'!$A$11,'Fee Schedule'!F$11,IF('FCS MMC Calculator'!$B$4='Fee Schedule'!$A$12,'Fee Schedule'!F$12,IF('FCS MMC Calculator'!$B$4='Fee Schedule'!$A$13,'Fee Schedule'!F$13,IF('FCS MMC Calculator'!$B$4='Fee Schedule'!$A$14,'Fee Schedule'!F$14,IF('FCS MMC Calculator'!$B$4='Fee Schedule'!$A$15,'Fee Schedule'!F$15,IF('FCS MMC Calculator'!$B$4='Fee Schedule'!$A$16,'Fee Schedule'!F$16,IF('FCS MMC Calculator'!$B$4='Fee Schedule'!$A$17,'Fee Schedule'!F$17,IF('FCS MMC Calculator'!$B$4='Fee Schedule'!$A$18,'Fee Schedule'!F$18,IF('FCS MMC Calculator'!$B$4='Fee Schedule'!$A$19,'Fee Schedule'!F$19,IF('FCS MMC Calculator'!$B$4='Fee Schedule'!$A$20,'Fee Schedule'!F$20,IF('FCS MMC Calculator'!$B$4='Fee Schedule'!$A$21,'Fee Schedule'!F$21," "))))))))))))))</f>
        <v xml:space="preserve"> </v>
      </c>
      <c r="K8" s="19" t="str">
        <f>IF($B$4&gt;0,"-"," ")</f>
        <v xml:space="preserve"> </v>
      </c>
      <c r="L8" s="19" t="str">
        <f>IF('FCS MMC Calculator'!$B$4='Fee Schedule'!$A$8,'Fee Schedule'!G$8,IF('FCS MMC Calculator'!$B$4='Fee Schedule'!$A$9,'Fee Schedule'!G$9,IF('FCS MMC Calculator'!$B$4='Fee Schedule'!$A$10,'Fee Schedule'!G$10,IF('FCS MMC Calculator'!$B$4='Fee Schedule'!$A$11,'Fee Schedule'!G$11,IF('FCS MMC Calculator'!$B$4='Fee Schedule'!$A$12,'Fee Schedule'!G$12,IF('FCS MMC Calculator'!$B$4='Fee Schedule'!$A$13,'Fee Schedule'!G$13,IF('FCS MMC Calculator'!$B$4='Fee Schedule'!$A$14,'Fee Schedule'!G$14,IF('FCS MMC Calculator'!$B$4='Fee Schedule'!$A$15,'Fee Schedule'!G$15,IF('FCS MMC Calculator'!$B$4='Fee Schedule'!$A$16,'Fee Schedule'!G$16,IF('FCS MMC Calculator'!$B$4='Fee Schedule'!$A$17,'Fee Schedule'!G$17,IF('FCS MMC Calculator'!$B$4='Fee Schedule'!$A$18,'Fee Schedule'!G$18,IF('FCS MMC Calculator'!$B$4='Fee Schedule'!$A$19,'Fee Schedule'!G$19,IF('FCS MMC Calculator'!$B$4='Fee Schedule'!$A$20,'Fee Schedule'!G$20,IF('FCS MMC Calculator'!$B$4='Fee Schedule'!$A$21,'Fee Schedule'!G$21," "))))))))))))))</f>
        <v xml:space="preserve"> </v>
      </c>
      <c r="M8" s="47" t="str">
        <f>IF($B$4&gt;0,'Fee Schedule'!CG9," ")</f>
        <v xml:space="preserve"> </v>
      </c>
      <c r="N8" s="47" t="str">
        <f>IF($B$4&gt;0,'Fee Schedule'!CH9," ")</f>
        <v xml:space="preserve"> </v>
      </c>
      <c r="O8" s="64"/>
      <c r="P8" s="64"/>
      <c r="Q8" s="64"/>
    </row>
    <row r="9" spans="1:17" s="3" customFormat="1" ht="27.95" customHeight="1" thickBot="1">
      <c r="A9" s="69" t="s">
        <v>16</v>
      </c>
      <c r="B9" s="70"/>
      <c r="C9" s="70" t="s">
        <v>14</v>
      </c>
      <c r="D9" s="70" t="s">
        <v>14</v>
      </c>
      <c r="E9" s="71">
        <f t="shared" si="0"/>
        <v>0</v>
      </c>
      <c r="F9" s="64"/>
      <c r="G9" s="65"/>
      <c r="H9" s="65"/>
      <c r="I9" s="73">
        <f t="shared" ref="I9:I22" si="1">IF(AND($E$37&gt;0,$E$37=M9),1,0)</f>
        <v>0</v>
      </c>
      <c r="J9" s="13" t="str">
        <f>IF('FCS MMC Calculator'!$B$4='Fee Schedule'!$A$8,'Fee Schedule'!J$8,IF('FCS MMC Calculator'!$B$4='Fee Schedule'!$A$9,'Fee Schedule'!J$9,IF('FCS MMC Calculator'!$B$4='Fee Schedule'!$A$10,'Fee Schedule'!J$10,IF('FCS MMC Calculator'!$B$4='Fee Schedule'!$A$11,'Fee Schedule'!J$11,IF('FCS MMC Calculator'!$B$4='Fee Schedule'!$A$12,'Fee Schedule'!J$12,IF('FCS MMC Calculator'!$B$4='Fee Schedule'!$A$13,'Fee Schedule'!J$13,IF('FCS MMC Calculator'!$B$4='Fee Schedule'!$A$14,'Fee Schedule'!J$14,IF('FCS MMC Calculator'!$B$4='Fee Schedule'!$A$15,'Fee Schedule'!J$15,IF('FCS MMC Calculator'!$B$4='Fee Schedule'!$A$16,'Fee Schedule'!J$16,IF('FCS MMC Calculator'!$B$4='Fee Schedule'!$A$17,'Fee Schedule'!J$17,IF('FCS MMC Calculator'!$B$4='Fee Schedule'!$A$18,'Fee Schedule'!J$18,IF('FCS MMC Calculator'!$B$4='Fee Schedule'!$A$19,'Fee Schedule'!J$19,IF('FCS MMC Calculator'!$B$4='Fee Schedule'!$A$20,'Fee Schedule'!J$20,IF('FCS MMC Calculator'!$B$4='Fee Schedule'!$A$21,'Fee Schedule'!J$21," "))))))))))))))</f>
        <v xml:space="preserve"> </v>
      </c>
      <c r="K9" s="19" t="str">
        <f t="shared" ref="K9:K25" si="2">IF($B$4&gt;0,"-"," ")</f>
        <v xml:space="preserve"> </v>
      </c>
      <c r="L9" s="19" t="str">
        <f>IF('FCS MMC Calculator'!$B$4='Fee Schedule'!$A$8,'Fee Schedule'!K$8,IF('FCS MMC Calculator'!$B$4='Fee Schedule'!$A$9,'Fee Schedule'!K$9,IF('FCS MMC Calculator'!$B$4='Fee Schedule'!$A$10,'Fee Schedule'!K$10,IF('FCS MMC Calculator'!$B$4='Fee Schedule'!$A$11,'Fee Schedule'!K$11,IF('FCS MMC Calculator'!$B$4='Fee Schedule'!$A$12,'Fee Schedule'!K$12,IF('FCS MMC Calculator'!$B$4='Fee Schedule'!$A$13,'Fee Schedule'!K$13,IF('FCS MMC Calculator'!$B$4='Fee Schedule'!$A$14,'Fee Schedule'!K$14,IF('FCS MMC Calculator'!$B$4='Fee Schedule'!$A$15,'Fee Schedule'!K$15,IF('FCS MMC Calculator'!$B$4='Fee Schedule'!$A$16,'Fee Schedule'!K$16,IF('FCS MMC Calculator'!$B$4='Fee Schedule'!$A$17,'Fee Schedule'!K$17,IF('FCS MMC Calculator'!$B$4='Fee Schedule'!$A$18,'Fee Schedule'!K$18,IF('FCS MMC Calculator'!$B$4='Fee Schedule'!$A$19,'Fee Schedule'!K$19,IF('FCS MMC Calculator'!$B$4='Fee Schedule'!$A$20,'Fee Schedule'!K$20,IF('FCS MMC Calculator'!$B$4='Fee Schedule'!$A$21,'Fee Schedule'!K$21," "))))))))))))))</f>
        <v xml:space="preserve"> </v>
      </c>
      <c r="M9" s="47" t="str">
        <f>IF($B$4&gt;0,'Fee Schedule'!CG10," ")</f>
        <v xml:space="preserve"> </v>
      </c>
      <c r="N9" s="47" t="str">
        <f>IF($B$4&gt;0,'Fee Schedule'!CH10," ")</f>
        <v xml:space="preserve"> </v>
      </c>
      <c r="O9" s="64"/>
      <c r="P9" s="64"/>
      <c r="Q9" s="64"/>
    </row>
    <row r="10" spans="1:17" s="3" customFormat="1" ht="27.95" customHeight="1" thickBot="1">
      <c r="A10" s="69" t="s">
        <v>17</v>
      </c>
      <c r="B10" s="70"/>
      <c r="C10" s="70" t="s">
        <v>14</v>
      </c>
      <c r="D10" s="70" t="s">
        <v>14</v>
      </c>
      <c r="E10" s="71">
        <f t="shared" si="0"/>
        <v>0</v>
      </c>
      <c r="F10" s="64"/>
      <c r="G10" s="65"/>
      <c r="H10" s="65"/>
      <c r="I10" s="73">
        <f t="shared" si="1"/>
        <v>0</v>
      </c>
      <c r="J10" s="13" t="str">
        <f>IF('FCS MMC Calculator'!$B$4='Fee Schedule'!$A$8,'Fee Schedule'!N$8,IF('FCS MMC Calculator'!$B$4='Fee Schedule'!$A$9,'Fee Schedule'!N$9,IF('FCS MMC Calculator'!$B$4='Fee Schedule'!$A$10,'Fee Schedule'!N$10,IF('FCS MMC Calculator'!$B$4='Fee Schedule'!$A$11,'Fee Schedule'!N$11,IF('FCS MMC Calculator'!$B$4='Fee Schedule'!$A$12,'Fee Schedule'!N$12,IF('FCS MMC Calculator'!$B$4='Fee Schedule'!$A$13,'Fee Schedule'!N$13,IF('FCS MMC Calculator'!$B$4='Fee Schedule'!$A$14,'Fee Schedule'!N$14,IF('FCS MMC Calculator'!$B$4='Fee Schedule'!$A$15,'Fee Schedule'!N$15,IF('FCS MMC Calculator'!$B$4='Fee Schedule'!$A$16,'Fee Schedule'!N$16,IF('FCS MMC Calculator'!$B$4='Fee Schedule'!$A$17,'Fee Schedule'!N$17,IF('FCS MMC Calculator'!$B$4='Fee Schedule'!$A$18,'Fee Schedule'!N$18,IF('FCS MMC Calculator'!$B$4='Fee Schedule'!$A$19,'Fee Schedule'!N$19,IF('FCS MMC Calculator'!$B$4='Fee Schedule'!$A$20,'Fee Schedule'!N$20,IF('FCS MMC Calculator'!$B$4='Fee Schedule'!$A$21,'Fee Schedule'!N$21," "))))))))))))))</f>
        <v xml:space="preserve"> </v>
      </c>
      <c r="K10" s="19" t="str">
        <f t="shared" si="2"/>
        <v xml:space="preserve"> </v>
      </c>
      <c r="L10" s="19" t="str">
        <f>IF('FCS MMC Calculator'!$B$4='Fee Schedule'!$A$8,'Fee Schedule'!O$8,IF('FCS MMC Calculator'!$B$4='Fee Schedule'!$A$9,'Fee Schedule'!O$9,IF('FCS MMC Calculator'!$B$4='Fee Schedule'!$A$10,'Fee Schedule'!O$10,IF('FCS MMC Calculator'!$B$4='Fee Schedule'!$A$11,'Fee Schedule'!O$11,IF('FCS MMC Calculator'!$B$4='Fee Schedule'!$A$12,'Fee Schedule'!O$12,IF('FCS MMC Calculator'!$B$4='Fee Schedule'!$A$13,'Fee Schedule'!O$13,IF('FCS MMC Calculator'!$B$4='Fee Schedule'!$A$14,'Fee Schedule'!O$14,IF('FCS MMC Calculator'!$B$4='Fee Schedule'!$A$15,'Fee Schedule'!O$15,IF('FCS MMC Calculator'!$B$4='Fee Schedule'!$A$16,'Fee Schedule'!O$16,IF('FCS MMC Calculator'!$B$4='Fee Schedule'!$A$17,'Fee Schedule'!O$17,IF('FCS MMC Calculator'!$B$4='Fee Schedule'!$A$18,'Fee Schedule'!O$18,IF('FCS MMC Calculator'!$B$4='Fee Schedule'!$A$19,'Fee Schedule'!O$19,IF('FCS MMC Calculator'!$B$4='Fee Schedule'!$A$20,'Fee Schedule'!O$20,IF('FCS MMC Calculator'!$B$4='Fee Schedule'!$A$21,'Fee Schedule'!O$21," "))))))))))))))</f>
        <v xml:space="preserve"> </v>
      </c>
      <c r="M10" s="47" t="str">
        <f>IF($B$4&gt;0,'Fee Schedule'!CG11," ")</f>
        <v xml:space="preserve"> </v>
      </c>
      <c r="N10" s="47" t="str">
        <f>IF($B$4&gt;0,'Fee Schedule'!CH11," ")</f>
        <v xml:space="preserve"> </v>
      </c>
      <c r="O10" s="64"/>
      <c r="P10" s="64"/>
      <c r="Q10" s="64"/>
    </row>
    <row r="11" spans="1:17" s="3" customFormat="1" ht="27.95" customHeight="1" thickBot="1">
      <c r="A11" s="69" t="s">
        <v>18</v>
      </c>
      <c r="B11" s="70"/>
      <c r="C11" s="70" t="s">
        <v>14</v>
      </c>
      <c r="D11" s="70" t="s">
        <v>14</v>
      </c>
      <c r="E11" s="71">
        <f t="shared" si="0"/>
        <v>0</v>
      </c>
      <c r="F11" s="64"/>
      <c r="G11" s="65"/>
      <c r="H11" s="65"/>
      <c r="I11" s="73">
        <f t="shared" si="1"/>
        <v>0</v>
      </c>
      <c r="J11" s="13" t="str">
        <f>IF('FCS MMC Calculator'!$B$4='Fee Schedule'!$A$8,'Fee Schedule'!R$8,IF('FCS MMC Calculator'!$B$4='Fee Schedule'!$A$9,'Fee Schedule'!R$9,IF('FCS MMC Calculator'!$B$4='Fee Schedule'!$A$10,'Fee Schedule'!R$10,IF('FCS MMC Calculator'!$B$4='Fee Schedule'!$A$11,'Fee Schedule'!R$11,IF('FCS MMC Calculator'!$B$4='Fee Schedule'!$A$12,'Fee Schedule'!R$12,IF('FCS MMC Calculator'!$B$4='Fee Schedule'!$A$13,'Fee Schedule'!R$13,IF('FCS MMC Calculator'!$B$4='Fee Schedule'!$A$14,'Fee Schedule'!R$14,IF('FCS MMC Calculator'!$B$4='Fee Schedule'!$A$15,'Fee Schedule'!R$15,IF('FCS MMC Calculator'!$B$4='Fee Schedule'!$A$16,'Fee Schedule'!R$16,IF('FCS MMC Calculator'!$B$4='Fee Schedule'!$A$17,'Fee Schedule'!R$17,IF('FCS MMC Calculator'!$B$4='Fee Schedule'!$A$18,'Fee Schedule'!R$18,IF('FCS MMC Calculator'!$B$4='Fee Schedule'!$A$19,'Fee Schedule'!R$19,IF('FCS MMC Calculator'!$B$4='Fee Schedule'!$A$20,'Fee Schedule'!R$20,IF('FCS MMC Calculator'!$B$4='Fee Schedule'!$A$21,'Fee Schedule'!R$21," "))))))))))))))</f>
        <v xml:space="preserve"> </v>
      </c>
      <c r="K11" s="19" t="str">
        <f t="shared" si="2"/>
        <v xml:space="preserve"> </v>
      </c>
      <c r="L11" s="19" t="str">
        <f>IF('FCS MMC Calculator'!$B$4='Fee Schedule'!$A$8,'Fee Schedule'!S$8,IF('FCS MMC Calculator'!$B$4='Fee Schedule'!$A$9,'Fee Schedule'!S$9,IF('FCS MMC Calculator'!$B$4='Fee Schedule'!$A$10,'Fee Schedule'!S$10,IF('FCS MMC Calculator'!$B$4='Fee Schedule'!$A$11,'Fee Schedule'!S$11,IF('FCS MMC Calculator'!$B$4='Fee Schedule'!$A$12,'Fee Schedule'!S$12,IF('FCS MMC Calculator'!$B$4='Fee Schedule'!$A$13,'Fee Schedule'!S$13,IF('FCS MMC Calculator'!$B$4='Fee Schedule'!$A$14,'Fee Schedule'!S$14,IF('FCS MMC Calculator'!$B$4='Fee Schedule'!$A$15,'Fee Schedule'!S$15,IF('FCS MMC Calculator'!$B$4='Fee Schedule'!$A$16,'Fee Schedule'!S$16,IF('FCS MMC Calculator'!$B$4='Fee Schedule'!$A$17,'Fee Schedule'!S$17,IF('FCS MMC Calculator'!$B$4='Fee Schedule'!$A$18,'Fee Schedule'!S$18,IF('FCS MMC Calculator'!$B$4='Fee Schedule'!$A$19,'Fee Schedule'!S$19,IF('FCS MMC Calculator'!$B$4='Fee Schedule'!$A$20,'Fee Schedule'!S$20,IF('FCS MMC Calculator'!$B$4='Fee Schedule'!$A$21,'Fee Schedule'!S$21," "))))))))))))))</f>
        <v xml:space="preserve"> </v>
      </c>
      <c r="M11" s="47" t="str">
        <f>IF($B$4&gt;0,'Fee Schedule'!CG12," ")</f>
        <v xml:space="preserve"> </v>
      </c>
      <c r="N11" s="47" t="str">
        <f>IF($B$4&gt;0,'Fee Schedule'!CH12," ")</f>
        <v xml:space="preserve"> </v>
      </c>
      <c r="O11" s="64"/>
      <c r="P11" s="64"/>
      <c r="Q11" s="64"/>
    </row>
    <row r="12" spans="1:17" s="3" customFormat="1" ht="27.95" customHeight="1" thickBot="1">
      <c r="A12" s="69" t="s">
        <v>19</v>
      </c>
      <c r="B12" s="70"/>
      <c r="C12" s="70" t="s">
        <v>14</v>
      </c>
      <c r="D12" s="70" t="s">
        <v>14</v>
      </c>
      <c r="E12" s="71">
        <f t="shared" si="0"/>
        <v>0</v>
      </c>
      <c r="F12" s="64"/>
      <c r="G12" s="65"/>
      <c r="H12" s="65"/>
      <c r="I12" s="73">
        <f t="shared" si="1"/>
        <v>0</v>
      </c>
      <c r="J12" s="14" t="str">
        <f>IF('FCS MMC Calculator'!$B$4='Fee Schedule'!$A$8,'Fee Schedule'!V$8,IF('FCS MMC Calculator'!$B$4='Fee Schedule'!$A$9,'Fee Schedule'!V$9,IF('FCS MMC Calculator'!$B$4='Fee Schedule'!$A$10,'Fee Schedule'!V$10,IF('FCS MMC Calculator'!$B$4='Fee Schedule'!$A$11,'Fee Schedule'!V$11,IF('FCS MMC Calculator'!$B$4='Fee Schedule'!$A$12,'Fee Schedule'!V$12,IF('FCS MMC Calculator'!$B$4='Fee Schedule'!$A$13,'Fee Schedule'!V$13,IF('FCS MMC Calculator'!$B$4='Fee Schedule'!$A$14,'Fee Schedule'!V$14,IF('FCS MMC Calculator'!$B$4='Fee Schedule'!$A$15,'Fee Schedule'!V$15,IF('FCS MMC Calculator'!$B$4='Fee Schedule'!$A$16,'Fee Schedule'!V$16,IF('FCS MMC Calculator'!$B$4='Fee Schedule'!$A$17,'Fee Schedule'!V$17,IF('FCS MMC Calculator'!$B$4='Fee Schedule'!$A$18,'Fee Schedule'!V$18,IF('FCS MMC Calculator'!$B$4='Fee Schedule'!$A$19,'Fee Schedule'!V$19,IF('FCS MMC Calculator'!$B$4='Fee Schedule'!$A$20,'Fee Schedule'!V$20,IF('FCS MMC Calculator'!$B$4='Fee Schedule'!$A$21,'Fee Schedule'!V$21," "))))))))))))))</f>
        <v xml:space="preserve"> </v>
      </c>
      <c r="K12" s="19" t="str">
        <f t="shared" si="2"/>
        <v xml:space="preserve"> </v>
      </c>
      <c r="L12" s="43" t="str">
        <f>IF('FCS MMC Calculator'!$B$4='Fee Schedule'!$A$8,'Fee Schedule'!W$8,IF('FCS MMC Calculator'!$B$4='Fee Schedule'!$A$9,'Fee Schedule'!W$9,IF('FCS MMC Calculator'!$B$4='Fee Schedule'!$A$10,'Fee Schedule'!W$10,IF('FCS MMC Calculator'!$B$4='Fee Schedule'!$A$11,'Fee Schedule'!W$11,IF('FCS MMC Calculator'!$B$4='Fee Schedule'!$A$12,'Fee Schedule'!W$12,IF('FCS MMC Calculator'!$B$4='Fee Schedule'!$A$13,'Fee Schedule'!W$13,IF('FCS MMC Calculator'!$B$4='Fee Schedule'!$A$14,'Fee Schedule'!W$14,IF('FCS MMC Calculator'!$B$4='Fee Schedule'!$A$15,'Fee Schedule'!W$15,IF('FCS MMC Calculator'!$B$4='Fee Schedule'!$A$16,'Fee Schedule'!W$16,IF('FCS MMC Calculator'!$B$4='Fee Schedule'!$A$17,'Fee Schedule'!W$17,IF('FCS MMC Calculator'!$B$4='Fee Schedule'!$A$18,'Fee Schedule'!W$18,IF('FCS MMC Calculator'!$B$4='Fee Schedule'!$A$19,'Fee Schedule'!W$19,IF('FCS MMC Calculator'!$B$4='Fee Schedule'!$A$20,'Fee Schedule'!W$20,IF('FCS MMC Calculator'!$B$4='Fee Schedule'!$A$21,'Fee Schedule'!W$21," "))))))))))))))</f>
        <v xml:space="preserve"> </v>
      </c>
      <c r="M12" s="47" t="str">
        <f>IF($B$4&gt;0,'Fee Schedule'!CG13," ")</f>
        <v xml:space="preserve"> </v>
      </c>
      <c r="N12" s="47" t="str">
        <f>IF($B$4&gt;0,'Fee Schedule'!CH13," ")</f>
        <v xml:space="preserve"> </v>
      </c>
      <c r="O12" s="64"/>
      <c r="P12" s="64"/>
      <c r="Q12" s="64"/>
    </row>
    <row r="13" spans="1:17" s="3" customFormat="1" ht="25.35" customHeight="1" thickBot="1">
      <c r="A13" s="74"/>
      <c r="B13" s="75"/>
      <c r="C13" s="75"/>
      <c r="D13" s="32" t="s">
        <v>20</v>
      </c>
      <c r="E13" s="33">
        <f>SUM(E7:E12)</f>
        <v>0</v>
      </c>
      <c r="F13" s="64"/>
      <c r="G13" s="65"/>
      <c r="H13" s="65"/>
      <c r="I13" s="73">
        <f t="shared" si="1"/>
        <v>0</v>
      </c>
      <c r="J13" s="14" t="str">
        <f>IF('FCS MMC Calculator'!$B$4='Fee Schedule'!$A$8,'Fee Schedule'!Z$8,IF('FCS MMC Calculator'!$B$4='Fee Schedule'!$A$9,'Fee Schedule'!Z$9,IF('FCS MMC Calculator'!$B$4='Fee Schedule'!$A$10,'Fee Schedule'!Z$10,IF('FCS MMC Calculator'!$B$4='Fee Schedule'!$A$11,'Fee Schedule'!Z$11,IF('FCS MMC Calculator'!$B$4='Fee Schedule'!$A$12,'Fee Schedule'!Z$12,IF('FCS MMC Calculator'!$B$4='Fee Schedule'!$A$13,'Fee Schedule'!Z$13,IF('FCS MMC Calculator'!$B$4='Fee Schedule'!$A$14,'Fee Schedule'!Z$14,IF('FCS MMC Calculator'!$B$4='Fee Schedule'!$A$15,'Fee Schedule'!Z$15,IF('FCS MMC Calculator'!$B$4='Fee Schedule'!$A$16,'Fee Schedule'!Z$16,IF('FCS MMC Calculator'!$B$4='Fee Schedule'!$A$17,'Fee Schedule'!Z$17,IF('FCS MMC Calculator'!$B$4='Fee Schedule'!$A$18,'Fee Schedule'!Z$18,IF('FCS MMC Calculator'!$B$4='Fee Schedule'!$A$19,'Fee Schedule'!Z$19,IF('FCS MMC Calculator'!$B$4='Fee Schedule'!$A$20,'Fee Schedule'!Z$20,IF('FCS MMC Calculator'!$B$4='Fee Schedule'!$A$21,'Fee Schedule'!Z$21," "))))))))))))))</f>
        <v xml:space="preserve"> </v>
      </c>
      <c r="K13" s="19" t="str">
        <f t="shared" si="2"/>
        <v xml:space="preserve"> </v>
      </c>
      <c r="L13" s="43" t="str">
        <f>IF('FCS MMC Calculator'!$B$4='Fee Schedule'!$A$8,'Fee Schedule'!AA$8,IF('FCS MMC Calculator'!$B$4='Fee Schedule'!$A$9,'Fee Schedule'!AA$9,IF('FCS MMC Calculator'!$B$4='Fee Schedule'!$A$10,'Fee Schedule'!AA$10,IF('FCS MMC Calculator'!$B$4='Fee Schedule'!$A$11,'Fee Schedule'!AA$11,IF('FCS MMC Calculator'!$B$4='Fee Schedule'!$A$12,'Fee Schedule'!AA$12,IF('FCS MMC Calculator'!$B$4='Fee Schedule'!$A$13,'Fee Schedule'!AA$13,IF('FCS MMC Calculator'!$B$4='Fee Schedule'!$A$14,'Fee Schedule'!AA$14,IF('FCS MMC Calculator'!$B$4='Fee Schedule'!$A$15,'Fee Schedule'!AA$15,IF('FCS MMC Calculator'!$B$4='Fee Schedule'!$A$16,'Fee Schedule'!AA$16,IF('FCS MMC Calculator'!$B$4='Fee Schedule'!$A$17,'Fee Schedule'!AA$17,IF('FCS MMC Calculator'!$B$4='Fee Schedule'!$A$18,'Fee Schedule'!AA$18,IF('FCS MMC Calculator'!$B$4='Fee Schedule'!$A$19,'Fee Schedule'!AA$19,IF('FCS MMC Calculator'!$B$4='Fee Schedule'!$A$20,'Fee Schedule'!AA$20,IF('FCS MMC Calculator'!$B$4='Fee Schedule'!$A$21,'Fee Schedule'!AA$21," "))))))))))))))</f>
        <v xml:space="preserve"> </v>
      </c>
      <c r="M13" s="47" t="str">
        <f>IF($B$4&gt;0,'Fee Schedule'!CG14," ")</f>
        <v xml:space="preserve"> </v>
      </c>
      <c r="N13" s="47" t="str">
        <f>IF($B$4&gt;0,'Fee Schedule'!CH14," ")</f>
        <v xml:space="preserve"> </v>
      </c>
      <c r="O13" s="64"/>
      <c r="P13" s="64"/>
      <c r="Q13" s="64"/>
    </row>
    <row r="14" spans="1:17" s="3" customFormat="1" ht="23.1" customHeight="1">
      <c r="A14" s="149" t="s">
        <v>21</v>
      </c>
      <c r="B14" s="149"/>
      <c r="C14" s="149"/>
      <c r="D14" s="149"/>
      <c r="E14" s="32"/>
      <c r="F14" s="64"/>
      <c r="G14" s="65"/>
      <c r="H14" s="65"/>
      <c r="I14" s="73">
        <f t="shared" si="1"/>
        <v>0</v>
      </c>
      <c r="J14" s="13" t="str">
        <f>IF('FCS MMC Calculator'!$B$4='Fee Schedule'!$A$8,'Fee Schedule'!AD$8,IF('FCS MMC Calculator'!$B$4='Fee Schedule'!$A$9,'Fee Schedule'!AD$9,IF('FCS MMC Calculator'!$B$4='Fee Schedule'!$A$10,'Fee Schedule'!AD$10,IF('FCS MMC Calculator'!$B$4='Fee Schedule'!$A$11,'Fee Schedule'!AD$11,IF('FCS MMC Calculator'!$B$4='Fee Schedule'!$A$12,'Fee Schedule'!AD$12,IF('FCS MMC Calculator'!$B$4='Fee Schedule'!$A$13,'Fee Schedule'!AD$13,IF('FCS MMC Calculator'!$B$4='Fee Schedule'!$A$14,'Fee Schedule'!AD$14,IF('FCS MMC Calculator'!$B$4='Fee Schedule'!$A$15,'Fee Schedule'!AD$15,IF('FCS MMC Calculator'!$B$4='Fee Schedule'!$A$16,'Fee Schedule'!AD$16,IF('FCS MMC Calculator'!$B$4='Fee Schedule'!$A$17,'Fee Schedule'!AD$17,IF('FCS MMC Calculator'!$B$4='Fee Schedule'!$A$18,'Fee Schedule'!AD$18,IF('FCS MMC Calculator'!$B$4='Fee Schedule'!$A$19,'Fee Schedule'!AD$19,IF('FCS MMC Calculator'!$B$4='Fee Schedule'!$A$20,'Fee Schedule'!AD$20,IF('FCS MMC Calculator'!$B$4='Fee Schedule'!$A$21,'Fee Schedule'!AD$21," "))))))))))))))</f>
        <v xml:space="preserve"> </v>
      </c>
      <c r="K14" s="19" t="str">
        <f t="shared" si="2"/>
        <v xml:space="preserve"> </v>
      </c>
      <c r="L14" s="53" t="str">
        <f>IF('FCS MMC Calculator'!$B$4='Fee Schedule'!$A$8,'Fee Schedule'!AE$8,IF('FCS MMC Calculator'!$B$4='Fee Schedule'!$A$9,'Fee Schedule'!AE$9,IF('FCS MMC Calculator'!$B$4='Fee Schedule'!$A$10,'Fee Schedule'!AE$10,IF('FCS MMC Calculator'!$B$4='Fee Schedule'!$A$11,'Fee Schedule'!AE11,IF('FCS MMC Calculator'!$B$4='Fee Schedule'!$A$12,'Fee Schedule'!AE$12,IF('FCS MMC Calculator'!$B$4='Fee Schedule'!$A$13,'Fee Schedule'!AE$13,IF('FCS MMC Calculator'!$B$4='Fee Schedule'!$A$14,'Fee Schedule'!AE$14,IF('FCS MMC Calculator'!$B$4='Fee Schedule'!$A$15,'Fee Schedule'!AE$15,IF('FCS MMC Calculator'!$B$4='Fee Schedule'!$A$16,'Fee Schedule'!AE$16,IF('FCS MMC Calculator'!$B$4='Fee Schedule'!$A$17,'Fee Schedule'!AE$17,IF('FCS MMC Calculator'!$B$4='Fee Schedule'!$A$18,'Fee Schedule'!AE$18,IF('FCS MMC Calculator'!$B$4='Fee Schedule'!$A$19,'Fee Schedule'!AE$19,IF('FCS MMC Calculator'!$B$4='Fee Schedule'!$A$20,'Fee Schedule'!AE$20,IF('FCS MMC Calculator'!$B$4='Fee Schedule'!$A$21,'Fee Schedule'!AE$21," "))))))))))))))</f>
        <v xml:space="preserve"> </v>
      </c>
      <c r="M14" s="47" t="str">
        <f>IF($B$4&gt;0,'Fee Schedule'!CG15," ")</f>
        <v xml:space="preserve"> </v>
      </c>
      <c r="N14" s="47" t="str">
        <f>IF($B$4&gt;0,'Fee Schedule'!CH15," ")</f>
        <v xml:space="preserve"> </v>
      </c>
      <c r="O14" s="64"/>
      <c r="P14" s="137" t="s">
        <v>22</v>
      </c>
      <c r="Q14" s="137"/>
    </row>
    <row r="15" spans="1:17" s="3" customFormat="1" ht="23.25" customHeight="1">
      <c r="A15" s="149"/>
      <c r="B15" s="149"/>
      <c r="C15" s="149"/>
      <c r="D15" s="149"/>
      <c r="E15" s="32"/>
      <c r="F15" s="64"/>
      <c r="G15" s="65"/>
      <c r="H15" s="65"/>
      <c r="I15" s="73">
        <f t="shared" si="1"/>
        <v>0</v>
      </c>
      <c r="J15" s="13" t="str">
        <f>IF('FCS MMC Calculator'!$B$4='Fee Schedule'!$A$8,'Fee Schedule'!AH$8,IF('FCS MMC Calculator'!$B$4='Fee Schedule'!$A$9,'Fee Schedule'!AH$9,IF('FCS MMC Calculator'!$B$4='Fee Schedule'!$A$10,'Fee Schedule'!AH$10,IF('FCS MMC Calculator'!$B$4='Fee Schedule'!$A$11,'Fee Schedule'!AH$11,IF('FCS MMC Calculator'!$B$4='Fee Schedule'!$A$12,'Fee Schedule'!AH$12,IF('FCS MMC Calculator'!$B$4='Fee Schedule'!$A$13,'Fee Schedule'!AH$13,IF('FCS MMC Calculator'!$B$4='Fee Schedule'!$A$14,'Fee Schedule'!AH$14,IF('FCS MMC Calculator'!$B$4='Fee Schedule'!$A$15,'Fee Schedule'!AH$15,IF('FCS MMC Calculator'!$B$4='Fee Schedule'!$A$16,'Fee Schedule'!AH$16,IF('FCS MMC Calculator'!$B$4='Fee Schedule'!$A$17,'Fee Schedule'!AH$17,IF('FCS MMC Calculator'!$B$4='Fee Schedule'!$A$18,'Fee Schedule'!AH$18,IF('FCS MMC Calculator'!$B$4='Fee Schedule'!$A$19,'Fee Schedule'!AH$19,IF('FCS MMC Calculator'!$B$4='Fee Schedule'!$A$20,'Fee Schedule'!AH$20,IF('FCS MMC Calculator'!$B$4='Fee Schedule'!$A$21,'Fee Schedule'!AH$21," "))))))))))))))</f>
        <v xml:space="preserve"> </v>
      </c>
      <c r="K15" s="19" t="str">
        <f t="shared" si="2"/>
        <v xml:space="preserve"> </v>
      </c>
      <c r="L15" s="53" t="str">
        <f>IF('FCS MMC Calculator'!$B$4='Fee Schedule'!$A$8,'Fee Schedule'!AI$8,IF('FCS MMC Calculator'!$B$4='Fee Schedule'!$A$9,'Fee Schedule'!AI$9,IF('FCS MMC Calculator'!$B$4='Fee Schedule'!$A$10,'Fee Schedule'!AI$10,IF('FCS MMC Calculator'!$B$4='Fee Schedule'!$A$11,'Fee Schedule'!AI11,IF('FCS MMC Calculator'!$B$4='Fee Schedule'!$A$12,'Fee Schedule'!AI$12,IF('FCS MMC Calculator'!$B$4='Fee Schedule'!$A$13,'Fee Schedule'!AI$13,IF('FCS MMC Calculator'!$B$4='Fee Schedule'!$A$14,'Fee Schedule'!AI$14,IF('FCS MMC Calculator'!$B$4='Fee Schedule'!$A$15,'Fee Schedule'!AI$15,IF('FCS MMC Calculator'!$B$4='Fee Schedule'!$A$16,'Fee Schedule'!AI$16,IF('FCS MMC Calculator'!$B$4='Fee Schedule'!$A$17,'Fee Schedule'!AI$17,IF('FCS MMC Calculator'!$B$4='Fee Schedule'!$A$18,'Fee Schedule'!AI$18,IF('FCS MMC Calculator'!$B$4='Fee Schedule'!$A$19,'Fee Schedule'!AI$19,IF('FCS MMC Calculator'!$B$4='Fee Schedule'!$A$20,'Fee Schedule'!AI$20,IF('FCS MMC Calculator'!$B$4='Fee Schedule'!$A$21,'Fee Schedule'!AI$21," "))))))))))))))</f>
        <v xml:space="preserve"> </v>
      </c>
      <c r="M15" s="47" t="str">
        <f>IF($B$4&gt;0,'Fee Schedule'!CG16," ")</f>
        <v xml:space="preserve"> </v>
      </c>
      <c r="N15" s="47" t="str">
        <f>IF($B$4&gt;0,'Fee Schedule'!CH16," ")</f>
        <v xml:space="preserve"> </v>
      </c>
      <c r="O15" s="64"/>
      <c r="P15" s="137"/>
      <c r="Q15" s="137"/>
    </row>
    <row r="16" spans="1:17" s="3" customFormat="1" ht="23.25" customHeight="1" thickBot="1">
      <c r="A16" s="150"/>
      <c r="B16" s="150"/>
      <c r="C16" s="150"/>
      <c r="D16" s="150"/>
      <c r="E16" s="32"/>
      <c r="F16" s="64"/>
      <c r="G16" s="65"/>
      <c r="H16" s="65"/>
      <c r="I16" s="73">
        <f t="shared" si="1"/>
        <v>0</v>
      </c>
      <c r="J16" s="13" t="str">
        <f>IF('FCS MMC Calculator'!$B$4='Fee Schedule'!$A$8,'Fee Schedule'!AL$8,IF('FCS MMC Calculator'!$B$4='Fee Schedule'!$A$9,'Fee Schedule'!AL$9,IF('FCS MMC Calculator'!$B$4='Fee Schedule'!$A$10,'Fee Schedule'!AL$10,IF('FCS MMC Calculator'!$B$4='Fee Schedule'!$A$11,'Fee Schedule'!AL$11,IF('FCS MMC Calculator'!$B$4='Fee Schedule'!$A$12,'Fee Schedule'!AL$12,IF('FCS MMC Calculator'!$B$4='Fee Schedule'!$A$13,'Fee Schedule'!AL$13,IF('FCS MMC Calculator'!$B$4='Fee Schedule'!$A$14,'Fee Schedule'!AL$14,IF('FCS MMC Calculator'!$B$4='Fee Schedule'!$A$15,'Fee Schedule'!AL$15,IF('FCS MMC Calculator'!$B$4='Fee Schedule'!$A$16,'Fee Schedule'!AL$16,IF('FCS MMC Calculator'!$B$4='Fee Schedule'!$A$17,'Fee Schedule'!AL$17,IF('FCS MMC Calculator'!$B$4='Fee Schedule'!$A$18,'Fee Schedule'!AL$18,IF('FCS MMC Calculator'!$B$4='Fee Schedule'!$A$19,'Fee Schedule'!AL$19,IF('FCS MMC Calculator'!$B$4='Fee Schedule'!$A$20,'Fee Schedule'!AL$20,IF('FCS MMC Calculator'!$B$4='Fee Schedule'!$A$21,'Fee Schedule'!AL$21," "))))))))))))))</f>
        <v xml:space="preserve"> </v>
      </c>
      <c r="K16" s="19" t="str">
        <f t="shared" si="2"/>
        <v xml:space="preserve"> </v>
      </c>
      <c r="L16" s="53" t="str">
        <f>IF('FCS MMC Calculator'!$B$4='Fee Schedule'!$A$8,'Fee Schedule'!AM$8,IF('FCS MMC Calculator'!$B$4='Fee Schedule'!$A$9,'Fee Schedule'!AM$9,IF('FCS MMC Calculator'!$B$4='Fee Schedule'!$A$10,'Fee Schedule'!AM$10,IF('FCS MMC Calculator'!$B$4='Fee Schedule'!$A$11,'Fee Schedule'!AM$11,IF('FCS MMC Calculator'!$B$4='Fee Schedule'!$A$12,'Fee Schedule'!AM$12,IF('FCS MMC Calculator'!$B$4='Fee Schedule'!$A$13,'Fee Schedule'!AM$13,IF('FCS MMC Calculator'!$B$4='Fee Schedule'!$A$14,'Fee Schedule'!AM$14,IF('FCS MMC Calculator'!$B$4='Fee Schedule'!$A$15,'Fee Schedule'!AM$15,IF('FCS MMC Calculator'!$B$4='Fee Schedule'!$A$16,'Fee Schedule'!AM$16,IF('FCS MMC Calculator'!$B$4='Fee Schedule'!$A$17,'Fee Schedule'!AM$17,IF('FCS MMC Calculator'!$B$4='Fee Schedule'!$A$18,'Fee Schedule'!AM$18,IF('FCS MMC Calculator'!$B$4='Fee Schedule'!$A$19,'Fee Schedule'!AM$19,IF('FCS MMC Calculator'!$B$4='Fee Schedule'!$A$20,'Fee Schedule'!AM$20,IF('FCS MMC Calculator'!$B$4='Fee Schedule'!$A$21,'Fee Schedule'!AM$21," "))))))))))))))</f>
        <v xml:space="preserve"> </v>
      </c>
      <c r="M16" s="47" t="str">
        <f>IF($B$4&gt;0,'Fee Schedule'!CG17," ")</f>
        <v xml:space="preserve"> </v>
      </c>
      <c r="N16" s="47" t="str">
        <f>IF($B$4&gt;0,'Fee Schedule'!CH17," ")</f>
        <v xml:space="preserve"> </v>
      </c>
      <c r="O16" s="64"/>
      <c r="P16" s="137"/>
      <c r="Q16" s="137"/>
    </row>
    <row r="17" spans="1:17" s="7" customFormat="1" ht="32.25" customHeight="1" thickBot="1">
      <c r="A17" s="34" t="s">
        <v>23</v>
      </c>
      <c r="B17" s="31" t="s">
        <v>6</v>
      </c>
      <c r="C17" s="31" t="s">
        <v>7</v>
      </c>
      <c r="D17" s="31" t="s">
        <v>24</v>
      </c>
      <c r="E17" s="31" t="s">
        <v>9</v>
      </c>
      <c r="F17" s="67"/>
      <c r="G17" s="68"/>
      <c r="H17" s="76"/>
      <c r="I17" s="73">
        <f t="shared" si="1"/>
        <v>0</v>
      </c>
      <c r="J17" s="13" t="str">
        <f>IF('FCS MMC Calculator'!$B$4='Fee Schedule'!$A$8,'Fee Schedule'!AP$8,IF('FCS MMC Calculator'!$B$4='Fee Schedule'!$A$9,'Fee Schedule'!AP$9,IF('FCS MMC Calculator'!$B$4='Fee Schedule'!$A$10,'Fee Schedule'!AP$10,IF('FCS MMC Calculator'!$B$4='Fee Schedule'!$A$11,'Fee Schedule'!AP$11,IF('FCS MMC Calculator'!$B$4='Fee Schedule'!$A$12,'Fee Schedule'!AP$12,IF('FCS MMC Calculator'!$B$4='Fee Schedule'!$A$13,'Fee Schedule'!AP$13,IF('FCS MMC Calculator'!$B$4='Fee Schedule'!$A$14,'Fee Schedule'!AP$14,IF('FCS MMC Calculator'!$B$4='Fee Schedule'!$A$15,'Fee Schedule'!AP$15,IF('FCS MMC Calculator'!$B$4='Fee Schedule'!$A$16,'Fee Schedule'!AP$16,IF('FCS MMC Calculator'!$B$4='Fee Schedule'!$A$17,'Fee Schedule'!AP$17,IF('FCS MMC Calculator'!$B$4='Fee Schedule'!$A$18,'Fee Schedule'!AP$18,IF('FCS MMC Calculator'!$B$4='Fee Schedule'!$A$19,'Fee Schedule'!AP$19,IF('FCS MMC Calculator'!$B$4='Fee Schedule'!$A$20,'Fee Schedule'!AP$20,IF('FCS MMC Calculator'!$B$4='Fee Schedule'!$A$21,'Fee Schedule'!AP$21," "))))))))))))))</f>
        <v xml:space="preserve"> </v>
      </c>
      <c r="K17" s="19" t="str">
        <f t="shared" si="2"/>
        <v xml:space="preserve"> </v>
      </c>
      <c r="L17" s="53" t="str">
        <f>IF('FCS MMC Calculator'!$B$4='Fee Schedule'!$A$8,'Fee Schedule'!AQ$8,IF('FCS MMC Calculator'!$B$4='Fee Schedule'!$A$9,'Fee Schedule'!AQ$9,IF('FCS MMC Calculator'!$B$4='Fee Schedule'!$A$10,'Fee Schedule'!AQ$10,IF('FCS MMC Calculator'!$B$4='Fee Schedule'!$A$11,'Fee Schedule'!AQ11,IF('FCS MMC Calculator'!$B$4='Fee Schedule'!$A$12,'Fee Schedule'!AQ$12,IF('FCS MMC Calculator'!$B$4='Fee Schedule'!$A$13,'Fee Schedule'!AQ$13,IF('FCS MMC Calculator'!$B$4='Fee Schedule'!$A$14,'Fee Schedule'!AQ$14,IF('FCS MMC Calculator'!$B$4='Fee Schedule'!$A$15,'Fee Schedule'!AQ$15,IF('FCS MMC Calculator'!$B$4='Fee Schedule'!$A$16,'Fee Schedule'!AQ$16,IF('FCS MMC Calculator'!$B$4='Fee Schedule'!$A$17,'Fee Schedule'!AQ$17,IF('FCS MMC Calculator'!$B$4='Fee Schedule'!$A$18,'Fee Schedule'!AQ$18,IF('FCS MMC Calculator'!$B$4='Fee Schedule'!$A$19,'Fee Schedule'!AQ$19,IF('FCS MMC Calculator'!$B$4='Fee Schedule'!$A$20,'Fee Schedule'!AQ$20,IF('FCS MMC Calculator'!$B$4='Fee Schedule'!$A$21,'Fee Schedule'!AQ$21," "))))))))))))))</f>
        <v xml:space="preserve"> </v>
      </c>
      <c r="M17" s="47" t="str">
        <f>IF($B$4&gt;0,'Fee Schedule'!CG18," ")</f>
        <v xml:space="preserve"> </v>
      </c>
      <c r="N17" s="47" t="str">
        <f>IF($B$4&gt;0,'Fee Schedule'!CH18," ")</f>
        <v xml:space="preserve"> </v>
      </c>
      <c r="O17" s="76"/>
      <c r="P17" s="137"/>
      <c r="Q17" s="137"/>
    </row>
    <row r="18" spans="1:17" s="3" customFormat="1" ht="27.95" customHeight="1" thickBot="1">
      <c r="A18" s="77" t="s">
        <v>25</v>
      </c>
      <c r="B18" s="70"/>
      <c r="C18" s="70" t="s">
        <v>14</v>
      </c>
      <c r="D18" s="70" t="s">
        <v>14</v>
      </c>
      <c r="E18" s="71">
        <f>ROUND(SUM(B18:D18),0)</f>
        <v>0</v>
      </c>
      <c r="F18" s="64"/>
      <c r="G18" s="65"/>
      <c r="H18" s="76"/>
      <c r="I18" s="73">
        <f t="shared" si="1"/>
        <v>0</v>
      </c>
      <c r="J18" s="13" t="str">
        <f>IF('FCS MMC Calculator'!$B$4='Fee Schedule'!$A$8,'Fee Schedule'!AT$8,IF('FCS MMC Calculator'!$B$4='Fee Schedule'!$A$9,'Fee Schedule'!AT$9,IF('FCS MMC Calculator'!$B$4='Fee Schedule'!$A$10,'Fee Schedule'!AT$10,IF('FCS MMC Calculator'!$B$4='Fee Schedule'!$A$11,'Fee Schedule'!AT$11,IF('FCS MMC Calculator'!$B$4='Fee Schedule'!$A$12,'Fee Schedule'!AT$12,IF('FCS MMC Calculator'!$B$4='Fee Schedule'!$A$13,'Fee Schedule'!AT$13,IF('FCS MMC Calculator'!$B$4='Fee Schedule'!$A$14,'Fee Schedule'!AT$14,IF('FCS MMC Calculator'!$B$4='Fee Schedule'!$A$15,'Fee Schedule'!AT$15,IF('FCS MMC Calculator'!$B$4='Fee Schedule'!$A$16,'Fee Schedule'!AT$16,IF('FCS MMC Calculator'!$B$4='Fee Schedule'!$A$17,'Fee Schedule'!AT$17,IF('FCS MMC Calculator'!$B$4='Fee Schedule'!$A$18,'Fee Schedule'!AT$18,IF('FCS MMC Calculator'!$B$4='Fee Schedule'!$A$19,'Fee Schedule'!AT$19,IF('FCS MMC Calculator'!$B$4='Fee Schedule'!$A$20,'Fee Schedule'!AT$20,IF('FCS MMC Calculator'!$B$4='Fee Schedule'!$A$21,'Fee Schedule'!AT$21," "))))))))))))))</f>
        <v xml:space="preserve"> </v>
      </c>
      <c r="K18" s="19" t="str">
        <f t="shared" si="2"/>
        <v xml:space="preserve"> </v>
      </c>
      <c r="L18" s="53" t="str">
        <f>IF('FCS MMC Calculator'!$B$4='Fee Schedule'!$A$8,'Fee Schedule'!AU$8,IF('FCS MMC Calculator'!$B$4='Fee Schedule'!$A$9,'Fee Schedule'!AU$9,IF('FCS MMC Calculator'!$B$4='Fee Schedule'!$A$10,'Fee Schedule'!AU$10,IF('FCS MMC Calculator'!$B$4='Fee Schedule'!$A$11,'Fee Schedule'!AU$11,IF('FCS MMC Calculator'!$B$4='Fee Schedule'!$A$12,'Fee Schedule'!AU$12,IF('FCS MMC Calculator'!$B$4='Fee Schedule'!$A$13,'Fee Schedule'!AU$13,IF('FCS MMC Calculator'!$B$4='Fee Schedule'!$A$14,'Fee Schedule'!AU$14,IF('FCS MMC Calculator'!$B$4='Fee Schedule'!$A$15,'Fee Schedule'!AU$15,IF('FCS MMC Calculator'!$B$4='Fee Schedule'!$A$16,'Fee Schedule'!AU$16,IF('FCS MMC Calculator'!$B$4='Fee Schedule'!$A$17,'Fee Schedule'!AU$17,IF('FCS MMC Calculator'!$B$4='Fee Schedule'!$A$18,'Fee Schedule'!AU$18,IF('FCS MMC Calculator'!$B$4='Fee Schedule'!$A$19,'Fee Schedule'!AU$19,IF('FCS MMC Calculator'!$B$4='Fee Schedule'!$A$20,'Fee Schedule'!AU$20,IF('FCS MMC Calculator'!$B$4='Fee Schedule'!$A$21,'Fee Schedule'!AU$21," "))))))))))))))</f>
        <v xml:space="preserve"> </v>
      </c>
      <c r="M18" s="47" t="str">
        <f>IF($B$4&gt;0,'Fee Schedule'!CG19," ")</f>
        <v xml:space="preserve"> </v>
      </c>
      <c r="N18" s="47" t="str">
        <f>IF($B$4&gt;0,'Fee Schedule'!CH19," ")</f>
        <v xml:space="preserve"> </v>
      </c>
      <c r="O18" s="76"/>
      <c r="P18" s="137"/>
      <c r="Q18" s="137"/>
    </row>
    <row r="19" spans="1:17" s="3" customFormat="1" ht="27.95" customHeight="1" thickBot="1">
      <c r="A19" s="77" t="s">
        <v>26</v>
      </c>
      <c r="B19" s="70" t="s">
        <v>14</v>
      </c>
      <c r="C19" s="70" t="s">
        <v>14</v>
      </c>
      <c r="D19" s="70" t="s">
        <v>14</v>
      </c>
      <c r="E19" s="71">
        <f t="shared" ref="E19:E26" si="3">ROUND(SUM(B19:D19),0)</f>
        <v>0</v>
      </c>
      <c r="F19" s="64"/>
      <c r="G19" s="65"/>
      <c r="H19" s="65"/>
      <c r="I19" s="73">
        <f t="shared" si="1"/>
        <v>0</v>
      </c>
      <c r="J19" s="13" t="str">
        <f>IF('FCS MMC Calculator'!$B$4='Fee Schedule'!$A$8,'Fee Schedule'!AX$8,IF('FCS MMC Calculator'!$B$4='Fee Schedule'!$A$9,'Fee Schedule'!AX$9,IF('FCS MMC Calculator'!$B$4='Fee Schedule'!$A$10,'Fee Schedule'!AX$10,IF('FCS MMC Calculator'!$B$4='Fee Schedule'!$A$11,'Fee Schedule'!AX$11,IF('FCS MMC Calculator'!$B$4='Fee Schedule'!$A$12,'Fee Schedule'!AX$12,IF('FCS MMC Calculator'!$B$4='Fee Schedule'!$A$13,'Fee Schedule'!AX$13,IF('FCS MMC Calculator'!$B$4='Fee Schedule'!$A$14,'Fee Schedule'!AX$14,IF('FCS MMC Calculator'!$B$4='Fee Schedule'!$A$15,'Fee Schedule'!AX$15,IF('FCS MMC Calculator'!$B$4='Fee Schedule'!$A$16,'Fee Schedule'!AX$16,IF('FCS MMC Calculator'!$B$4='Fee Schedule'!$A$17,'Fee Schedule'!AX$17,IF('FCS MMC Calculator'!$B$4='Fee Schedule'!$A$18,'Fee Schedule'!AX$18,IF('FCS MMC Calculator'!$B$4='Fee Schedule'!$A$19,'Fee Schedule'!AX$19,IF('FCS MMC Calculator'!$B$4='Fee Schedule'!$A$20,'Fee Schedule'!AX$20,IF('FCS MMC Calculator'!$B$4='Fee Schedule'!$A$21,'Fee Schedule'!AX$21," "))))))))))))))</f>
        <v xml:space="preserve"> </v>
      </c>
      <c r="K19" s="19" t="str">
        <f t="shared" si="2"/>
        <v xml:space="preserve"> </v>
      </c>
      <c r="L19" s="53" t="str">
        <f>IF('FCS MMC Calculator'!$B$4='Fee Schedule'!$A$8,'Fee Schedule'!AY$8,IF('FCS MMC Calculator'!$B$4='Fee Schedule'!$A$9,'Fee Schedule'!AY$9,IF('FCS MMC Calculator'!$B$4='Fee Schedule'!$A$10,'Fee Schedule'!AY$10,IF('FCS MMC Calculator'!$B$4='Fee Schedule'!$A$11,'Fee Schedule'!AY$11,IF('FCS MMC Calculator'!$B$4='Fee Schedule'!$A$12,'Fee Schedule'!AY$12,IF('FCS MMC Calculator'!$B$4='Fee Schedule'!$A$13,'Fee Schedule'!AY$13,IF('FCS MMC Calculator'!$B$4='Fee Schedule'!$A$14,'Fee Schedule'!AY$14,IF('FCS MMC Calculator'!$B$4='Fee Schedule'!$A$15,'Fee Schedule'!AY$15,IF('FCS MMC Calculator'!$B$4='Fee Schedule'!$A$16,'Fee Schedule'!AY$16,IF('FCS MMC Calculator'!$B$4='Fee Schedule'!$A$17,'Fee Schedule'!AY$17,IF('FCS MMC Calculator'!$B$4='Fee Schedule'!$A$18,'Fee Schedule'!AY$18,IF('FCS MMC Calculator'!$B$4='Fee Schedule'!$A$19,'Fee Schedule'!AY$19,IF('FCS MMC Calculator'!$B$4='Fee Schedule'!$A$20,'Fee Schedule'!AY$20,IF('FCS MMC Calculator'!$B$4='Fee Schedule'!$A$21,'Fee Schedule'!AY$21," "))))))))))))))</f>
        <v xml:space="preserve"> </v>
      </c>
      <c r="M19" s="47" t="str">
        <f>IF($B$4&gt;0,'Fee Schedule'!CG20," ")</f>
        <v xml:space="preserve"> </v>
      </c>
      <c r="N19" s="47" t="str">
        <f>IF($B$4&gt;0,'Fee Schedule'!CH20," ")</f>
        <v xml:space="preserve"> </v>
      </c>
      <c r="O19" s="35"/>
      <c r="P19" s="64"/>
      <c r="Q19" s="64"/>
    </row>
    <row r="20" spans="1:17" s="3" customFormat="1" ht="27.95" customHeight="1" thickBot="1">
      <c r="A20" s="77" t="s">
        <v>27</v>
      </c>
      <c r="B20" s="70"/>
      <c r="C20" s="70"/>
      <c r="D20" s="70"/>
      <c r="E20" s="71">
        <f t="shared" si="3"/>
        <v>0</v>
      </c>
      <c r="F20" s="64"/>
      <c r="G20" s="65"/>
      <c r="H20" s="65"/>
      <c r="I20" s="73">
        <f t="shared" si="1"/>
        <v>0</v>
      </c>
      <c r="J20" s="13" t="str">
        <f>IF('FCS MMC Calculator'!$B$4='Fee Schedule'!$A$8,'Fee Schedule'!BB$8,IF('FCS MMC Calculator'!$B$4='Fee Schedule'!$A$9,'Fee Schedule'!BB$9,IF('FCS MMC Calculator'!$B$4='Fee Schedule'!$A$10,'Fee Schedule'!BB$10,IF('FCS MMC Calculator'!$B$4='Fee Schedule'!$A$11,'Fee Schedule'!BB$11,IF('FCS MMC Calculator'!$B$4='Fee Schedule'!$A$12,'Fee Schedule'!BB$12,IF('FCS MMC Calculator'!$B$4='Fee Schedule'!$A$13,'Fee Schedule'!BB$13,IF('FCS MMC Calculator'!$B$4='Fee Schedule'!$A$14,'Fee Schedule'!BB$14,IF('FCS MMC Calculator'!$B$4='Fee Schedule'!$A$15,'Fee Schedule'!BB$15,IF('FCS MMC Calculator'!$B$4='Fee Schedule'!$A$16,'Fee Schedule'!BB$16,IF('FCS MMC Calculator'!$B$4='Fee Schedule'!$A$17,'Fee Schedule'!BB$17,IF('FCS MMC Calculator'!$B$4='Fee Schedule'!$A$18,'Fee Schedule'!BB$18,IF('FCS MMC Calculator'!$B$4='Fee Schedule'!$A$19,'Fee Schedule'!BB$19,IF('FCS MMC Calculator'!$B$4='Fee Schedule'!$A$20,'Fee Schedule'!BB$20,IF('FCS MMC Calculator'!$B$4='Fee Schedule'!$A$21,'Fee Schedule'!BB$21," "))))))))))))))</f>
        <v xml:space="preserve"> </v>
      </c>
      <c r="K20" s="19" t="str">
        <f t="shared" si="2"/>
        <v xml:space="preserve"> </v>
      </c>
      <c r="L20" s="53" t="str">
        <f>IF('FCS MMC Calculator'!$B$4='Fee Schedule'!$A$8,'Fee Schedule'!BC$8,IF('FCS MMC Calculator'!$B$4='Fee Schedule'!$A$9,'Fee Schedule'!BC$9,IF('FCS MMC Calculator'!$B$4='Fee Schedule'!$A$10,'Fee Schedule'!BC$10,IF('FCS MMC Calculator'!$B$4='Fee Schedule'!$A$11,'Fee Schedule'!BC$11,IF('FCS MMC Calculator'!$B$4='Fee Schedule'!$A$12,'Fee Schedule'!BC$12,IF('FCS MMC Calculator'!$B$4='Fee Schedule'!$A$13,'Fee Schedule'!BC$13,IF('FCS MMC Calculator'!$B$4='Fee Schedule'!$A$14,'Fee Schedule'!BC$14,IF('FCS MMC Calculator'!$B$4='Fee Schedule'!$A$15,'Fee Schedule'!BC$15,IF('FCS MMC Calculator'!$B$4='Fee Schedule'!$A$16,'Fee Schedule'!BC$16,IF('FCS MMC Calculator'!$B$4='Fee Schedule'!$A$17,'Fee Schedule'!BC$17,IF('FCS MMC Calculator'!$B$4='Fee Schedule'!$A$18,'Fee Schedule'!BC$18,IF('FCS MMC Calculator'!$B$4='Fee Schedule'!$A$19,'Fee Schedule'!BC$19,IF('FCS MMC Calculator'!$B$4='Fee Schedule'!$A$20,'Fee Schedule'!BC$20,IF('FCS MMC Calculator'!$B$4='Fee Schedule'!$A$21,'Fee Schedule'!BC$21," "))))))))))))))</f>
        <v xml:space="preserve"> </v>
      </c>
      <c r="M20" s="47" t="str">
        <f>IF($B$4&gt;0,'Fee Schedule'!CG21," ")</f>
        <v xml:space="preserve"> </v>
      </c>
      <c r="N20" s="47" t="str">
        <f>IF($B$4&gt;0,'Fee Schedule'!CH21," ")</f>
        <v xml:space="preserve"> </v>
      </c>
      <c r="O20" s="64"/>
      <c r="P20" s="64"/>
      <c r="Q20" s="64"/>
    </row>
    <row r="21" spans="1:17" s="3" customFormat="1" ht="27.95" customHeight="1" thickBot="1">
      <c r="A21" s="77" t="s">
        <v>28</v>
      </c>
      <c r="B21" s="70"/>
      <c r="C21" s="70"/>
      <c r="D21" s="70"/>
      <c r="E21" s="71">
        <f t="shared" si="3"/>
        <v>0</v>
      </c>
      <c r="F21" s="64"/>
      <c r="G21" s="65"/>
      <c r="H21" s="65"/>
      <c r="I21" s="73">
        <f t="shared" si="1"/>
        <v>0</v>
      </c>
      <c r="J21" s="13" t="str">
        <f>IF('FCS MMC Calculator'!$B$4='Fee Schedule'!$A$8,'Fee Schedule'!BF$8,IF('FCS MMC Calculator'!$B$4='Fee Schedule'!$A$9,'Fee Schedule'!BF$9,IF('FCS MMC Calculator'!$B$4='Fee Schedule'!$A$10,'Fee Schedule'!BF$10,IF('FCS MMC Calculator'!$B$4='Fee Schedule'!$A$11,'Fee Schedule'!BF$11,IF('FCS MMC Calculator'!$B$4='Fee Schedule'!$A$12,'Fee Schedule'!BF$12,IF('FCS MMC Calculator'!$B$4='Fee Schedule'!$A$13,'Fee Schedule'!BF$13,IF('FCS MMC Calculator'!$B$4='Fee Schedule'!$A$14,'Fee Schedule'!BF$14,IF('FCS MMC Calculator'!$B$4='Fee Schedule'!$A$15,'Fee Schedule'!BF$15,IF('FCS MMC Calculator'!$B$4='Fee Schedule'!$A$16,'Fee Schedule'!BF$16,IF('FCS MMC Calculator'!$B$4='Fee Schedule'!$A$17,'Fee Schedule'!BF$17,IF('FCS MMC Calculator'!$B$4='Fee Schedule'!$A$18,'Fee Schedule'!BF$18,IF('FCS MMC Calculator'!$B$4='Fee Schedule'!$A$19,'Fee Schedule'!BF$19,IF('FCS MMC Calculator'!$B$4='Fee Schedule'!$A$20,'Fee Schedule'!BF$20,IF('FCS MMC Calculator'!$B$4='Fee Schedule'!$A$21,'Fee Schedule'!BF$21," "))))))))))))))</f>
        <v xml:space="preserve"> </v>
      </c>
      <c r="K21" s="19" t="str">
        <f t="shared" si="2"/>
        <v xml:space="preserve"> </v>
      </c>
      <c r="L21" s="53" t="str">
        <f>IF('FCS MMC Calculator'!$B$4='Fee Schedule'!$A$8,'Fee Schedule'!BG$8,IF('FCS MMC Calculator'!$B$4='Fee Schedule'!$A$9,'Fee Schedule'!BG$9,IF('FCS MMC Calculator'!$B$4='Fee Schedule'!$A$10,'Fee Schedule'!BG$10,IF('FCS MMC Calculator'!$B$4='Fee Schedule'!$A$11,'Fee Schedule'!BG$11,IF('FCS MMC Calculator'!$B$4='Fee Schedule'!$A$12,'Fee Schedule'!BG$12,IF('FCS MMC Calculator'!$B$4='Fee Schedule'!$A$13,'Fee Schedule'!BG$13,IF('FCS MMC Calculator'!$B$4='Fee Schedule'!$A$14,'Fee Schedule'!BG$14,IF('FCS MMC Calculator'!$B$4='Fee Schedule'!$A$15,'Fee Schedule'!BG$15,IF('FCS MMC Calculator'!$B$4='Fee Schedule'!$A$16,'Fee Schedule'!BG$16,IF('FCS MMC Calculator'!$B$4='Fee Schedule'!$A$17,'Fee Schedule'!BG$17,IF('FCS MMC Calculator'!$B$4='Fee Schedule'!$A$18,'Fee Schedule'!BG$18,IF('FCS MMC Calculator'!$B$4='Fee Schedule'!$A$19,'Fee Schedule'!BG$19,IF('FCS MMC Calculator'!$B$4='Fee Schedule'!$A$20,'Fee Schedule'!BG$20,IF('FCS MMC Calculator'!$B$4='Fee Schedule'!$A$21,'Fee Schedule'!BG$21," "))))))))))))))</f>
        <v xml:space="preserve"> </v>
      </c>
      <c r="M21" s="47" t="str">
        <f>IF($B$4&gt;0,'Fee Schedule'!CG22," ")</f>
        <v xml:space="preserve"> </v>
      </c>
      <c r="N21" s="47" t="str">
        <f>IF($B$4&gt;0,'Fee Schedule'!CH22," ")</f>
        <v xml:space="preserve"> </v>
      </c>
      <c r="O21" s="64"/>
      <c r="P21" s="64"/>
      <c r="Q21" s="64"/>
    </row>
    <row r="22" spans="1:17" s="3" customFormat="1" ht="27.95" customHeight="1" thickBot="1">
      <c r="A22" s="77" t="s">
        <v>29</v>
      </c>
      <c r="B22" s="70"/>
      <c r="C22" s="70"/>
      <c r="D22" s="70"/>
      <c r="E22" s="71">
        <f t="shared" si="3"/>
        <v>0</v>
      </c>
      <c r="F22" s="64"/>
      <c r="G22" s="65"/>
      <c r="H22" s="65"/>
      <c r="I22" s="73">
        <f t="shared" si="1"/>
        <v>0</v>
      </c>
      <c r="J22" s="13" t="str">
        <f>IF('FCS MMC Calculator'!$B$4='Fee Schedule'!$A$8,'Fee Schedule'!BJ$8,IF('FCS MMC Calculator'!$B$4='Fee Schedule'!$A$9,'Fee Schedule'!BJ$9,IF('FCS MMC Calculator'!$B$4='Fee Schedule'!$A$10,'Fee Schedule'!BJ$10,IF('FCS MMC Calculator'!$B$4='Fee Schedule'!$A$11,'Fee Schedule'!BJ$11,IF('FCS MMC Calculator'!$B$4='Fee Schedule'!$A$12,'Fee Schedule'!BJ$12,IF('FCS MMC Calculator'!$B$4='Fee Schedule'!$A$13,'Fee Schedule'!BJ$13,IF('FCS MMC Calculator'!$B$4='Fee Schedule'!$A$14,'Fee Schedule'!BJ$14,IF('FCS MMC Calculator'!$B$4='Fee Schedule'!$A$15,'Fee Schedule'!BJ$15,IF('FCS MMC Calculator'!$B$4='Fee Schedule'!$A$16,'Fee Schedule'!BJ$16,IF('FCS MMC Calculator'!$B$4='Fee Schedule'!$A$17,'Fee Schedule'!BJ$17,IF('FCS MMC Calculator'!$B$4='Fee Schedule'!$A$18,'Fee Schedule'!BJ$18,IF('FCS MMC Calculator'!$B$4='Fee Schedule'!$A$19,'Fee Schedule'!BJ$19,IF('FCS MMC Calculator'!$B$4='Fee Schedule'!$A$20,'Fee Schedule'!BJ$20,IF('FCS MMC Calculator'!$B$4='Fee Schedule'!$A$21,'Fee Schedule'!BJ$21," "))))))))))))))</f>
        <v xml:space="preserve"> </v>
      </c>
      <c r="K22" s="19" t="str">
        <f t="shared" si="2"/>
        <v xml:space="preserve"> </v>
      </c>
      <c r="L22" s="53" t="str">
        <f>IF('FCS MMC Calculator'!$B$4='Fee Schedule'!$A$8,'Fee Schedule'!BK$8,IF('FCS MMC Calculator'!$B$4='Fee Schedule'!$A$9,'Fee Schedule'!BK$9,IF('FCS MMC Calculator'!$B$4='Fee Schedule'!$A$10,'Fee Schedule'!BK$10,IF('FCS MMC Calculator'!$B$4='Fee Schedule'!$A$11,'Fee Schedule'!BK$11,IF('FCS MMC Calculator'!$B$4='Fee Schedule'!$A$12,'Fee Schedule'!BK$12,IF('FCS MMC Calculator'!$B$4='Fee Schedule'!$A$13,'Fee Schedule'!BK$13,IF('FCS MMC Calculator'!$B$4='Fee Schedule'!$A$14,'Fee Schedule'!BK$14,IF('FCS MMC Calculator'!$B$4='Fee Schedule'!$A$15,'Fee Schedule'!BK$15,IF('FCS MMC Calculator'!$B$4='Fee Schedule'!$A$16,'Fee Schedule'!BK$16,IF('FCS MMC Calculator'!$B$4='Fee Schedule'!$A$17,'Fee Schedule'!BK$17,IF('FCS MMC Calculator'!$B$4='Fee Schedule'!$A$18,'Fee Schedule'!BK$18,IF('FCS MMC Calculator'!$B$4='Fee Schedule'!$A$19,'Fee Schedule'!BK$19,IF('FCS MMC Calculator'!$B$4='Fee Schedule'!$A$20,'Fee Schedule'!BK$20,IF('FCS MMC Calculator'!$B$4='Fee Schedule'!$A$21,'Fee Schedule'!BK$21," "))))))))))))))</f>
        <v xml:space="preserve"> </v>
      </c>
      <c r="M22" s="47" t="str">
        <f>IF($B$4&gt;0,'Fee Schedule'!CG23," ")</f>
        <v xml:space="preserve"> </v>
      </c>
      <c r="N22" s="47" t="str">
        <f>IF($B$4&gt;0,'Fee Schedule'!CH23," ")</f>
        <v xml:space="preserve"> </v>
      </c>
      <c r="O22" s="64"/>
      <c r="P22" s="64"/>
      <c r="Q22" s="64"/>
    </row>
    <row r="23" spans="1:17" s="3" customFormat="1" ht="34.5" customHeight="1" thickBot="1">
      <c r="A23" s="77" t="s">
        <v>30</v>
      </c>
      <c r="B23" s="70"/>
      <c r="C23" s="70" t="s">
        <v>14</v>
      </c>
      <c r="D23" s="70" t="s">
        <v>14</v>
      </c>
      <c r="E23" s="71">
        <f t="shared" si="3"/>
        <v>0</v>
      </c>
      <c r="F23" s="64"/>
      <c r="G23" s="65"/>
      <c r="H23" s="65"/>
      <c r="I23" s="73">
        <f>IF(AND($E$37&gt;0,$E$37=M23),1,0)</f>
        <v>0</v>
      </c>
      <c r="J23" s="13" t="str">
        <f>IF('FCS MMC Calculator'!$B$4='Fee Schedule'!$A$8,'Fee Schedule'!BN$8,IF('FCS MMC Calculator'!$B$4='Fee Schedule'!$A$9,'Fee Schedule'!BN$9,IF('FCS MMC Calculator'!$B$4='Fee Schedule'!$A$10,'Fee Schedule'!BN$10,IF('FCS MMC Calculator'!$B$4='Fee Schedule'!$A$11,'Fee Schedule'!BN$11,IF('FCS MMC Calculator'!$B$4='Fee Schedule'!$A$12,'Fee Schedule'!BN$12,IF('FCS MMC Calculator'!$B$4='Fee Schedule'!$A$13,'Fee Schedule'!BN$13,IF('FCS MMC Calculator'!$B$4='Fee Schedule'!$A$14,'Fee Schedule'!BN$14,IF('FCS MMC Calculator'!$B$4='Fee Schedule'!$A$15,'Fee Schedule'!BN$15,IF('FCS MMC Calculator'!$B$4='Fee Schedule'!$A$16,'Fee Schedule'!BN$16,IF('FCS MMC Calculator'!$B$4='Fee Schedule'!$A$17,'Fee Schedule'!BN17,IF('FCS MMC Calculator'!$B$4='Fee Schedule'!$A$18,'Fee Schedule'!BN$18,IF('FCS MMC Calculator'!$B$4='Fee Schedule'!$A$19,'Fee Schedule'!BN$19,IF('FCS MMC Calculator'!$B$4='Fee Schedule'!$A$20,'Fee Schedule'!BN$20,IF('FCS MMC Calculator'!$B$4='Fee Schedule'!$A$21,'Fee Schedule'!BN$21," "))))))))))))))</f>
        <v xml:space="preserve"> </v>
      </c>
      <c r="K23" s="19" t="str">
        <f t="shared" si="2"/>
        <v xml:space="preserve"> </v>
      </c>
      <c r="L23" s="53" t="str">
        <f>IF('FCS MMC Calculator'!$B$4='Fee Schedule'!$A$8,'Fee Schedule'!BO$8,IF('FCS MMC Calculator'!$B$4='Fee Schedule'!$A$9,'Fee Schedule'!BO$9,IF('FCS MMC Calculator'!$B$4='Fee Schedule'!$A$10,'Fee Schedule'!BO$10,IF('FCS MMC Calculator'!$B$4='Fee Schedule'!$A$11,'Fee Schedule'!BO$11,IF('FCS MMC Calculator'!$B$4='Fee Schedule'!$A$12,'Fee Schedule'!BO$12,IF('FCS MMC Calculator'!$B$4='Fee Schedule'!$A$13,'Fee Schedule'!BO$13,IF('FCS MMC Calculator'!$B$4='Fee Schedule'!$A$14,'Fee Schedule'!BO$14,IF('FCS MMC Calculator'!$B$4='Fee Schedule'!$A$15,'Fee Schedule'!BO$15,IF('FCS MMC Calculator'!$B$4='Fee Schedule'!$A$16,'Fee Schedule'!BO$16,IF('FCS MMC Calculator'!$B$4='Fee Schedule'!$A$17,'Fee Schedule'!BO$17,IF('FCS MMC Calculator'!$B$4='Fee Schedule'!$A$18,'Fee Schedule'!BO$18,IF('FCS MMC Calculator'!$B$4='Fee Schedule'!$A$19,'Fee Schedule'!BO$19,IF('FCS MMC Calculator'!$B$4='Fee Schedule'!$A$20,'Fee Schedule'!BO$20,IF('FCS MMC Calculator'!$B$4='Fee Schedule'!$A$21,'Fee Schedule'!BO$21," "))))))))))))))</f>
        <v xml:space="preserve"> </v>
      </c>
      <c r="M23" s="47" t="str">
        <f>IF($B$4&gt;0,'Fee Schedule'!CG24," ")</f>
        <v xml:space="preserve"> </v>
      </c>
      <c r="N23" s="47" t="str">
        <f>IF($B$4&gt;0,'Fee Schedule'!CH24," ")</f>
        <v xml:space="preserve"> </v>
      </c>
      <c r="O23" s="64"/>
      <c r="P23" s="75"/>
      <c r="Q23" s="64"/>
    </row>
    <row r="24" spans="1:17" s="3" customFormat="1" ht="27.95" customHeight="1" thickBot="1">
      <c r="A24" s="77" t="s">
        <v>31</v>
      </c>
      <c r="B24" s="70"/>
      <c r="C24" s="70" t="s">
        <v>14</v>
      </c>
      <c r="D24" s="70" t="s">
        <v>14</v>
      </c>
      <c r="E24" s="71">
        <f t="shared" si="3"/>
        <v>0</v>
      </c>
      <c r="F24" s="64"/>
      <c r="G24" s="65"/>
      <c r="H24" s="65"/>
      <c r="I24" s="73">
        <f>IF(AND($E$37&gt;0,$E$37=M24),1,0)</f>
        <v>0</v>
      </c>
      <c r="J24" s="13" t="str">
        <f>IF('FCS MMC Calculator'!$B$4='Fee Schedule'!$A$8,'Fee Schedule'!BR$8,IF('FCS MMC Calculator'!$B$4='Fee Schedule'!$A$9,'Fee Schedule'!BR$9,IF('FCS MMC Calculator'!$B$4='Fee Schedule'!$A$10,'Fee Schedule'!BR$10,IF('FCS MMC Calculator'!$B$4='Fee Schedule'!$A$11,'Fee Schedule'!BR$11,IF('FCS MMC Calculator'!$B$4='Fee Schedule'!$A$12,'Fee Schedule'!BR$12,IF('FCS MMC Calculator'!$B$4='Fee Schedule'!$A$13,'Fee Schedule'!BR$13,IF('FCS MMC Calculator'!$B$4='Fee Schedule'!$A$14,'Fee Schedule'!BR$14,IF('FCS MMC Calculator'!$B$4='Fee Schedule'!$A$15,'Fee Schedule'!BR$15,IF('FCS MMC Calculator'!$B$4='Fee Schedule'!$A$16,'Fee Schedule'!BR$16,IF('FCS MMC Calculator'!$B$4='Fee Schedule'!$A$17,'Fee Schedule'!BR$17,IF('FCS MMC Calculator'!$B$4='Fee Schedule'!$A$18,'Fee Schedule'!BR$18,IF('FCS MMC Calculator'!$B$4='Fee Schedule'!$A$19,'Fee Schedule'!BR$19,IF('FCS MMC Calculator'!$B$4='Fee Schedule'!$A$20,'Fee Schedule'!BR$20,IF('FCS MMC Calculator'!$B$4='Fee Schedule'!$A$21,'Fee Schedule'!BR$21," "))))))))))))))</f>
        <v xml:space="preserve"> </v>
      </c>
      <c r="K24" s="19" t="str">
        <f t="shared" si="2"/>
        <v xml:space="preserve"> </v>
      </c>
      <c r="L24" s="53" t="str">
        <f>IF('FCS MMC Calculator'!$B$4='Fee Schedule'!$A$8,'Fee Schedule'!BS$8,IF('FCS MMC Calculator'!$B$4='Fee Schedule'!$A$9,'Fee Schedule'!BS$9,IF('FCS MMC Calculator'!$B$4='Fee Schedule'!$A$10,'Fee Schedule'!BS$10,IF('FCS MMC Calculator'!$B$4='Fee Schedule'!$A$11,'Fee Schedule'!BS$11,IF('FCS MMC Calculator'!$B$4='Fee Schedule'!$A$12,'Fee Schedule'!BS$12,IF('FCS MMC Calculator'!$B$4='Fee Schedule'!$A$13,'Fee Schedule'!BS$13,IF('FCS MMC Calculator'!$B$4='Fee Schedule'!$A$14,'Fee Schedule'!BS$14,IF('FCS MMC Calculator'!$B$4='Fee Schedule'!$A$15,'Fee Schedule'!BS$15,IF('FCS MMC Calculator'!$B$4='Fee Schedule'!$A$16,'Fee Schedule'!BS$16,IF('FCS MMC Calculator'!$B$4='Fee Schedule'!$A$17,'Fee Schedule'!BS$17,IF('FCS MMC Calculator'!$B$4='Fee Schedule'!$A$18,'Fee Schedule'!BS$18,IF('FCS MMC Calculator'!$B$4='Fee Schedule'!$A$19,'Fee Schedule'!BS$19,IF('FCS MMC Calculator'!$B$4='Fee Schedule'!$A$20,'Fee Schedule'!BS$20,IF('FCS MMC Calculator'!$B$4='Fee Schedule'!$A$21,'Fee Schedule'!BS$21," "))))))))))))))</f>
        <v xml:space="preserve"> </v>
      </c>
      <c r="M24" s="47" t="str">
        <f>IF($B$4&gt;0,'Fee Schedule'!CG25," ")</f>
        <v xml:space="preserve"> </v>
      </c>
      <c r="N24" s="47" t="str">
        <f>IF($B$4&gt;0,'Fee Schedule'!CH25," ")</f>
        <v xml:space="preserve"> </v>
      </c>
      <c r="O24" s="64"/>
      <c r="P24" s="75"/>
      <c r="Q24" s="64"/>
    </row>
    <row r="25" spans="1:17" s="3" customFormat="1" ht="27.95" customHeight="1" thickBot="1">
      <c r="A25" s="77" t="s">
        <v>32</v>
      </c>
      <c r="B25" s="70"/>
      <c r="C25" s="70" t="s">
        <v>14</v>
      </c>
      <c r="D25" s="70" t="s">
        <v>14</v>
      </c>
      <c r="E25" s="71">
        <f t="shared" si="3"/>
        <v>0</v>
      </c>
      <c r="F25" s="64"/>
      <c r="G25" s="65"/>
      <c r="H25" s="65"/>
      <c r="I25" s="73">
        <f>IF(AND($E$37&gt;0,$E$37=M25),1,0)</f>
        <v>0</v>
      </c>
      <c r="J25" s="13" t="str">
        <f>IF('FCS MMC Calculator'!$B$4='Fee Schedule'!$A$8,'Fee Schedule'!BV$8,IF('FCS MMC Calculator'!$B$4='Fee Schedule'!$A$9,'Fee Schedule'!BV$9,IF('FCS MMC Calculator'!$B$4='Fee Schedule'!$A$10,'Fee Schedule'!BV$10,IF('FCS MMC Calculator'!$B$4='Fee Schedule'!$A$11,'Fee Schedule'!BV$11,IF('FCS MMC Calculator'!$B$4='Fee Schedule'!$A$12,'Fee Schedule'!BV$12,IF('FCS MMC Calculator'!$B$4='Fee Schedule'!$A$13,'Fee Schedule'!BV$13,IF('FCS MMC Calculator'!$B$4='Fee Schedule'!$A$14,'Fee Schedule'!BV$14,IF('FCS MMC Calculator'!$B$4='Fee Schedule'!$A$15,'Fee Schedule'!BV$15,IF('FCS MMC Calculator'!$B$4='Fee Schedule'!$A$16,'Fee Schedule'!BV$16,IF('FCS MMC Calculator'!$B$4='Fee Schedule'!$A$17,'Fee Schedule'!BV$17,IF('FCS MMC Calculator'!$B$4='Fee Schedule'!$A$18,'Fee Schedule'!BV$18,IF('FCS MMC Calculator'!$B$4='Fee Schedule'!$A$19,'Fee Schedule'!BV$19,IF('FCS MMC Calculator'!$B$4='Fee Schedule'!$A$20,'Fee Schedule'!BV$20,IF('FCS MMC Calculator'!$B$4='Fee Schedule'!$A$21,'Fee Schedule'!BV$21," "))))))))))))))</f>
        <v xml:space="preserve"> </v>
      </c>
      <c r="K25" s="19" t="str">
        <f t="shared" si="2"/>
        <v xml:space="preserve"> </v>
      </c>
      <c r="L25" s="53" t="str">
        <f>IF('FCS MMC Calculator'!$B$4='Fee Schedule'!$A$8,'Fee Schedule'!BW$8,IF('FCS MMC Calculator'!$B$4='Fee Schedule'!$A$9,'Fee Schedule'!BW$9,IF('FCS MMC Calculator'!$B$4='Fee Schedule'!$A$10,'Fee Schedule'!BW$10,IF('FCS MMC Calculator'!$B$4='Fee Schedule'!$A$11,'Fee Schedule'!BW$11,IF('FCS MMC Calculator'!$B$4='Fee Schedule'!$A$12,'Fee Schedule'!BW$12,IF('FCS MMC Calculator'!$B$4='Fee Schedule'!$A$13,'Fee Schedule'!BW$13,IF('FCS MMC Calculator'!$B$4='Fee Schedule'!$A$14,'Fee Schedule'!BW$14,IF('FCS MMC Calculator'!$B$4='Fee Schedule'!$A$15,'Fee Schedule'!BW$15,IF('FCS MMC Calculator'!$B$4='Fee Schedule'!$A$16,'Fee Schedule'!BW$16,IF('FCS MMC Calculator'!$B$4='Fee Schedule'!$A$17,'Fee Schedule'!BW$17,IF('FCS MMC Calculator'!$B$4='Fee Schedule'!$A$18,'Fee Schedule'!BW$18,IF('FCS MMC Calculator'!$B$4='Fee Schedule'!$A$19,'Fee Schedule'!BW$19,IF('FCS MMC Calculator'!$B$4='Fee Schedule'!$A$20,'Fee Schedule'!BW$20,IF('FCS MMC Calculator'!$B$4='Fee Schedule'!$A$21,'Fee Schedule'!BW$21," "))))))))))))))</f>
        <v xml:space="preserve"> </v>
      </c>
      <c r="M25" s="47" t="str">
        <f>IF($B$4&gt;0,'Fee Schedule'!CG26," ")</f>
        <v xml:space="preserve"> </v>
      </c>
      <c r="N25" s="47" t="str">
        <f>IF($B$4&gt;0,'Fee Schedule'!CH26," ")</f>
        <v xml:space="preserve"> </v>
      </c>
      <c r="O25" s="64"/>
      <c r="P25" s="75"/>
      <c r="Q25" s="64"/>
    </row>
    <row r="26" spans="1:17" s="3" customFormat="1" ht="28.5" customHeight="1">
      <c r="A26" s="128" t="s">
        <v>33</v>
      </c>
      <c r="B26" s="140"/>
      <c r="C26" s="140" t="s">
        <v>14</v>
      </c>
      <c r="D26" s="140" t="s">
        <v>14</v>
      </c>
      <c r="E26" s="142">
        <f t="shared" si="3"/>
        <v>0</v>
      </c>
      <c r="F26" s="64"/>
      <c r="G26" s="65"/>
      <c r="H26" s="65"/>
      <c r="I26" s="78">
        <f>IF($E33&gt;=J26,1,0)</f>
        <v>0</v>
      </c>
      <c r="J26" s="44" t="str">
        <f>IF('FCS MMC Calculator'!$B$4='Fee Schedule'!$A$8,'Fee Schedule'!BZ$8,IF('FCS MMC Calculator'!$B$4='Fee Schedule'!$A$9,'Fee Schedule'!BZ$9,IF('FCS MMC Calculator'!$B$4='Fee Schedule'!$A$10,'Fee Schedule'!BZ$10,IF('FCS MMC Calculator'!$B$4='Fee Schedule'!$A$11,'Fee Schedule'!BZ$11,IF('FCS MMC Calculator'!$B$4='Fee Schedule'!$A$12,'Fee Schedule'!BZ$12,IF('FCS MMC Calculator'!$B$4='Fee Schedule'!$A$13,'Fee Schedule'!BZ$13,IF('FCS MMC Calculator'!$B$4='Fee Schedule'!$A$14,'Fee Schedule'!BZ$14,IF('FCS MMC Calculator'!$B$4='Fee Schedule'!$A$15,'Fee Schedule'!BZ$15,IF('FCS MMC Calculator'!$B$4='Fee Schedule'!$A$16,'Fee Schedule'!BZ$16,IF('FCS MMC Calculator'!$B$4='Fee Schedule'!$A$17,'Fee Schedule'!BZ$17,IF('FCS MMC Calculator'!$B$4='Fee Schedule'!$A$18,'Fee Schedule'!BZ$18,IF('FCS MMC Calculator'!$B$4='Fee Schedule'!$A$19,'Fee Schedule'!BZ$19,IF('FCS MMC Calculator'!$B$4='Fee Schedule'!$A$20,'Fee Schedule'!BZ$20,IF('FCS MMC Calculator'!$B$4='Fee Schedule'!$A$21,'Fee Schedule'!BZ$21," "))))))))))))))</f>
        <v xml:space="preserve"> </v>
      </c>
      <c r="K26" s="52" t="str">
        <f>IF($B$4&gt;0,"or over"," ")</f>
        <v xml:space="preserve"> </v>
      </c>
      <c r="L26" s="52"/>
      <c r="M26" s="48" t="str">
        <f>IF($B$4&gt;0,'Fee Schedule'!CG27," ")</f>
        <v xml:space="preserve"> </v>
      </c>
      <c r="N26" s="47" t="str">
        <f>IF($B$4&gt;0,'Fee Schedule'!CH27," ")</f>
        <v xml:space="preserve"> </v>
      </c>
      <c r="O26" s="64"/>
      <c r="P26" s="75"/>
      <c r="Q26" s="64"/>
    </row>
    <row r="27" spans="1:17" s="3" customFormat="1" ht="33.75" customHeight="1" thickBot="1">
      <c r="A27" s="129"/>
      <c r="B27" s="141"/>
      <c r="C27" s="141"/>
      <c r="D27" s="141"/>
      <c r="E27" s="143"/>
      <c r="F27" s="64"/>
      <c r="G27" s="65"/>
      <c r="H27" s="65"/>
      <c r="I27" s="79"/>
      <c r="J27" s="64"/>
      <c r="K27" s="64"/>
      <c r="L27" s="64"/>
      <c r="M27" s="64"/>
      <c r="N27" s="64"/>
      <c r="O27" s="64"/>
      <c r="P27" s="75"/>
      <c r="Q27" s="64"/>
    </row>
    <row r="28" spans="1:17" s="3" customFormat="1" ht="12.75" customHeight="1" thickBot="1">
      <c r="A28" s="75"/>
      <c r="B28" s="80"/>
      <c r="C28" s="80"/>
      <c r="D28" s="80"/>
      <c r="E28" s="81"/>
      <c r="F28" s="64"/>
      <c r="G28" s="65"/>
      <c r="H28" s="65"/>
      <c r="I28" s="79"/>
      <c r="J28" s="64"/>
      <c r="K28" s="64"/>
      <c r="L28" s="64"/>
      <c r="M28" s="64"/>
      <c r="N28" s="64"/>
      <c r="O28" s="64"/>
      <c r="P28" s="64"/>
      <c r="Q28" s="64"/>
    </row>
    <row r="29" spans="1:17" s="3" customFormat="1" ht="27.95" customHeight="1" thickBot="1">
      <c r="A29" s="75"/>
      <c r="B29" s="75"/>
      <c r="C29" s="75"/>
      <c r="D29" s="32" t="s">
        <v>20</v>
      </c>
      <c r="E29" s="33">
        <f>SUM(E18:E26)</f>
        <v>0</v>
      </c>
      <c r="F29" s="64"/>
      <c r="G29" s="65"/>
      <c r="H29" s="65"/>
      <c r="I29" s="65"/>
      <c r="J29" s="12"/>
      <c r="K29" s="12"/>
      <c r="L29" s="64"/>
      <c r="M29" s="82"/>
      <c r="N29" s="64"/>
      <c r="O29" s="65"/>
      <c r="P29" s="64"/>
      <c r="Q29" s="64"/>
    </row>
    <row r="30" spans="1:17" s="3" customFormat="1" ht="12.75" customHeight="1" thickBot="1">
      <c r="A30" s="63"/>
      <c r="B30" s="64"/>
      <c r="C30" s="64"/>
      <c r="D30" s="64"/>
      <c r="E30" s="64"/>
      <c r="F30" s="64"/>
      <c r="G30" s="65"/>
      <c r="H30" s="65"/>
      <c r="I30" s="65"/>
      <c r="J30" s="64"/>
      <c r="K30" s="64"/>
      <c r="L30" s="64"/>
      <c r="M30" s="65"/>
      <c r="N30" s="64"/>
      <c r="O30" s="65"/>
      <c r="P30" s="64"/>
      <c r="Q30" s="64"/>
    </row>
    <row r="31" spans="1:17" s="3" customFormat="1" ht="15.75" hidden="1" customHeight="1">
      <c r="A31" s="45" t="s">
        <v>34</v>
      </c>
      <c r="B31" s="145" t="s">
        <v>35</v>
      </c>
      <c r="C31" s="146"/>
      <c r="D31" s="147"/>
      <c r="E31" s="83">
        <f>ROUND(E13-E29,0)</f>
        <v>0</v>
      </c>
      <c r="F31" s="64"/>
      <c r="G31" s="65"/>
      <c r="H31" s="65"/>
      <c r="I31" s="65"/>
      <c r="J31" s="64"/>
      <c r="K31" s="64"/>
      <c r="L31" s="64"/>
      <c r="M31" s="64"/>
      <c r="N31" s="64"/>
      <c r="O31" s="64"/>
      <c r="P31" s="64"/>
      <c r="Q31" s="64"/>
    </row>
    <row r="32" spans="1:17" s="3" customFormat="1" hidden="1" thickBot="1">
      <c r="A32" s="63"/>
      <c r="B32" s="64"/>
      <c r="C32" s="64"/>
      <c r="D32" s="64"/>
      <c r="E32" s="64"/>
      <c r="F32" s="64"/>
      <c r="G32" s="65"/>
      <c r="H32" s="65"/>
      <c r="I32" s="65"/>
      <c r="J32" s="64"/>
      <c r="K32" s="64"/>
      <c r="L32" s="64"/>
      <c r="M32" s="64"/>
      <c r="N32" s="64"/>
      <c r="O32" s="64"/>
      <c r="P32" s="64"/>
      <c r="Q32" s="64"/>
    </row>
    <row r="33" spans="1:14" s="3" customFormat="1" ht="27.95" customHeight="1" thickBot="1">
      <c r="A33" s="144" t="str">
        <f>IF(E31&lt;0,"Deductions&gt;Income, Adjusted Gross Income changed to zero"," ")</f>
        <v xml:space="preserve"> </v>
      </c>
      <c r="B33" s="144"/>
      <c r="C33" s="137" t="s">
        <v>36</v>
      </c>
      <c r="D33" s="138"/>
      <c r="E33" s="36">
        <f>IF(E31&lt;0,0,E31)</f>
        <v>0</v>
      </c>
      <c r="F33" s="64"/>
      <c r="G33" s="65"/>
      <c r="H33" s="65"/>
      <c r="I33" s="65"/>
      <c r="J33" s="64"/>
      <c r="K33" s="64"/>
      <c r="L33" s="64"/>
      <c r="M33" s="65"/>
      <c r="N33" s="64"/>
    </row>
    <row r="34" spans="1:14" s="3" customFormat="1" ht="13.5" customHeight="1" thickBot="1">
      <c r="A34" s="63"/>
      <c r="B34" s="63"/>
      <c r="C34" s="21"/>
      <c r="D34" s="21"/>
      <c r="E34" s="37"/>
      <c r="F34" s="64"/>
      <c r="G34" s="65"/>
      <c r="H34" s="65"/>
      <c r="I34" s="65"/>
      <c r="J34" s="64"/>
      <c r="K34" s="64"/>
      <c r="L34" s="64"/>
      <c r="M34" s="64"/>
      <c r="N34" s="64"/>
    </row>
    <row r="35" spans="1:14" s="3" customFormat="1" ht="30" hidden="1" customHeight="1">
      <c r="A35" s="45" t="s">
        <v>34</v>
      </c>
      <c r="B35" s="130" t="s">
        <v>11</v>
      </c>
      <c r="C35" s="131"/>
      <c r="D35" s="132"/>
      <c r="E35" s="84">
        <f>IF(B4&gt;0,IF(E33&lt;=J7,M7,IF(AND(E33&gt;=J8,E33&lt;=L8),M8,IF(AND(E33&gt;=J9,E33&lt;=L9),M9,IF(AND(E33&gt;=J10,E33&lt;=L10),M10,IF(AND(E33&gt;=J11,E33&lt;=L11),M11,IF(AND(E33&gt;=J12,E33&lt;=L12),M12,IF(AND(E33&gt;=J13,E33&lt;=L13),M13,IF(AND(E33&gt;=J14,E33&lt;=L14),M14,IF(AND(E33&gt;=J15,E33&lt;=L15),M15,IF(AND(E33&gt;=J16,E33&lt;=L16),M16,IF(AND(E33&gt;=J17,E33&lt;=L17),M17,IF(AND(E33&gt;=J18,E33&lt;=L18),M18,IF(AND(E33&gt;=J19,E33&lt;=L19),M19,IF(AND(E33&gt;=J20,E33&lt;=L20),M20,IF(AND(E33&gt;=J21,E33&lt;=L21),M21,IF(AND(E33&gt;=J22,E33&lt;=L22),M22,IF(AND(E33&gt;=J23,E33&lt;=L23),M23,IF(AND(E33&gt;=J24,E33&lt;=L24),M24,IF(AND(E33&gt;=J25,E33&lt;=L25),M25,IF(AND(E33&gt;=J26,E33&lt;=L26),M26,"the full cost of services ")))))))))))))))))))),0)</f>
        <v>0</v>
      </c>
      <c r="F35" s="64"/>
      <c r="G35" s="65"/>
      <c r="H35" s="65"/>
      <c r="I35" s="65"/>
      <c r="J35" s="64"/>
      <c r="K35" s="64"/>
      <c r="L35" s="64"/>
      <c r="M35" s="64"/>
      <c r="N35" s="64"/>
    </row>
    <row r="36" spans="1:14" s="3" customFormat="1" ht="15.75" hidden="1" customHeight="1" thickBot="1">
      <c r="A36" s="135"/>
      <c r="B36" s="135"/>
      <c r="C36" s="64"/>
      <c r="D36" s="64"/>
      <c r="E36" s="64"/>
      <c r="F36" s="64"/>
      <c r="G36" s="85"/>
      <c r="H36" s="85"/>
      <c r="I36" s="85"/>
      <c r="J36" s="64"/>
      <c r="K36" s="64"/>
      <c r="L36" s="64"/>
      <c r="M36" s="64"/>
      <c r="N36" s="64"/>
    </row>
    <row r="37" spans="1:14" s="3" customFormat="1" ht="32.25" customHeight="1" thickBot="1">
      <c r="A37" s="135" t="str">
        <f>IF(OR(B4=1,B4&gt;15),"ERROR-Calculator filled out incorrectly.",IF(AND(B4=0,E33&lt;&gt;0),"ERROR - Calculator filled out incorrectly"," "))</f>
        <v xml:space="preserve"> </v>
      </c>
      <c r="B37" s="135"/>
      <c r="C37" s="137" t="s">
        <v>37</v>
      </c>
      <c r="D37" s="138"/>
      <c r="E37" s="54">
        <f>IF(OR(B4=1,B4&gt;15),0,IF(AND(B4=0,E33&gt;0),0,E35))</f>
        <v>0</v>
      </c>
      <c r="F37" s="64"/>
      <c r="G37" s="11"/>
      <c r="H37" s="11"/>
      <c r="I37" s="11"/>
      <c r="J37" s="10"/>
      <c r="K37" s="10"/>
      <c r="L37" s="10"/>
      <c r="M37" s="10"/>
      <c r="N37" s="10"/>
    </row>
    <row r="38" spans="1:14" s="3" customFormat="1" ht="12" customHeight="1">
      <c r="A38" s="86"/>
      <c r="B38" s="87"/>
      <c r="C38" s="64"/>
      <c r="D38" s="64"/>
      <c r="E38" s="64"/>
      <c r="F38" s="64"/>
      <c r="G38" s="65"/>
      <c r="H38" s="65"/>
      <c r="I38" s="65"/>
      <c r="J38" s="64"/>
      <c r="K38" s="64"/>
      <c r="L38" s="64"/>
      <c r="M38" s="64"/>
      <c r="N38" s="64"/>
    </row>
    <row r="39" spans="1:14" s="3" customFormat="1" ht="11.1" customHeight="1">
      <c r="A39" s="127" t="str">
        <f>'ECI MMC Scale_English'!A4</f>
        <v>Effective May 18 2026</v>
      </c>
      <c r="B39" s="127"/>
      <c r="C39" s="133" t="str">
        <f>IF(AND(B4&gt;1,B4&lt;=15,E33&gt;0,E37=0),"Family Monthly Maximum is zero (0)"," ")</f>
        <v xml:space="preserve"> </v>
      </c>
      <c r="D39" s="133"/>
      <c r="E39" s="133"/>
      <c r="F39" s="64"/>
      <c r="G39" s="65"/>
      <c r="H39" s="65"/>
      <c r="I39" s="65"/>
      <c r="J39" s="64"/>
      <c r="K39" s="64"/>
      <c r="L39" s="64"/>
      <c r="M39" s="64"/>
      <c r="N39" s="64"/>
    </row>
  </sheetData>
  <sheetProtection selectLockedCells="1"/>
  <mergeCells count="23">
    <mergeCell ref="P14:Q18"/>
    <mergeCell ref="B31:D31"/>
    <mergeCell ref="J5:N5"/>
    <mergeCell ref="J4:N4"/>
    <mergeCell ref="J6:L6"/>
    <mergeCell ref="A14:D16"/>
    <mergeCell ref="I3:I5"/>
    <mergeCell ref="A39:B39"/>
    <mergeCell ref="A26:A27"/>
    <mergeCell ref="B35:D35"/>
    <mergeCell ref="C39:E39"/>
    <mergeCell ref="A1:E1"/>
    <mergeCell ref="A37:B37"/>
    <mergeCell ref="C4:E4"/>
    <mergeCell ref="C33:D33"/>
    <mergeCell ref="C37:D37"/>
    <mergeCell ref="A2:E2"/>
    <mergeCell ref="A36:B36"/>
    <mergeCell ref="B26:B27"/>
    <mergeCell ref="C26:C27"/>
    <mergeCell ref="D26:D27"/>
    <mergeCell ref="E26:E27"/>
    <mergeCell ref="A33:B33"/>
  </mergeCells>
  <conditionalFormatting sqref="A37:B37">
    <cfRule type="containsText" dxfId="3" priority="12" operator="containsText" text="ERROR">
      <formula>NOT(ISERROR(SEARCH("ERROR",A37)))</formula>
    </cfRule>
  </conditionalFormatting>
  <conditionalFormatting sqref="C4:E4 G37:M37">
    <cfRule type="containsText" dxfId="2" priority="13" operator="containsText" text="ERROR">
      <formula>NOT(ISERROR(SEARCH("ERROR",C4)))</formula>
    </cfRule>
  </conditionalFormatting>
  <conditionalFormatting sqref="I7:N26">
    <cfRule type="expression" dxfId="1" priority="1">
      <formula>INDIRECT("I"&amp;ROW())=1</formula>
    </cfRule>
  </conditionalFormatting>
  <conditionalFormatting sqref="J26:K26">
    <cfRule type="expression" dxfId="0" priority="3">
      <formula>INDIRECT("I"&amp;ROW())=1</formula>
    </cfRule>
  </conditionalFormatting>
  <pageMargins left="0.2" right="0.2" top="0.1" bottom="0.1" header="0.3" footer="0.3"/>
  <pageSetup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27"/>
  <sheetViews>
    <sheetView zoomScale="69" zoomScaleNormal="100" workbookViewId="0">
      <pane xSplit="1" topLeftCell="B1" activePane="topRight" state="frozen"/>
      <selection pane="topRight" activeCell="C8" sqref="C8"/>
    </sheetView>
  </sheetViews>
  <sheetFormatPr defaultColWidth="9.140625" defaultRowHeight="15"/>
  <cols>
    <col min="1" max="1" width="9.7109375" style="1" customWidth="1"/>
    <col min="2" max="2" width="13" style="1" customWidth="1"/>
    <col min="3" max="3" width="12" style="1" customWidth="1"/>
    <col min="4" max="4" width="12.5703125" style="1" customWidth="1"/>
    <col min="5" max="5" width="16.7109375" style="1" bestFit="1" customWidth="1"/>
    <col min="6" max="6" width="8.7109375" style="1" bestFit="1" customWidth="1"/>
    <col min="7" max="7" width="10.42578125" style="1" customWidth="1"/>
    <col min="8" max="8" width="11.28515625" style="1" customWidth="1"/>
    <col min="9" max="9" width="18.28515625" style="1" bestFit="1" customWidth="1"/>
    <col min="10" max="10" width="10" style="1" customWidth="1"/>
    <col min="11" max="11" width="9.85546875" style="1" bestFit="1" customWidth="1"/>
    <col min="12" max="12" width="11.28515625" style="1" customWidth="1"/>
    <col min="13" max="13" width="18.28515625" style="1" bestFit="1" customWidth="1"/>
    <col min="14" max="15" width="9.85546875" style="1" bestFit="1" customWidth="1"/>
    <col min="16" max="16" width="11.140625" style="1" customWidth="1"/>
    <col min="17" max="17" width="18.28515625" style="1" bestFit="1" customWidth="1"/>
    <col min="18" max="19" width="9.85546875" style="1" bestFit="1" customWidth="1"/>
    <col min="20" max="20" width="11.42578125" style="1" customWidth="1"/>
    <col min="21" max="21" width="18.28515625" style="1" bestFit="1" customWidth="1"/>
    <col min="22" max="22" width="9.85546875" style="1" bestFit="1" customWidth="1"/>
    <col min="23" max="23" width="10.85546875" style="1" customWidth="1"/>
    <col min="24" max="24" width="11.140625" style="1" customWidth="1"/>
    <col min="25" max="25" width="20.42578125" style="1" customWidth="1"/>
    <col min="26" max="26" width="9.85546875" style="1" bestFit="1" customWidth="1"/>
    <col min="27" max="27" width="11.5703125" style="1" bestFit="1" customWidth="1"/>
    <col min="28" max="28" width="11.5703125" style="1" customWidth="1"/>
    <col min="29" max="29" width="18.28515625" style="1" bestFit="1" customWidth="1"/>
    <col min="30" max="31" width="9.85546875" style="1" bestFit="1" customWidth="1"/>
    <col min="32" max="32" width="10.7109375" style="1" customWidth="1"/>
    <col min="33" max="33" width="18.28515625" style="1" bestFit="1" customWidth="1"/>
    <col min="34" max="35" width="9.85546875" style="1" bestFit="1" customWidth="1"/>
    <col min="36" max="36" width="11" style="1" customWidth="1"/>
    <col min="37" max="37" width="18.28515625" style="1" bestFit="1" customWidth="1"/>
    <col min="38" max="39" width="9.85546875" style="1" bestFit="1" customWidth="1"/>
    <col min="40" max="40" width="10.85546875" style="1" customWidth="1"/>
    <col min="41" max="41" width="18.28515625" style="1" bestFit="1" customWidth="1"/>
    <col min="42" max="43" width="9.85546875" style="1" bestFit="1" customWidth="1"/>
    <col min="44" max="44" width="10.85546875" style="1" customWidth="1"/>
    <col min="45" max="45" width="18.28515625" style="1" bestFit="1" customWidth="1"/>
    <col min="46" max="47" width="9.85546875" style="1" bestFit="1" customWidth="1"/>
    <col min="48" max="48" width="11.140625" style="1" customWidth="1"/>
    <col min="49" max="49" width="18.28515625" style="1" bestFit="1" customWidth="1"/>
    <col min="50" max="51" width="9.85546875" style="1" bestFit="1" customWidth="1"/>
    <col min="52" max="52" width="10.85546875" style="1" customWidth="1"/>
    <col min="53" max="53" width="18.28515625" style="1" bestFit="1" customWidth="1"/>
    <col min="54" max="55" width="9.85546875" style="1" bestFit="1" customWidth="1"/>
    <col min="56" max="56" width="10.5703125" style="1" customWidth="1"/>
    <col min="57" max="57" width="18.28515625" style="1" bestFit="1" customWidth="1"/>
    <col min="58" max="59" width="9.85546875" style="1" bestFit="1" customWidth="1"/>
    <col min="60" max="60" width="11" style="1" customWidth="1"/>
    <col min="61" max="61" width="18.28515625" style="1" bestFit="1" customWidth="1"/>
    <col min="62" max="63" width="9.85546875" style="1" bestFit="1" customWidth="1"/>
    <col min="64" max="64" width="11" style="1" customWidth="1"/>
    <col min="65" max="65" width="18.28515625" style="1" bestFit="1" customWidth="1"/>
    <col min="66" max="67" width="9.85546875" style="1" bestFit="1" customWidth="1"/>
    <col min="68" max="68" width="10.5703125" style="1" customWidth="1"/>
    <col min="69" max="69" width="18.28515625" style="1" bestFit="1" customWidth="1"/>
    <col min="70" max="70" width="9.85546875" style="1" bestFit="1" customWidth="1"/>
    <col min="71" max="71" width="9.85546875" style="1" customWidth="1"/>
    <col min="72" max="72" width="11.5703125" style="1" customWidth="1"/>
    <col min="73" max="73" width="18.28515625" style="1" bestFit="1" customWidth="1"/>
    <col min="74" max="74" width="9.85546875" style="1" bestFit="1" customWidth="1"/>
    <col min="75" max="75" width="9.85546875" style="1" customWidth="1"/>
    <col min="76" max="76" width="10.5703125" style="1" customWidth="1"/>
    <col min="77" max="77" width="20" style="1" bestFit="1" customWidth="1"/>
    <col min="78" max="78" width="11.7109375" style="1" customWidth="1"/>
    <col min="79" max="79" width="8.28515625" style="1" customWidth="1"/>
    <col min="80" max="80" width="10.85546875" style="1" customWidth="1"/>
    <col min="81" max="81" width="11.140625" style="1" customWidth="1"/>
    <col min="82" max="82" width="25.85546875" style="1" customWidth="1"/>
    <col min="83" max="83" width="3.85546875" style="1" customWidth="1"/>
    <col min="84" max="84" width="13.7109375" style="1" customWidth="1"/>
    <col min="85" max="85" width="14.140625" style="46" customWidth="1"/>
    <col min="86" max="86" width="18.140625" style="1" customWidth="1"/>
    <col min="87" max="16384" width="9.140625" style="1"/>
  </cols>
  <sheetData>
    <row r="1" spans="1:86" ht="18">
      <c r="A1" s="60" t="s">
        <v>38</v>
      </c>
      <c r="B1" s="64"/>
    </row>
    <row r="2" spans="1:86" ht="18">
      <c r="A2" s="60"/>
      <c r="B2" s="60" t="s">
        <v>39</v>
      </c>
    </row>
    <row r="3" spans="1:86" ht="18">
      <c r="A3" s="60"/>
      <c r="B3" s="60" t="s">
        <v>40</v>
      </c>
    </row>
    <row r="5" spans="1:86" ht="15.75" thickBot="1"/>
    <row r="6" spans="1:86" s="3" customFormat="1">
      <c r="A6" s="88"/>
      <c r="B6" s="152" t="s">
        <v>41</v>
      </c>
      <c r="C6" s="153"/>
      <c r="D6" s="153"/>
      <c r="E6" s="153"/>
      <c r="F6" s="152" t="s">
        <v>42</v>
      </c>
      <c r="G6" s="153"/>
      <c r="H6" s="153"/>
      <c r="I6" s="153"/>
      <c r="J6" s="152" t="s">
        <v>43</v>
      </c>
      <c r="K6" s="153"/>
      <c r="L6" s="153"/>
      <c r="M6" s="153"/>
      <c r="N6" s="152" t="s">
        <v>44</v>
      </c>
      <c r="O6" s="153"/>
      <c r="P6" s="153"/>
      <c r="Q6" s="153"/>
      <c r="R6" s="152" t="s">
        <v>45</v>
      </c>
      <c r="S6" s="153"/>
      <c r="T6" s="153"/>
      <c r="U6" s="153"/>
      <c r="V6" s="152" t="s">
        <v>46</v>
      </c>
      <c r="W6" s="153"/>
      <c r="X6" s="153"/>
      <c r="Y6" s="153"/>
      <c r="Z6" s="152" t="s">
        <v>47</v>
      </c>
      <c r="AA6" s="153"/>
      <c r="AB6" s="153"/>
      <c r="AC6" s="153"/>
      <c r="AD6" s="152" t="s">
        <v>48</v>
      </c>
      <c r="AE6" s="153"/>
      <c r="AF6" s="153"/>
      <c r="AG6" s="153"/>
      <c r="AH6" s="153" t="s">
        <v>49</v>
      </c>
      <c r="AI6" s="153"/>
      <c r="AJ6" s="153"/>
      <c r="AK6" s="153"/>
      <c r="AL6" s="152" t="s">
        <v>50</v>
      </c>
      <c r="AM6" s="153"/>
      <c r="AN6" s="153"/>
      <c r="AO6" s="153"/>
      <c r="AP6" s="152" t="s">
        <v>51</v>
      </c>
      <c r="AQ6" s="153"/>
      <c r="AR6" s="153"/>
      <c r="AS6" s="153"/>
      <c r="AT6" s="152" t="s">
        <v>52</v>
      </c>
      <c r="AU6" s="153"/>
      <c r="AV6" s="153"/>
      <c r="AW6" s="153"/>
      <c r="AX6" s="152" t="s">
        <v>53</v>
      </c>
      <c r="AY6" s="153"/>
      <c r="AZ6" s="153"/>
      <c r="BA6" s="153"/>
      <c r="BB6" s="152" t="s">
        <v>54</v>
      </c>
      <c r="BC6" s="153"/>
      <c r="BD6" s="153"/>
      <c r="BE6" s="153"/>
      <c r="BF6" s="152" t="s">
        <v>55</v>
      </c>
      <c r="BG6" s="153"/>
      <c r="BH6" s="153"/>
      <c r="BI6" s="153"/>
      <c r="BJ6" s="152" t="s">
        <v>56</v>
      </c>
      <c r="BK6" s="153"/>
      <c r="BL6" s="153"/>
      <c r="BM6" s="153"/>
      <c r="BN6" s="152" t="s">
        <v>57</v>
      </c>
      <c r="BO6" s="153"/>
      <c r="BP6" s="153"/>
      <c r="BQ6" s="153"/>
      <c r="BR6" s="152" t="s">
        <v>58</v>
      </c>
      <c r="BS6" s="153"/>
      <c r="BT6" s="153"/>
      <c r="BU6" s="153"/>
      <c r="BV6" s="152" t="s">
        <v>59</v>
      </c>
      <c r="BW6" s="153"/>
      <c r="BX6" s="153"/>
      <c r="BY6" s="153"/>
      <c r="BZ6" s="152" t="s">
        <v>60</v>
      </c>
      <c r="CA6" s="153"/>
      <c r="CB6" s="153"/>
      <c r="CC6" s="153"/>
      <c r="CD6" s="154"/>
      <c r="CE6" s="64"/>
      <c r="CF6" s="64"/>
      <c r="CG6" s="65"/>
      <c r="CH6" s="64"/>
    </row>
    <row r="7" spans="1:86" s="9" customFormat="1" ht="60">
      <c r="A7" s="26" t="s">
        <v>3</v>
      </c>
      <c r="B7" s="24" t="s">
        <v>61</v>
      </c>
      <c r="C7" s="20" t="s">
        <v>62</v>
      </c>
      <c r="D7" s="20" t="s">
        <v>63</v>
      </c>
      <c r="E7" s="20" t="s">
        <v>12</v>
      </c>
      <c r="F7" s="24" t="s">
        <v>61</v>
      </c>
      <c r="G7" s="20" t="s">
        <v>62</v>
      </c>
      <c r="H7" s="20" t="s">
        <v>63</v>
      </c>
      <c r="I7" s="20" t="s">
        <v>12</v>
      </c>
      <c r="J7" s="24" t="s">
        <v>61</v>
      </c>
      <c r="K7" s="20" t="s">
        <v>62</v>
      </c>
      <c r="L7" s="20" t="s">
        <v>63</v>
      </c>
      <c r="M7" s="20" t="s">
        <v>12</v>
      </c>
      <c r="N7" s="24" t="s">
        <v>61</v>
      </c>
      <c r="O7" s="20" t="s">
        <v>62</v>
      </c>
      <c r="P7" s="20" t="s">
        <v>63</v>
      </c>
      <c r="Q7" s="20" t="s">
        <v>12</v>
      </c>
      <c r="R7" s="24" t="s">
        <v>61</v>
      </c>
      <c r="S7" s="20" t="s">
        <v>62</v>
      </c>
      <c r="T7" s="20" t="s">
        <v>63</v>
      </c>
      <c r="U7" s="20" t="s">
        <v>12</v>
      </c>
      <c r="V7" s="24" t="s">
        <v>61</v>
      </c>
      <c r="W7" s="20" t="s">
        <v>62</v>
      </c>
      <c r="X7" s="20" t="s">
        <v>63</v>
      </c>
      <c r="Y7" s="20" t="s">
        <v>12</v>
      </c>
      <c r="Z7" s="24" t="s">
        <v>61</v>
      </c>
      <c r="AA7" s="20" t="s">
        <v>62</v>
      </c>
      <c r="AB7" s="20" t="s">
        <v>63</v>
      </c>
      <c r="AC7" s="20" t="s">
        <v>12</v>
      </c>
      <c r="AD7" s="24" t="s">
        <v>61</v>
      </c>
      <c r="AE7" s="20" t="s">
        <v>62</v>
      </c>
      <c r="AF7" s="20" t="s">
        <v>63</v>
      </c>
      <c r="AG7" s="20" t="s">
        <v>12</v>
      </c>
      <c r="AH7" s="24" t="s">
        <v>61</v>
      </c>
      <c r="AI7" s="20" t="s">
        <v>62</v>
      </c>
      <c r="AJ7" s="20" t="s">
        <v>63</v>
      </c>
      <c r="AK7" s="20" t="s">
        <v>12</v>
      </c>
      <c r="AL7" s="24" t="s">
        <v>61</v>
      </c>
      <c r="AM7" s="20" t="s">
        <v>62</v>
      </c>
      <c r="AN7" s="20" t="s">
        <v>63</v>
      </c>
      <c r="AO7" s="20" t="s">
        <v>12</v>
      </c>
      <c r="AP7" s="24" t="s">
        <v>61</v>
      </c>
      <c r="AQ7" s="20" t="s">
        <v>62</v>
      </c>
      <c r="AR7" s="20" t="s">
        <v>63</v>
      </c>
      <c r="AS7" s="20" t="s">
        <v>12</v>
      </c>
      <c r="AT7" s="24" t="s">
        <v>61</v>
      </c>
      <c r="AU7" s="20" t="s">
        <v>62</v>
      </c>
      <c r="AV7" s="20" t="s">
        <v>63</v>
      </c>
      <c r="AW7" s="20" t="s">
        <v>12</v>
      </c>
      <c r="AX7" s="24" t="s">
        <v>61</v>
      </c>
      <c r="AY7" s="20" t="s">
        <v>62</v>
      </c>
      <c r="AZ7" s="20" t="s">
        <v>63</v>
      </c>
      <c r="BA7" s="20" t="s">
        <v>12</v>
      </c>
      <c r="BB7" s="24" t="s">
        <v>61</v>
      </c>
      <c r="BC7" s="20" t="s">
        <v>62</v>
      </c>
      <c r="BD7" s="20" t="s">
        <v>63</v>
      </c>
      <c r="BE7" s="20" t="s">
        <v>12</v>
      </c>
      <c r="BF7" s="24" t="s">
        <v>61</v>
      </c>
      <c r="BG7" s="20" t="s">
        <v>62</v>
      </c>
      <c r="BH7" s="20" t="s">
        <v>63</v>
      </c>
      <c r="BI7" s="20" t="s">
        <v>12</v>
      </c>
      <c r="BJ7" s="24" t="s">
        <v>61</v>
      </c>
      <c r="BK7" s="20" t="s">
        <v>62</v>
      </c>
      <c r="BL7" s="20" t="s">
        <v>63</v>
      </c>
      <c r="BM7" s="20" t="s">
        <v>12</v>
      </c>
      <c r="BN7" s="24" t="s">
        <v>61</v>
      </c>
      <c r="BO7" s="20" t="s">
        <v>62</v>
      </c>
      <c r="BP7" s="20" t="s">
        <v>63</v>
      </c>
      <c r="BQ7" s="20" t="s">
        <v>12</v>
      </c>
      <c r="BR7" s="24" t="s">
        <v>61</v>
      </c>
      <c r="BS7" s="20" t="s">
        <v>62</v>
      </c>
      <c r="BT7" s="20" t="s">
        <v>63</v>
      </c>
      <c r="BU7" s="20" t="s">
        <v>12</v>
      </c>
      <c r="BV7" s="24" t="s">
        <v>61</v>
      </c>
      <c r="BW7" s="20" t="s">
        <v>62</v>
      </c>
      <c r="BX7" s="20" t="s">
        <v>63</v>
      </c>
      <c r="BY7" s="20" t="s">
        <v>12</v>
      </c>
      <c r="BZ7" s="24" t="s">
        <v>61</v>
      </c>
      <c r="CA7" s="20" t="s">
        <v>62</v>
      </c>
      <c r="CB7" s="20" t="s">
        <v>63</v>
      </c>
      <c r="CC7" s="20" t="s">
        <v>12</v>
      </c>
      <c r="CD7" s="25" t="s">
        <v>64</v>
      </c>
      <c r="CE7" s="89"/>
      <c r="CF7" s="20" t="s">
        <v>65</v>
      </c>
      <c r="CG7" s="20" t="s">
        <v>63</v>
      </c>
      <c r="CH7" s="20" t="s">
        <v>12</v>
      </c>
    </row>
    <row r="8" spans="1:86">
      <c r="A8" s="27">
        <v>2</v>
      </c>
      <c r="B8" s="90">
        <v>0</v>
      </c>
      <c r="C8" s="65">
        <f>+'ECI MMC Scale_English'!A19</f>
        <v>21640</v>
      </c>
      <c r="D8" s="91">
        <v>0</v>
      </c>
      <c r="E8" s="67" t="str">
        <f>+'ECI MMC Scale_English'!$E$19</f>
        <v>≤ 100%</v>
      </c>
      <c r="F8" s="90">
        <f t="shared" ref="F8:F21" si="0">+C8+1</f>
        <v>21641</v>
      </c>
      <c r="G8" s="65">
        <f>+$C8*1.5</f>
        <v>32460</v>
      </c>
      <c r="H8" s="91">
        <f>+'ECI MMC Scale_English'!$D$20</f>
        <v>5</v>
      </c>
      <c r="I8" s="67" t="str">
        <f>+'ECI MMC Scale_English'!$E$20</f>
        <v>&gt; 100% to ≤ 150%</v>
      </c>
      <c r="J8" s="90">
        <f t="shared" ref="J8:J21" si="1">+G8+1</f>
        <v>32461</v>
      </c>
      <c r="K8" s="65">
        <f>+$C8*2</f>
        <v>43280</v>
      </c>
      <c r="L8" s="91">
        <f>+'ECI MMC Scale_English'!$D$21</f>
        <v>14</v>
      </c>
      <c r="M8" s="67" t="str">
        <f>+'ECI MMC Scale_English'!$E$21</f>
        <v>&gt; 150% to ≤ 200%</v>
      </c>
      <c r="N8" s="90">
        <f t="shared" ref="N8:N21" si="2">+K8+1</f>
        <v>43281</v>
      </c>
      <c r="O8" s="65">
        <f>+$C8*2.5</f>
        <v>54100</v>
      </c>
      <c r="P8" s="91">
        <f>+'ECI MMC Scale_English'!$D$22</f>
        <v>28</v>
      </c>
      <c r="Q8" s="67" t="str">
        <f>+'ECI MMC Scale_English'!$E$22</f>
        <v>&gt; 200% to ≤ 250%</v>
      </c>
      <c r="R8" s="90">
        <f t="shared" ref="R8:R21" si="3">+O8+1</f>
        <v>54101</v>
      </c>
      <c r="S8" s="65">
        <f>+$C8*3</f>
        <v>64920</v>
      </c>
      <c r="T8" s="91">
        <f>+'ECI MMC Scale_English'!$D$23</f>
        <v>45</v>
      </c>
      <c r="U8" s="67" t="str">
        <f>+'ECI MMC Scale_English'!$E$23</f>
        <v>&gt; 250% to ≤ 300%</v>
      </c>
      <c r="V8" s="90">
        <f t="shared" ref="V8:V21" si="4">+S8+1</f>
        <v>64921</v>
      </c>
      <c r="W8" s="65">
        <f>+$C8*3.5</f>
        <v>75740</v>
      </c>
      <c r="X8" s="91">
        <f>+'ECI MMC Scale_English'!$D$24</f>
        <v>67</v>
      </c>
      <c r="Y8" s="67" t="str">
        <f>+'ECI MMC Scale_English'!$E$24</f>
        <v>&gt; 300% to ≤ 350%</v>
      </c>
      <c r="Z8" s="90">
        <f t="shared" ref="Z8:Z21" si="5">+W8+1</f>
        <v>75741</v>
      </c>
      <c r="AA8" s="65">
        <f>+$C8*4</f>
        <v>86560</v>
      </c>
      <c r="AB8" s="91">
        <f>+'ECI MMC Scale_English'!$D$25</f>
        <v>124</v>
      </c>
      <c r="AC8" s="67" t="str">
        <f>+'ECI MMC Scale_English'!$E$25</f>
        <v>&gt; 350% to ≤ 400%</v>
      </c>
      <c r="AD8" s="90">
        <f t="shared" ref="AD8:AD21" si="6">+AA8+1</f>
        <v>86561</v>
      </c>
      <c r="AE8" s="65">
        <f>+$C8*4.5</f>
        <v>97380</v>
      </c>
      <c r="AF8" s="91">
        <f>+'ECI MMC Scale_English'!$D$26</f>
        <v>210</v>
      </c>
      <c r="AG8" s="67" t="str">
        <f>+'ECI MMC Scale_English'!$E$26</f>
        <v>&gt; 400% to ≤ 450%</v>
      </c>
      <c r="AH8" s="90">
        <f t="shared" ref="AH8:AH21" si="7">+AE8+1</f>
        <v>97381</v>
      </c>
      <c r="AI8" s="65">
        <f>+$C8*5</f>
        <v>108200</v>
      </c>
      <c r="AJ8" s="91">
        <f>+'ECI MMC Scale_English'!$D$27</f>
        <v>313</v>
      </c>
      <c r="AK8" s="67" t="str">
        <f>+'ECI MMC Scale_English'!$E$27</f>
        <v>&gt; 450% to ≤ 500%</v>
      </c>
      <c r="AL8" s="90">
        <f t="shared" ref="AL8:AL21" si="8">+AI8+1</f>
        <v>108201</v>
      </c>
      <c r="AM8" s="65">
        <f>+$C8*5.5</f>
        <v>119020</v>
      </c>
      <c r="AN8" s="91">
        <f>+'ECI MMC Scale_English'!$D$28</f>
        <v>433</v>
      </c>
      <c r="AO8" s="67" t="str">
        <f>+'ECI MMC Scale_English'!$E$28</f>
        <v>&gt; 500% to ≤ 550%</v>
      </c>
      <c r="AP8" s="90">
        <f t="shared" ref="AP8:AP21" si="9">+AM8+1</f>
        <v>119021</v>
      </c>
      <c r="AQ8" s="65">
        <f>+$C8*6</f>
        <v>129840</v>
      </c>
      <c r="AR8" s="91">
        <f>+'ECI MMC Scale_English'!$D$29</f>
        <v>474</v>
      </c>
      <c r="AS8" s="67" t="str">
        <f>+'ECI MMC Scale_English'!$E$29</f>
        <v>&gt; 550% to ≤ 600%</v>
      </c>
      <c r="AT8" s="90">
        <f t="shared" ref="AT8:AT21" si="10">+AQ8+1</f>
        <v>129841</v>
      </c>
      <c r="AU8" s="65">
        <f>+$C8*6.5</f>
        <v>140660</v>
      </c>
      <c r="AV8" s="91">
        <f>+'ECI MMC Scale_English'!$D$30</f>
        <v>515</v>
      </c>
      <c r="AW8" s="67" t="str">
        <f>+'ECI MMC Scale_English'!$E$30</f>
        <v>&gt; 600% to ≤ 650%</v>
      </c>
      <c r="AX8" s="90">
        <f t="shared" ref="AX8:AX21" si="11">+AU8+1</f>
        <v>140661</v>
      </c>
      <c r="AY8" s="65">
        <f>+$C8*7</f>
        <v>151480</v>
      </c>
      <c r="AZ8" s="91">
        <f>+'ECI MMC Scale_English'!$D$31</f>
        <v>557</v>
      </c>
      <c r="BA8" s="67" t="str">
        <f>+'ECI MMC Scale_English'!$E$31</f>
        <v>&gt; 650% to ≤ 700%</v>
      </c>
      <c r="BB8" s="90">
        <f t="shared" ref="BB8:BB21" si="12">+AY8+1</f>
        <v>151481</v>
      </c>
      <c r="BC8" s="65">
        <f>+$C8*7.5</f>
        <v>162300</v>
      </c>
      <c r="BD8" s="91">
        <f>+'ECI MMC Scale_English'!$D$32</f>
        <v>598</v>
      </c>
      <c r="BE8" s="67" t="str">
        <f>+'ECI MMC Scale_English'!$E$32</f>
        <v>&gt; 700% to ≤ 750%</v>
      </c>
      <c r="BF8" s="90">
        <f t="shared" ref="BF8:BF21" si="13">+BC8+1</f>
        <v>162301</v>
      </c>
      <c r="BG8" s="65">
        <f>+$C8*8</f>
        <v>173120</v>
      </c>
      <c r="BH8" s="91">
        <f>+'ECI MMC Scale_English'!$D$33</f>
        <v>639</v>
      </c>
      <c r="BI8" s="67" t="str">
        <f>+'ECI MMC Scale_English'!$E$33</f>
        <v>&gt; 750% to ≤ 800%</v>
      </c>
      <c r="BJ8" s="90">
        <f t="shared" ref="BJ8:BJ21" si="14">+BG8+1</f>
        <v>173121</v>
      </c>
      <c r="BK8" s="65">
        <f>+$C8*8.5</f>
        <v>183940</v>
      </c>
      <c r="BL8" s="91">
        <f>+'ECI MMC Scale_English'!$D$34</f>
        <v>680</v>
      </c>
      <c r="BM8" s="67" t="str">
        <f>+'ECI MMC Scale_English'!$E$34</f>
        <v>&gt; 800% to ≤ 850%</v>
      </c>
      <c r="BN8" s="90">
        <f t="shared" ref="BN8:BN21" si="15">+BK8+1</f>
        <v>183941</v>
      </c>
      <c r="BO8" s="65">
        <f>+$C8*9</f>
        <v>194760</v>
      </c>
      <c r="BP8" s="91">
        <f>+'ECI MMC Scale_English'!$D$35</f>
        <v>722</v>
      </c>
      <c r="BQ8" s="67" t="str">
        <f>+'ECI MMC Scale_English'!$E$35</f>
        <v>&gt; 850% to ≤ 900%</v>
      </c>
      <c r="BR8" s="90">
        <f t="shared" ref="BR8:BR21" si="16">+BO8+1</f>
        <v>194761</v>
      </c>
      <c r="BS8" s="65">
        <f>+$C8*9.5</f>
        <v>205580</v>
      </c>
      <c r="BT8" s="91">
        <f>+'ECI MMC Scale_English'!$D$36</f>
        <v>763</v>
      </c>
      <c r="BU8" s="67" t="str">
        <f>+'ECI MMC Scale_English'!$E$36</f>
        <v>&gt; 900% to ≤ 950%</v>
      </c>
      <c r="BV8" s="90">
        <f t="shared" ref="BV8:BV21" si="17">+BS8+1</f>
        <v>205581</v>
      </c>
      <c r="BW8" s="65">
        <f>+$C8*10</f>
        <v>216400</v>
      </c>
      <c r="BX8" s="91">
        <f>+'ECI MMC Scale_English'!$D$37</f>
        <v>804</v>
      </c>
      <c r="BY8" s="67" t="str">
        <f>+'ECI MMC Scale_English'!$E$37</f>
        <v xml:space="preserve"> &gt; 950% to ≤ 1000%</v>
      </c>
      <c r="BZ8" s="90">
        <f>+BW8+1</f>
        <v>216401</v>
      </c>
      <c r="CA8" s="65"/>
      <c r="CB8" s="22"/>
      <c r="CC8" s="92" t="str">
        <f>+'ECI MMC Scale_English'!$E$38</f>
        <v>&gt; 1000%</v>
      </c>
      <c r="CD8" s="93" t="str">
        <f>+'ECI MMC Scale_English'!$D$61</f>
        <v>the full cost of services</v>
      </c>
      <c r="CE8" s="64"/>
      <c r="CF8" s="64" t="s">
        <v>41</v>
      </c>
      <c r="CG8" s="51">
        <f>'ECI MMC Scale_English'!D19</f>
        <v>0</v>
      </c>
      <c r="CH8" s="50" t="str">
        <f>'ECI MMC Scale_English'!E19</f>
        <v>≤ 100%</v>
      </c>
    </row>
    <row r="9" spans="1:86">
      <c r="A9" s="27">
        <v>3</v>
      </c>
      <c r="B9" s="94"/>
      <c r="C9" s="65">
        <f>+C$8+'ECI MMC Scale_English'!$G$8</f>
        <v>27320</v>
      </c>
      <c r="D9" s="91">
        <v>0</v>
      </c>
      <c r="E9" s="67" t="str">
        <f>+'ECI MMC Scale_English'!$E$19</f>
        <v>≤ 100%</v>
      </c>
      <c r="F9" s="90">
        <f t="shared" si="0"/>
        <v>27321</v>
      </c>
      <c r="G9" s="65">
        <f t="shared" ref="G9:G21" si="18">+$C9*1.5</f>
        <v>40980</v>
      </c>
      <c r="H9" s="91">
        <f>+'ECI MMC Scale_English'!$D$20</f>
        <v>5</v>
      </c>
      <c r="I9" s="67" t="str">
        <f>+'ECI MMC Scale_English'!$E$20</f>
        <v>&gt; 100% to ≤ 150%</v>
      </c>
      <c r="J9" s="90">
        <f t="shared" si="1"/>
        <v>40981</v>
      </c>
      <c r="K9" s="65">
        <f t="shared" ref="K9:K21" si="19">+$C9*2</f>
        <v>54640</v>
      </c>
      <c r="L9" s="91">
        <f>+'ECI MMC Scale_English'!$D$21</f>
        <v>14</v>
      </c>
      <c r="M9" s="67" t="str">
        <f>+'ECI MMC Scale_English'!$E$21</f>
        <v>&gt; 150% to ≤ 200%</v>
      </c>
      <c r="N9" s="90">
        <f t="shared" si="2"/>
        <v>54641</v>
      </c>
      <c r="O9" s="65">
        <f t="shared" ref="O9:O21" si="20">+$C9*2.5</f>
        <v>68300</v>
      </c>
      <c r="P9" s="91">
        <f>+'ECI MMC Scale_English'!$D$22</f>
        <v>28</v>
      </c>
      <c r="Q9" s="67" t="str">
        <f>+'ECI MMC Scale_English'!$E$22</f>
        <v>&gt; 200% to ≤ 250%</v>
      </c>
      <c r="R9" s="90">
        <f t="shared" si="3"/>
        <v>68301</v>
      </c>
      <c r="S9" s="65">
        <f t="shared" ref="S9:S21" si="21">+$C9*3</f>
        <v>81960</v>
      </c>
      <c r="T9" s="91">
        <f>+'ECI MMC Scale_English'!$D$23</f>
        <v>45</v>
      </c>
      <c r="U9" s="67" t="str">
        <f>+'ECI MMC Scale_English'!$E$23</f>
        <v>&gt; 250% to ≤ 300%</v>
      </c>
      <c r="V9" s="90">
        <f t="shared" si="4"/>
        <v>81961</v>
      </c>
      <c r="W9" s="65">
        <f t="shared" ref="W9:W21" si="22">+$C9*3.5</f>
        <v>95620</v>
      </c>
      <c r="X9" s="91">
        <f>+'ECI MMC Scale_English'!$D$24</f>
        <v>67</v>
      </c>
      <c r="Y9" s="67" t="str">
        <f>+'ECI MMC Scale_English'!$E$24</f>
        <v>&gt; 300% to ≤ 350%</v>
      </c>
      <c r="Z9" s="90">
        <f t="shared" si="5"/>
        <v>95621</v>
      </c>
      <c r="AA9" s="65">
        <f t="shared" ref="AA9:AA21" si="23">+$C9*4</f>
        <v>109280</v>
      </c>
      <c r="AB9" s="91">
        <f>+'ECI MMC Scale_English'!$D$25</f>
        <v>124</v>
      </c>
      <c r="AC9" s="67" t="str">
        <f>+'ECI MMC Scale_English'!$E$25</f>
        <v>&gt; 350% to ≤ 400%</v>
      </c>
      <c r="AD9" s="90">
        <f t="shared" si="6"/>
        <v>109281</v>
      </c>
      <c r="AE9" s="65">
        <f t="shared" ref="AE9:AE21" si="24">+$C9*4.5</f>
        <v>122940</v>
      </c>
      <c r="AF9" s="91">
        <f>+'ECI MMC Scale_English'!$D$26</f>
        <v>210</v>
      </c>
      <c r="AG9" s="67" t="str">
        <f>+'ECI MMC Scale_English'!$E$26</f>
        <v>&gt; 400% to ≤ 450%</v>
      </c>
      <c r="AH9" s="90">
        <f t="shared" si="7"/>
        <v>122941</v>
      </c>
      <c r="AI9" s="65">
        <f t="shared" ref="AI9:AI21" si="25">+$C9*5</f>
        <v>136600</v>
      </c>
      <c r="AJ9" s="91">
        <f>+'ECI MMC Scale_English'!$D$27</f>
        <v>313</v>
      </c>
      <c r="AK9" s="67" t="str">
        <f>+'ECI MMC Scale_English'!$E$27</f>
        <v>&gt; 450% to ≤ 500%</v>
      </c>
      <c r="AL9" s="90">
        <f t="shared" si="8"/>
        <v>136601</v>
      </c>
      <c r="AM9" s="65">
        <f t="shared" ref="AM9:AM21" si="26">+$C9*5.5</f>
        <v>150260</v>
      </c>
      <c r="AN9" s="91">
        <f>+'ECI MMC Scale_English'!$D$28</f>
        <v>433</v>
      </c>
      <c r="AO9" s="67" t="str">
        <f>+'ECI MMC Scale_English'!$E$28</f>
        <v>&gt; 500% to ≤ 550%</v>
      </c>
      <c r="AP9" s="90">
        <f t="shared" si="9"/>
        <v>150261</v>
      </c>
      <c r="AQ9" s="65">
        <f t="shared" ref="AQ9:AQ21" si="27">+$C9*6</f>
        <v>163920</v>
      </c>
      <c r="AR9" s="91">
        <f>+'ECI MMC Scale_English'!$D$29</f>
        <v>474</v>
      </c>
      <c r="AS9" s="67" t="str">
        <f>+'ECI MMC Scale_English'!$E$29</f>
        <v>&gt; 550% to ≤ 600%</v>
      </c>
      <c r="AT9" s="90">
        <f t="shared" si="10"/>
        <v>163921</v>
      </c>
      <c r="AU9" s="65">
        <f t="shared" ref="AU9:AU21" si="28">+$C9*6.5</f>
        <v>177580</v>
      </c>
      <c r="AV9" s="91">
        <f>+'ECI MMC Scale_English'!$D$30</f>
        <v>515</v>
      </c>
      <c r="AW9" s="67" t="str">
        <f>+'ECI MMC Scale_English'!$E$30</f>
        <v>&gt; 600% to ≤ 650%</v>
      </c>
      <c r="AX9" s="90">
        <f t="shared" si="11"/>
        <v>177581</v>
      </c>
      <c r="AY9" s="65">
        <f t="shared" ref="AY9:AY21" si="29">+$C9*7</f>
        <v>191240</v>
      </c>
      <c r="AZ9" s="91">
        <f>+'ECI MMC Scale_English'!$D$31</f>
        <v>557</v>
      </c>
      <c r="BA9" s="67" t="str">
        <f>+'ECI MMC Scale_English'!$E$31</f>
        <v>&gt; 650% to ≤ 700%</v>
      </c>
      <c r="BB9" s="90">
        <f t="shared" si="12"/>
        <v>191241</v>
      </c>
      <c r="BC9" s="65">
        <f t="shared" ref="BC9:BC21" si="30">+$C9*7.5</f>
        <v>204900</v>
      </c>
      <c r="BD9" s="91">
        <f>+'ECI MMC Scale_English'!$D$32</f>
        <v>598</v>
      </c>
      <c r="BE9" s="67" t="str">
        <f>+'ECI MMC Scale_English'!$E$32</f>
        <v>&gt; 700% to ≤ 750%</v>
      </c>
      <c r="BF9" s="90">
        <f t="shared" si="13"/>
        <v>204901</v>
      </c>
      <c r="BG9" s="65">
        <f t="shared" ref="BG9:BG21" si="31">+$C9*8</f>
        <v>218560</v>
      </c>
      <c r="BH9" s="91">
        <f>+'ECI MMC Scale_English'!$D$33</f>
        <v>639</v>
      </c>
      <c r="BI9" s="67" t="str">
        <f>+'ECI MMC Scale_English'!$E$33</f>
        <v>&gt; 750% to ≤ 800%</v>
      </c>
      <c r="BJ9" s="90">
        <f t="shared" si="14"/>
        <v>218561</v>
      </c>
      <c r="BK9" s="65">
        <f t="shared" ref="BK9:BK21" si="32">+$C9*8.5</f>
        <v>232220</v>
      </c>
      <c r="BL9" s="91">
        <f>+'ECI MMC Scale_English'!$D$34</f>
        <v>680</v>
      </c>
      <c r="BM9" s="67" t="str">
        <f>+'ECI MMC Scale_English'!$E$34</f>
        <v>&gt; 800% to ≤ 850%</v>
      </c>
      <c r="BN9" s="90">
        <f t="shared" si="15"/>
        <v>232221</v>
      </c>
      <c r="BO9" s="65">
        <f t="shared" ref="BO9:BO21" si="33">+$C9*9</f>
        <v>245880</v>
      </c>
      <c r="BP9" s="91">
        <f>+'ECI MMC Scale_English'!$D$35</f>
        <v>722</v>
      </c>
      <c r="BQ9" s="67" t="str">
        <f>+'ECI MMC Scale_English'!$E$35</f>
        <v>&gt; 850% to ≤ 900%</v>
      </c>
      <c r="BR9" s="90">
        <f t="shared" si="16"/>
        <v>245881</v>
      </c>
      <c r="BS9" s="65">
        <f t="shared" ref="BS9:BS21" si="34">+$C9*9.5</f>
        <v>259540</v>
      </c>
      <c r="BT9" s="91">
        <f>+'ECI MMC Scale_English'!$D$36</f>
        <v>763</v>
      </c>
      <c r="BU9" s="67" t="str">
        <f>+'ECI MMC Scale_English'!$E$36</f>
        <v>&gt; 900% to ≤ 950%</v>
      </c>
      <c r="BV9" s="90">
        <f t="shared" si="17"/>
        <v>259541</v>
      </c>
      <c r="BW9" s="65">
        <f t="shared" ref="BW9:BW21" si="35">+$C9*10</f>
        <v>273200</v>
      </c>
      <c r="BX9" s="91">
        <f>+'ECI MMC Scale_English'!$D$37</f>
        <v>804</v>
      </c>
      <c r="BY9" s="67" t="str">
        <f>+'ECI MMC Scale_English'!$E$37</f>
        <v xml:space="preserve"> &gt; 950% to ≤ 1000%</v>
      </c>
      <c r="BZ9" s="90">
        <f t="shared" ref="BZ9:BZ21" si="36">+BW9+1</f>
        <v>273201</v>
      </c>
      <c r="CA9" s="65"/>
      <c r="CB9" s="22"/>
      <c r="CC9" s="92" t="str">
        <f>+'ECI MMC Scale_English'!$E$38</f>
        <v>&gt; 1000%</v>
      </c>
      <c r="CD9" s="93" t="str">
        <f>+'ECI MMC Scale_English'!$D$61</f>
        <v>the full cost of services</v>
      </c>
      <c r="CE9" s="64"/>
      <c r="CF9" s="64" t="s">
        <v>42</v>
      </c>
      <c r="CG9" s="51">
        <f>'ECI MMC Scale_English'!D20</f>
        <v>5</v>
      </c>
      <c r="CH9" s="50" t="str">
        <f>'ECI MMC Scale_English'!E20</f>
        <v>&gt; 100% to ≤ 150%</v>
      </c>
    </row>
    <row r="10" spans="1:86">
      <c r="A10" s="27">
        <v>4</v>
      </c>
      <c r="B10" s="94"/>
      <c r="C10" s="65">
        <f>+C$9+'ECI MMC Scale_English'!$G$9</f>
        <v>33000</v>
      </c>
      <c r="D10" s="91">
        <v>0</v>
      </c>
      <c r="E10" s="67" t="str">
        <f>+'ECI MMC Scale_English'!$E$19</f>
        <v>≤ 100%</v>
      </c>
      <c r="F10" s="90">
        <f t="shared" si="0"/>
        <v>33001</v>
      </c>
      <c r="G10" s="65">
        <f t="shared" si="18"/>
        <v>49500</v>
      </c>
      <c r="H10" s="91">
        <f>+'ECI MMC Scale_English'!$D$20</f>
        <v>5</v>
      </c>
      <c r="I10" s="67" t="str">
        <f>+'ECI MMC Scale_English'!$E$20</f>
        <v>&gt; 100% to ≤ 150%</v>
      </c>
      <c r="J10" s="90">
        <f t="shared" si="1"/>
        <v>49501</v>
      </c>
      <c r="K10" s="65">
        <f t="shared" si="19"/>
        <v>66000</v>
      </c>
      <c r="L10" s="91">
        <f>+'ECI MMC Scale_English'!$D$21</f>
        <v>14</v>
      </c>
      <c r="M10" s="67" t="str">
        <f>+'ECI MMC Scale_English'!$E$21</f>
        <v>&gt; 150% to ≤ 200%</v>
      </c>
      <c r="N10" s="90">
        <f t="shared" si="2"/>
        <v>66001</v>
      </c>
      <c r="O10" s="65">
        <f t="shared" si="20"/>
        <v>82500</v>
      </c>
      <c r="P10" s="91">
        <f>+'ECI MMC Scale_English'!$D$22</f>
        <v>28</v>
      </c>
      <c r="Q10" s="67" t="str">
        <f>+'ECI MMC Scale_English'!$E$22</f>
        <v>&gt; 200% to ≤ 250%</v>
      </c>
      <c r="R10" s="90">
        <f t="shared" si="3"/>
        <v>82501</v>
      </c>
      <c r="S10" s="65">
        <f t="shared" si="21"/>
        <v>99000</v>
      </c>
      <c r="T10" s="91">
        <f>+'ECI MMC Scale_English'!$D$23</f>
        <v>45</v>
      </c>
      <c r="U10" s="67" t="str">
        <f>+'ECI MMC Scale_English'!$E$23</f>
        <v>&gt; 250% to ≤ 300%</v>
      </c>
      <c r="V10" s="90">
        <f t="shared" si="4"/>
        <v>99001</v>
      </c>
      <c r="W10" s="65">
        <f t="shared" si="22"/>
        <v>115500</v>
      </c>
      <c r="X10" s="91">
        <f>+'ECI MMC Scale_English'!$D$24</f>
        <v>67</v>
      </c>
      <c r="Y10" s="67" t="str">
        <f>+'ECI MMC Scale_English'!$E$24</f>
        <v>&gt; 300% to ≤ 350%</v>
      </c>
      <c r="Z10" s="90">
        <f t="shared" si="5"/>
        <v>115501</v>
      </c>
      <c r="AA10" s="65">
        <f t="shared" si="23"/>
        <v>132000</v>
      </c>
      <c r="AB10" s="91">
        <f>+'ECI MMC Scale_English'!$D$25</f>
        <v>124</v>
      </c>
      <c r="AC10" s="67" t="str">
        <f>+'ECI MMC Scale_English'!$E$25</f>
        <v>&gt; 350% to ≤ 400%</v>
      </c>
      <c r="AD10" s="90">
        <f t="shared" si="6"/>
        <v>132001</v>
      </c>
      <c r="AE10" s="65">
        <f t="shared" si="24"/>
        <v>148500</v>
      </c>
      <c r="AF10" s="91">
        <f>+'ECI MMC Scale_English'!$D$26</f>
        <v>210</v>
      </c>
      <c r="AG10" s="67" t="str">
        <f>+'ECI MMC Scale_English'!$E$26</f>
        <v>&gt; 400% to ≤ 450%</v>
      </c>
      <c r="AH10" s="90">
        <f t="shared" si="7"/>
        <v>148501</v>
      </c>
      <c r="AI10" s="65">
        <f t="shared" si="25"/>
        <v>165000</v>
      </c>
      <c r="AJ10" s="91">
        <f>+'ECI MMC Scale_English'!$D$27</f>
        <v>313</v>
      </c>
      <c r="AK10" s="67" t="str">
        <f>+'ECI MMC Scale_English'!$E$27</f>
        <v>&gt; 450% to ≤ 500%</v>
      </c>
      <c r="AL10" s="90">
        <f t="shared" si="8"/>
        <v>165001</v>
      </c>
      <c r="AM10" s="65">
        <f t="shared" si="26"/>
        <v>181500</v>
      </c>
      <c r="AN10" s="91">
        <f>+'ECI MMC Scale_English'!$D$28</f>
        <v>433</v>
      </c>
      <c r="AO10" s="67" t="str">
        <f>+'ECI MMC Scale_English'!$E$28</f>
        <v>&gt; 500% to ≤ 550%</v>
      </c>
      <c r="AP10" s="90">
        <f t="shared" si="9"/>
        <v>181501</v>
      </c>
      <c r="AQ10" s="65">
        <f t="shared" si="27"/>
        <v>198000</v>
      </c>
      <c r="AR10" s="91">
        <f>+'ECI MMC Scale_English'!$D$29</f>
        <v>474</v>
      </c>
      <c r="AS10" s="67" t="str">
        <f>+'ECI MMC Scale_English'!$E$29</f>
        <v>&gt; 550% to ≤ 600%</v>
      </c>
      <c r="AT10" s="90">
        <f t="shared" si="10"/>
        <v>198001</v>
      </c>
      <c r="AU10" s="65">
        <f t="shared" si="28"/>
        <v>214500</v>
      </c>
      <c r="AV10" s="91">
        <f>+'ECI MMC Scale_English'!$D$30</f>
        <v>515</v>
      </c>
      <c r="AW10" s="67" t="str">
        <f>+'ECI MMC Scale_English'!$E$30</f>
        <v>&gt; 600% to ≤ 650%</v>
      </c>
      <c r="AX10" s="90">
        <f t="shared" si="11"/>
        <v>214501</v>
      </c>
      <c r="AY10" s="65">
        <f t="shared" si="29"/>
        <v>231000</v>
      </c>
      <c r="AZ10" s="91">
        <f>+'ECI MMC Scale_English'!$D$31</f>
        <v>557</v>
      </c>
      <c r="BA10" s="67" t="str">
        <f>+'ECI MMC Scale_English'!$E$31</f>
        <v>&gt; 650% to ≤ 700%</v>
      </c>
      <c r="BB10" s="90">
        <f t="shared" si="12"/>
        <v>231001</v>
      </c>
      <c r="BC10" s="65">
        <f t="shared" si="30"/>
        <v>247500</v>
      </c>
      <c r="BD10" s="91">
        <f>+'ECI MMC Scale_English'!$D$32</f>
        <v>598</v>
      </c>
      <c r="BE10" s="67" t="str">
        <f>+'ECI MMC Scale_English'!$E$32</f>
        <v>&gt; 700% to ≤ 750%</v>
      </c>
      <c r="BF10" s="90">
        <f t="shared" si="13"/>
        <v>247501</v>
      </c>
      <c r="BG10" s="65">
        <f t="shared" si="31"/>
        <v>264000</v>
      </c>
      <c r="BH10" s="91">
        <f>+'ECI MMC Scale_English'!$D$33</f>
        <v>639</v>
      </c>
      <c r="BI10" s="67" t="str">
        <f>+'ECI MMC Scale_English'!$E$33</f>
        <v>&gt; 750% to ≤ 800%</v>
      </c>
      <c r="BJ10" s="90">
        <f t="shared" si="14"/>
        <v>264001</v>
      </c>
      <c r="BK10" s="65">
        <f t="shared" si="32"/>
        <v>280500</v>
      </c>
      <c r="BL10" s="91">
        <f>+'ECI MMC Scale_English'!$D$34</f>
        <v>680</v>
      </c>
      <c r="BM10" s="67" t="str">
        <f>+'ECI MMC Scale_English'!$E$34</f>
        <v>&gt; 800% to ≤ 850%</v>
      </c>
      <c r="BN10" s="90">
        <f t="shared" si="15"/>
        <v>280501</v>
      </c>
      <c r="BO10" s="65">
        <f t="shared" si="33"/>
        <v>297000</v>
      </c>
      <c r="BP10" s="91">
        <f>+'ECI MMC Scale_English'!$D$35</f>
        <v>722</v>
      </c>
      <c r="BQ10" s="67" t="str">
        <f>+'ECI MMC Scale_English'!$E$35</f>
        <v>&gt; 850% to ≤ 900%</v>
      </c>
      <c r="BR10" s="90">
        <f t="shared" si="16"/>
        <v>297001</v>
      </c>
      <c r="BS10" s="65">
        <f t="shared" si="34"/>
        <v>313500</v>
      </c>
      <c r="BT10" s="91">
        <f>+'ECI MMC Scale_English'!$D$36</f>
        <v>763</v>
      </c>
      <c r="BU10" s="67" t="str">
        <f>+'ECI MMC Scale_English'!$E$36</f>
        <v>&gt; 900% to ≤ 950%</v>
      </c>
      <c r="BV10" s="90">
        <f t="shared" si="17"/>
        <v>313501</v>
      </c>
      <c r="BW10" s="65">
        <f t="shared" si="35"/>
        <v>330000</v>
      </c>
      <c r="BX10" s="91">
        <f>+'ECI MMC Scale_English'!$D$37</f>
        <v>804</v>
      </c>
      <c r="BY10" s="67" t="str">
        <f>+'ECI MMC Scale_English'!$E$37</f>
        <v xml:space="preserve"> &gt; 950% to ≤ 1000%</v>
      </c>
      <c r="BZ10" s="90">
        <f t="shared" si="36"/>
        <v>330001</v>
      </c>
      <c r="CA10" s="65"/>
      <c r="CB10" s="22"/>
      <c r="CC10" s="92" t="str">
        <f>+'ECI MMC Scale_English'!$E$38</f>
        <v>&gt; 1000%</v>
      </c>
      <c r="CD10" s="93" t="str">
        <f>+'ECI MMC Scale_English'!$D$61</f>
        <v>the full cost of services</v>
      </c>
      <c r="CE10" s="64"/>
      <c r="CF10" s="64" t="s">
        <v>43</v>
      </c>
      <c r="CG10" s="51">
        <f>'ECI MMC Scale_English'!D21</f>
        <v>14</v>
      </c>
      <c r="CH10" s="50" t="str">
        <f>'ECI MMC Scale_English'!E21</f>
        <v>&gt; 150% to ≤ 200%</v>
      </c>
    </row>
    <row r="11" spans="1:86">
      <c r="A11" s="27">
        <v>5</v>
      </c>
      <c r="B11" s="94"/>
      <c r="C11" s="65">
        <f>+C$10+'ECI MMC Scale_English'!$G$10</f>
        <v>38680</v>
      </c>
      <c r="D11" s="91">
        <v>0</v>
      </c>
      <c r="E11" s="67" t="str">
        <f>+'ECI MMC Scale_English'!$E$19</f>
        <v>≤ 100%</v>
      </c>
      <c r="F11" s="90">
        <f t="shared" si="0"/>
        <v>38681</v>
      </c>
      <c r="G11" s="65">
        <f t="shared" si="18"/>
        <v>58020</v>
      </c>
      <c r="H11" s="91">
        <f>+'ECI MMC Scale_English'!$D$20</f>
        <v>5</v>
      </c>
      <c r="I11" s="67" t="str">
        <f>+'ECI MMC Scale_English'!$E$20</f>
        <v>&gt; 100% to ≤ 150%</v>
      </c>
      <c r="J11" s="90">
        <f t="shared" si="1"/>
        <v>58021</v>
      </c>
      <c r="K11" s="65">
        <f t="shared" si="19"/>
        <v>77360</v>
      </c>
      <c r="L11" s="91">
        <f>+'ECI MMC Scale_English'!$D$21</f>
        <v>14</v>
      </c>
      <c r="M11" s="67" t="str">
        <f>+'ECI MMC Scale_English'!$E$21</f>
        <v>&gt; 150% to ≤ 200%</v>
      </c>
      <c r="N11" s="90">
        <f t="shared" si="2"/>
        <v>77361</v>
      </c>
      <c r="O11" s="65">
        <f t="shared" si="20"/>
        <v>96700</v>
      </c>
      <c r="P11" s="91">
        <f>+'ECI MMC Scale_English'!$D$22</f>
        <v>28</v>
      </c>
      <c r="Q11" s="67" t="str">
        <f>+'ECI MMC Scale_English'!$E$22</f>
        <v>&gt; 200% to ≤ 250%</v>
      </c>
      <c r="R11" s="90">
        <f t="shared" si="3"/>
        <v>96701</v>
      </c>
      <c r="S11" s="65">
        <f t="shared" si="21"/>
        <v>116040</v>
      </c>
      <c r="T11" s="91">
        <f>+'ECI MMC Scale_English'!$D$23</f>
        <v>45</v>
      </c>
      <c r="U11" s="67" t="str">
        <f>+'ECI MMC Scale_English'!$E$23</f>
        <v>&gt; 250% to ≤ 300%</v>
      </c>
      <c r="V11" s="90">
        <f t="shared" si="4"/>
        <v>116041</v>
      </c>
      <c r="W11" s="65">
        <f t="shared" si="22"/>
        <v>135380</v>
      </c>
      <c r="X11" s="91">
        <f>+'ECI MMC Scale_English'!$D$24</f>
        <v>67</v>
      </c>
      <c r="Y11" s="67" t="str">
        <f>+'ECI MMC Scale_English'!$E$24</f>
        <v>&gt; 300% to ≤ 350%</v>
      </c>
      <c r="Z11" s="90">
        <f t="shared" si="5"/>
        <v>135381</v>
      </c>
      <c r="AA11" s="65">
        <f t="shared" si="23"/>
        <v>154720</v>
      </c>
      <c r="AB11" s="91">
        <f>+'ECI MMC Scale_English'!$D$25</f>
        <v>124</v>
      </c>
      <c r="AC11" s="67" t="str">
        <f>+'ECI MMC Scale_English'!$E$25</f>
        <v>&gt; 350% to ≤ 400%</v>
      </c>
      <c r="AD11" s="90">
        <f t="shared" si="6"/>
        <v>154721</v>
      </c>
      <c r="AE11" s="65">
        <f t="shared" si="24"/>
        <v>174060</v>
      </c>
      <c r="AF11" s="91">
        <f>+'ECI MMC Scale_English'!$D$26</f>
        <v>210</v>
      </c>
      <c r="AG11" s="67" t="str">
        <f>+'ECI MMC Scale_English'!$E$26</f>
        <v>&gt; 400% to ≤ 450%</v>
      </c>
      <c r="AH11" s="90">
        <f t="shared" si="7"/>
        <v>174061</v>
      </c>
      <c r="AI11" s="65">
        <f t="shared" si="25"/>
        <v>193400</v>
      </c>
      <c r="AJ11" s="91">
        <f>+'ECI MMC Scale_English'!$D$27</f>
        <v>313</v>
      </c>
      <c r="AK11" s="67" t="str">
        <f>+'ECI MMC Scale_English'!$E$27</f>
        <v>&gt; 450% to ≤ 500%</v>
      </c>
      <c r="AL11" s="90">
        <f t="shared" si="8"/>
        <v>193401</v>
      </c>
      <c r="AM11" s="65">
        <f t="shared" si="26"/>
        <v>212740</v>
      </c>
      <c r="AN11" s="91">
        <f>+'ECI MMC Scale_English'!$D$28</f>
        <v>433</v>
      </c>
      <c r="AO11" s="67" t="str">
        <f>+'ECI MMC Scale_English'!$E$28</f>
        <v>&gt; 500% to ≤ 550%</v>
      </c>
      <c r="AP11" s="90">
        <f t="shared" si="9"/>
        <v>212741</v>
      </c>
      <c r="AQ11" s="65">
        <f t="shared" si="27"/>
        <v>232080</v>
      </c>
      <c r="AR11" s="91">
        <f>+'ECI MMC Scale_English'!$D$29</f>
        <v>474</v>
      </c>
      <c r="AS11" s="67" t="str">
        <f>+'ECI MMC Scale_English'!$E$29</f>
        <v>&gt; 550% to ≤ 600%</v>
      </c>
      <c r="AT11" s="90">
        <f t="shared" si="10"/>
        <v>232081</v>
      </c>
      <c r="AU11" s="65">
        <f t="shared" si="28"/>
        <v>251420</v>
      </c>
      <c r="AV11" s="91">
        <f>+'ECI MMC Scale_English'!$D$30</f>
        <v>515</v>
      </c>
      <c r="AW11" s="67" t="str">
        <f>+'ECI MMC Scale_English'!$E$30</f>
        <v>&gt; 600% to ≤ 650%</v>
      </c>
      <c r="AX11" s="90">
        <f t="shared" si="11"/>
        <v>251421</v>
      </c>
      <c r="AY11" s="65">
        <f t="shared" si="29"/>
        <v>270760</v>
      </c>
      <c r="AZ11" s="91">
        <f>+'ECI MMC Scale_English'!$D$31</f>
        <v>557</v>
      </c>
      <c r="BA11" s="67" t="str">
        <f>+'ECI MMC Scale_English'!$E$31</f>
        <v>&gt; 650% to ≤ 700%</v>
      </c>
      <c r="BB11" s="90">
        <f t="shared" si="12"/>
        <v>270761</v>
      </c>
      <c r="BC11" s="65">
        <f t="shared" si="30"/>
        <v>290100</v>
      </c>
      <c r="BD11" s="91">
        <f>+'ECI MMC Scale_English'!$D$32</f>
        <v>598</v>
      </c>
      <c r="BE11" s="67" t="str">
        <f>+'ECI MMC Scale_English'!$E$32</f>
        <v>&gt; 700% to ≤ 750%</v>
      </c>
      <c r="BF11" s="90">
        <f t="shared" si="13"/>
        <v>290101</v>
      </c>
      <c r="BG11" s="65">
        <f t="shared" si="31"/>
        <v>309440</v>
      </c>
      <c r="BH11" s="91">
        <f>+'ECI MMC Scale_English'!$D$33</f>
        <v>639</v>
      </c>
      <c r="BI11" s="67" t="str">
        <f>+'ECI MMC Scale_English'!$E$33</f>
        <v>&gt; 750% to ≤ 800%</v>
      </c>
      <c r="BJ11" s="90">
        <f t="shared" si="14"/>
        <v>309441</v>
      </c>
      <c r="BK11" s="65">
        <f t="shared" si="32"/>
        <v>328780</v>
      </c>
      <c r="BL11" s="91">
        <f>+'ECI MMC Scale_English'!$D$34</f>
        <v>680</v>
      </c>
      <c r="BM11" s="67" t="str">
        <f>+'ECI MMC Scale_English'!$E$34</f>
        <v>&gt; 800% to ≤ 850%</v>
      </c>
      <c r="BN11" s="90">
        <f t="shared" si="15"/>
        <v>328781</v>
      </c>
      <c r="BO11" s="65">
        <f t="shared" si="33"/>
        <v>348120</v>
      </c>
      <c r="BP11" s="91">
        <f>+'ECI MMC Scale_English'!$D$35</f>
        <v>722</v>
      </c>
      <c r="BQ11" s="67" t="str">
        <f>+'ECI MMC Scale_English'!$E$35</f>
        <v>&gt; 850% to ≤ 900%</v>
      </c>
      <c r="BR11" s="90">
        <f t="shared" si="16"/>
        <v>348121</v>
      </c>
      <c r="BS11" s="65">
        <f t="shared" si="34"/>
        <v>367460</v>
      </c>
      <c r="BT11" s="91">
        <f>+'ECI MMC Scale_English'!$D$36</f>
        <v>763</v>
      </c>
      <c r="BU11" s="67" t="str">
        <f>+'ECI MMC Scale_English'!$E$36</f>
        <v>&gt; 900% to ≤ 950%</v>
      </c>
      <c r="BV11" s="90">
        <f t="shared" si="17"/>
        <v>367461</v>
      </c>
      <c r="BW11" s="65">
        <f t="shared" si="35"/>
        <v>386800</v>
      </c>
      <c r="BX11" s="91">
        <f>+'ECI MMC Scale_English'!$D$37</f>
        <v>804</v>
      </c>
      <c r="BY11" s="67" t="str">
        <f>+'ECI MMC Scale_English'!$E$37</f>
        <v xml:space="preserve"> &gt; 950% to ≤ 1000%</v>
      </c>
      <c r="BZ11" s="90">
        <f t="shared" si="36"/>
        <v>386801</v>
      </c>
      <c r="CA11" s="65"/>
      <c r="CB11" s="22"/>
      <c r="CC11" s="92" t="str">
        <f>+'ECI MMC Scale_English'!$E$38</f>
        <v>&gt; 1000%</v>
      </c>
      <c r="CD11" s="93" t="str">
        <f>+'ECI MMC Scale_English'!$D$61</f>
        <v>the full cost of services</v>
      </c>
      <c r="CE11" s="64"/>
      <c r="CF11" s="64" t="s">
        <v>44</v>
      </c>
      <c r="CG11" s="51">
        <f>'ECI MMC Scale_English'!D22</f>
        <v>28</v>
      </c>
      <c r="CH11" s="50" t="str">
        <f>'ECI MMC Scale_English'!E22</f>
        <v>&gt; 200% to ≤ 250%</v>
      </c>
    </row>
    <row r="12" spans="1:86">
      <c r="A12" s="27">
        <v>6</v>
      </c>
      <c r="B12" s="94"/>
      <c r="C12" s="65">
        <f>+C$11+'ECI MMC Scale_English'!$G$11</f>
        <v>44360</v>
      </c>
      <c r="D12" s="91">
        <v>0</v>
      </c>
      <c r="E12" s="67" t="str">
        <f>+'ECI MMC Scale_English'!$E$19</f>
        <v>≤ 100%</v>
      </c>
      <c r="F12" s="90">
        <f t="shared" si="0"/>
        <v>44361</v>
      </c>
      <c r="G12" s="65">
        <f t="shared" si="18"/>
        <v>66540</v>
      </c>
      <c r="H12" s="91">
        <f>+'ECI MMC Scale_English'!$D$20</f>
        <v>5</v>
      </c>
      <c r="I12" s="67" t="str">
        <f>+'ECI MMC Scale_English'!$E$20</f>
        <v>&gt; 100% to ≤ 150%</v>
      </c>
      <c r="J12" s="90">
        <f t="shared" si="1"/>
        <v>66541</v>
      </c>
      <c r="K12" s="65">
        <f t="shared" si="19"/>
        <v>88720</v>
      </c>
      <c r="L12" s="91">
        <f>+'ECI MMC Scale_English'!$D$21</f>
        <v>14</v>
      </c>
      <c r="M12" s="67" t="str">
        <f>+'ECI MMC Scale_English'!$E$21</f>
        <v>&gt; 150% to ≤ 200%</v>
      </c>
      <c r="N12" s="90">
        <f t="shared" si="2"/>
        <v>88721</v>
      </c>
      <c r="O12" s="65">
        <f t="shared" si="20"/>
        <v>110900</v>
      </c>
      <c r="P12" s="91">
        <f>+'ECI MMC Scale_English'!$D$22</f>
        <v>28</v>
      </c>
      <c r="Q12" s="67" t="str">
        <f>+'ECI MMC Scale_English'!$E$22</f>
        <v>&gt; 200% to ≤ 250%</v>
      </c>
      <c r="R12" s="90">
        <f t="shared" si="3"/>
        <v>110901</v>
      </c>
      <c r="S12" s="65">
        <f t="shared" si="21"/>
        <v>133080</v>
      </c>
      <c r="T12" s="91">
        <f>+'ECI MMC Scale_English'!$D$23</f>
        <v>45</v>
      </c>
      <c r="U12" s="67" t="str">
        <f>+'ECI MMC Scale_English'!$E$23</f>
        <v>&gt; 250% to ≤ 300%</v>
      </c>
      <c r="V12" s="90">
        <f t="shared" si="4"/>
        <v>133081</v>
      </c>
      <c r="W12" s="65">
        <f t="shared" si="22"/>
        <v>155260</v>
      </c>
      <c r="X12" s="91">
        <f>+'ECI MMC Scale_English'!$D$24</f>
        <v>67</v>
      </c>
      <c r="Y12" s="67" t="str">
        <f>+'ECI MMC Scale_English'!$E$24</f>
        <v>&gt; 300% to ≤ 350%</v>
      </c>
      <c r="Z12" s="90">
        <f t="shared" si="5"/>
        <v>155261</v>
      </c>
      <c r="AA12" s="65">
        <f t="shared" si="23"/>
        <v>177440</v>
      </c>
      <c r="AB12" s="91">
        <f>+'ECI MMC Scale_English'!$D$25</f>
        <v>124</v>
      </c>
      <c r="AC12" s="67" t="str">
        <f>+'ECI MMC Scale_English'!$E$25</f>
        <v>&gt; 350% to ≤ 400%</v>
      </c>
      <c r="AD12" s="90">
        <f t="shared" si="6"/>
        <v>177441</v>
      </c>
      <c r="AE12" s="65">
        <f t="shared" si="24"/>
        <v>199620</v>
      </c>
      <c r="AF12" s="91">
        <f>+'ECI MMC Scale_English'!$D$26</f>
        <v>210</v>
      </c>
      <c r="AG12" s="67" t="str">
        <f>+'ECI MMC Scale_English'!$E$26</f>
        <v>&gt; 400% to ≤ 450%</v>
      </c>
      <c r="AH12" s="90">
        <f t="shared" si="7"/>
        <v>199621</v>
      </c>
      <c r="AI12" s="65">
        <f t="shared" si="25"/>
        <v>221800</v>
      </c>
      <c r="AJ12" s="91">
        <f>+'ECI MMC Scale_English'!$D$27</f>
        <v>313</v>
      </c>
      <c r="AK12" s="67" t="str">
        <f>+'ECI MMC Scale_English'!$E$27</f>
        <v>&gt; 450% to ≤ 500%</v>
      </c>
      <c r="AL12" s="90">
        <f t="shared" si="8"/>
        <v>221801</v>
      </c>
      <c r="AM12" s="65">
        <f t="shared" si="26"/>
        <v>243980</v>
      </c>
      <c r="AN12" s="91">
        <f>+'ECI MMC Scale_English'!$D$28</f>
        <v>433</v>
      </c>
      <c r="AO12" s="67" t="str">
        <f>+'ECI MMC Scale_English'!$E$28</f>
        <v>&gt; 500% to ≤ 550%</v>
      </c>
      <c r="AP12" s="90">
        <f t="shared" si="9"/>
        <v>243981</v>
      </c>
      <c r="AQ12" s="65">
        <f t="shared" si="27"/>
        <v>266160</v>
      </c>
      <c r="AR12" s="91">
        <f>+'ECI MMC Scale_English'!$D$29</f>
        <v>474</v>
      </c>
      <c r="AS12" s="67" t="str">
        <f>+'ECI MMC Scale_English'!$E$29</f>
        <v>&gt; 550% to ≤ 600%</v>
      </c>
      <c r="AT12" s="90">
        <f t="shared" si="10"/>
        <v>266161</v>
      </c>
      <c r="AU12" s="65">
        <f t="shared" si="28"/>
        <v>288340</v>
      </c>
      <c r="AV12" s="91">
        <f>+'ECI MMC Scale_English'!$D$30</f>
        <v>515</v>
      </c>
      <c r="AW12" s="67" t="str">
        <f>+'ECI MMC Scale_English'!$E$30</f>
        <v>&gt; 600% to ≤ 650%</v>
      </c>
      <c r="AX12" s="90">
        <f t="shared" si="11"/>
        <v>288341</v>
      </c>
      <c r="AY12" s="65">
        <f t="shared" si="29"/>
        <v>310520</v>
      </c>
      <c r="AZ12" s="91">
        <f>+'ECI MMC Scale_English'!$D$31</f>
        <v>557</v>
      </c>
      <c r="BA12" s="67" t="str">
        <f>+'ECI MMC Scale_English'!$E$31</f>
        <v>&gt; 650% to ≤ 700%</v>
      </c>
      <c r="BB12" s="90">
        <f t="shared" si="12"/>
        <v>310521</v>
      </c>
      <c r="BC12" s="65">
        <f t="shared" si="30"/>
        <v>332700</v>
      </c>
      <c r="BD12" s="91">
        <f>+'ECI MMC Scale_English'!$D$32</f>
        <v>598</v>
      </c>
      <c r="BE12" s="67" t="str">
        <f>+'ECI MMC Scale_English'!$E$32</f>
        <v>&gt; 700% to ≤ 750%</v>
      </c>
      <c r="BF12" s="90">
        <f t="shared" si="13"/>
        <v>332701</v>
      </c>
      <c r="BG12" s="65">
        <f t="shared" si="31"/>
        <v>354880</v>
      </c>
      <c r="BH12" s="91">
        <f>+'ECI MMC Scale_English'!$D$33</f>
        <v>639</v>
      </c>
      <c r="BI12" s="67" t="str">
        <f>+'ECI MMC Scale_English'!$E$33</f>
        <v>&gt; 750% to ≤ 800%</v>
      </c>
      <c r="BJ12" s="90">
        <f t="shared" si="14"/>
        <v>354881</v>
      </c>
      <c r="BK12" s="65">
        <f t="shared" si="32"/>
        <v>377060</v>
      </c>
      <c r="BL12" s="91">
        <f>+'ECI MMC Scale_English'!$D$34</f>
        <v>680</v>
      </c>
      <c r="BM12" s="67" t="str">
        <f>+'ECI MMC Scale_English'!$E$34</f>
        <v>&gt; 800% to ≤ 850%</v>
      </c>
      <c r="BN12" s="90">
        <f t="shared" si="15"/>
        <v>377061</v>
      </c>
      <c r="BO12" s="65">
        <f t="shared" si="33"/>
        <v>399240</v>
      </c>
      <c r="BP12" s="91">
        <f>+'ECI MMC Scale_English'!$D$35</f>
        <v>722</v>
      </c>
      <c r="BQ12" s="67" t="str">
        <f>+'ECI MMC Scale_English'!$E$35</f>
        <v>&gt; 850% to ≤ 900%</v>
      </c>
      <c r="BR12" s="90">
        <f t="shared" si="16"/>
        <v>399241</v>
      </c>
      <c r="BS12" s="65">
        <f t="shared" si="34"/>
        <v>421420</v>
      </c>
      <c r="BT12" s="91">
        <f>+'ECI MMC Scale_English'!$D$36</f>
        <v>763</v>
      </c>
      <c r="BU12" s="67" t="str">
        <f>+'ECI MMC Scale_English'!$E$36</f>
        <v>&gt; 900% to ≤ 950%</v>
      </c>
      <c r="BV12" s="90">
        <f t="shared" si="17"/>
        <v>421421</v>
      </c>
      <c r="BW12" s="65">
        <f t="shared" si="35"/>
        <v>443600</v>
      </c>
      <c r="BX12" s="91">
        <f>+'ECI MMC Scale_English'!$D$37</f>
        <v>804</v>
      </c>
      <c r="BY12" s="67" t="str">
        <f>+'ECI MMC Scale_English'!$E$37</f>
        <v xml:space="preserve"> &gt; 950% to ≤ 1000%</v>
      </c>
      <c r="BZ12" s="90">
        <f t="shared" si="36"/>
        <v>443601</v>
      </c>
      <c r="CA12" s="65"/>
      <c r="CB12" s="22"/>
      <c r="CC12" s="92" t="str">
        <f>+'ECI MMC Scale_English'!$E$38</f>
        <v>&gt; 1000%</v>
      </c>
      <c r="CD12" s="93" t="str">
        <f>+'ECI MMC Scale_English'!$D$61</f>
        <v>the full cost of services</v>
      </c>
      <c r="CE12" s="64"/>
      <c r="CF12" s="64" t="s">
        <v>45</v>
      </c>
      <c r="CG12" s="51">
        <f>'ECI MMC Scale_English'!D23</f>
        <v>45</v>
      </c>
      <c r="CH12" s="50" t="str">
        <f>'ECI MMC Scale_English'!E23</f>
        <v>&gt; 250% to ≤ 300%</v>
      </c>
    </row>
    <row r="13" spans="1:86">
      <c r="A13" s="27">
        <v>7</v>
      </c>
      <c r="B13" s="94"/>
      <c r="C13" s="65">
        <f>+C$12+'ECI MMC Scale_English'!$G$12</f>
        <v>50040</v>
      </c>
      <c r="D13" s="91">
        <v>0</v>
      </c>
      <c r="E13" s="67" t="str">
        <f>+'ECI MMC Scale_English'!$E$19</f>
        <v>≤ 100%</v>
      </c>
      <c r="F13" s="90">
        <f t="shared" si="0"/>
        <v>50041</v>
      </c>
      <c r="G13" s="65">
        <f t="shared" si="18"/>
        <v>75060</v>
      </c>
      <c r="H13" s="91">
        <f>+'ECI MMC Scale_English'!$D$20</f>
        <v>5</v>
      </c>
      <c r="I13" s="67" t="str">
        <f>+'ECI MMC Scale_English'!$E$20</f>
        <v>&gt; 100% to ≤ 150%</v>
      </c>
      <c r="J13" s="90">
        <f t="shared" si="1"/>
        <v>75061</v>
      </c>
      <c r="K13" s="65">
        <f t="shared" si="19"/>
        <v>100080</v>
      </c>
      <c r="L13" s="91">
        <f>+'ECI MMC Scale_English'!$D$21</f>
        <v>14</v>
      </c>
      <c r="M13" s="67" t="str">
        <f>+'ECI MMC Scale_English'!$E$21</f>
        <v>&gt; 150% to ≤ 200%</v>
      </c>
      <c r="N13" s="90">
        <f t="shared" si="2"/>
        <v>100081</v>
      </c>
      <c r="O13" s="65">
        <f t="shared" si="20"/>
        <v>125100</v>
      </c>
      <c r="P13" s="91">
        <f>+'ECI MMC Scale_English'!$D$22</f>
        <v>28</v>
      </c>
      <c r="Q13" s="67" t="str">
        <f>+'ECI MMC Scale_English'!$E$22</f>
        <v>&gt; 200% to ≤ 250%</v>
      </c>
      <c r="R13" s="90">
        <f t="shared" si="3"/>
        <v>125101</v>
      </c>
      <c r="S13" s="65">
        <f t="shared" si="21"/>
        <v>150120</v>
      </c>
      <c r="T13" s="91">
        <f>+'ECI MMC Scale_English'!$D$23</f>
        <v>45</v>
      </c>
      <c r="U13" s="67" t="str">
        <f>+'ECI MMC Scale_English'!$E$23</f>
        <v>&gt; 250% to ≤ 300%</v>
      </c>
      <c r="V13" s="90">
        <f t="shared" si="4"/>
        <v>150121</v>
      </c>
      <c r="W13" s="65">
        <f t="shared" si="22"/>
        <v>175140</v>
      </c>
      <c r="X13" s="91">
        <f>+'ECI MMC Scale_English'!$D$24</f>
        <v>67</v>
      </c>
      <c r="Y13" s="67" t="str">
        <f>+'ECI MMC Scale_English'!$E$24</f>
        <v>&gt; 300% to ≤ 350%</v>
      </c>
      <c r="Z13" s="90">
        <f t="shared" si="5"/>
        <v>175141</v>
      </c>
      <c r="AA13" s="65">
        <f t="shared" si="23"/>
        <v>200160</v>
      </c>
      <c r="AB13" s="91">
        <f>+'ECI MMC Scale_English'!$D$25</f>
        <v>124</v>
      </c>
      <c r="AC13" s="67" t="str">
        <f>+'ECI MMC Scale_English'!$E$25</f>
        <v>&gt; 350% to ≤ 400%</v>
      </c>
      <c r="AD13" s="90">
        <f t="shared" si="6"/>
        <v>200161</v>
      </c>
      <c r="AE13" s="65">
        <f t="shared" si="24"/>
        <v>225180</v>
      </c>
      <c r="AF13" s="91">
        <f>+'ECI MMC Scale_English'!$D$26</f>
        <v>210</v>
      </c>
      <c r="AG13" s="67" t="str">
        <f>+'ECI MMC Scale_English'!$E$26</f>
        <v>&gt; 400% to ≤ 450%</v>
      </c>
      <c r="AH13" s="90">
        <f t="shared" si="7"/>
        <v>225181</v>
      </c>
      <c r="AI13" s="65">
        <f t="shared" si="25"/>
        <v>250200</v>
      </c>
      <c r="AJ13" s="91">
        <f>+'ECI MMC Scale_English'!$D$27</f>
        <v>313</v>
      </c>
      <c r="AK13" s="67" t="str">
        <f>+'ECI MMC Scale_English'!$E$27</f>
        <v>&gt; 450% to ≤ 500%</v>
      </c>
      <c r="AL13" s="90">
        <f t="shared" si="8"/>
        <v>250201</v>
      </c>
      <c r="AM13" s="65">
        <f t="shared" si="26"/>
        <v>275220</v>
      </c>
      <c r="AN13" s="91">
        <f>+'ECI MMC Scale_English'!$D$28</f>
        <v>433</v>
      </c>
      <c r="AO13" s="67" t="str">
        <f>+'ECI MMC Scale_English'!$E$28</f>
        <v>&gt; 500% to ≤ 550%</v>
      </c>
      <c r="AP13" s="90">
        <f t="shared" si="9"/>
        <v>275221</v>
      </c>
      <c r="AQ13" s="65">
        <f t="shared" si="27"/>
        <v>300240</v>
      </c>
      <c r="AR13" s="91">
        <f>+'ECI MMC Scale_English'!$D$29</f>
        <v>474</v>
      </c>
      <c r="AS13" s="67" t="str">
        <f>+'ECI MMC Scale_English'!$E$29</f>
        <v>&gt; 550% to ≤ 600%</v>
      </c>
      <c r="AT13" s="90">
        <f t="shared" si="10"/>
        <v>300241</v>
      </c>
      <c r="AU13" s="65">
        <f t="shared" si="28"/>
        <v>325260</v>
      </c>
      <c r="AV13" s="91">
        <f>+'ECI MMC Scale_English'!$D$30</f>
        <v>515</v>
      </c>
      <c r="AW13" s="67" t="str">
        <f>+'ECI MMC Scale_English'!$E$30</f>
        <v>&gt; 600% to ≤ 650%</v>
      </c>
      <c r="AX13" s="90">
        <f t="shared" si="11"/>
        <v>325261</v>
      </c>
      <c r="AY13" s="65">
        <f t="shared" si="29"/>
        <v>350280</v>
      </c>
      <c r="AZ13" s="91">
        <f>+'ECI MMC Scale_English'!$D$31</f>
        <v>557</v>
      </c>
      <c r="BA13" s="67" t="str">
        <f>+'ECI MMC Scale_English'!$E$31</f>
        <v>&gt; 650% to ≤ 700%</v>
      </c>
      <c r="BB13" s="90">
        <f t="shared" si="12"/>
        <v>350281</v>
      </c>
      <c r="BC13" s="65">
        <f t="shared" si="30"/>
        <v>375300</v>
      </c>
      <c r="BD13" s="91">
        <f>+'ECI MMC Scale_English'!$D$32</f>
        <v>598</v>
      </c>
      <c r="BE13" s="67" t="str">
        <f>+'ECI MMC Scale_English'!$E$32</f>
        <v>&gt; 700% to ≤ 750%</v>
      </c>
      <c r="BF13" s="90">
        <f t="shared" si="13"/>
        <v>375301</v>
      </c>
      <c r="BG13" s="65">
        <f t="shared" si="31"/>
        <v>400320</v>
      </c>
      <c r="BH13" s="91">
        <f>+'ECI MMC Scale_English'!$D$33</f>
        <v>639</v>
      </c>
      <c r="BI13" s="67" t="str">
        <f>+'ECI MMC Scale_English'!$E$33</f>
        <v>&gt; 750% to ≤ 800%</v>
      </c>
      <c r="BJ13" s="90">
        <f t="shared" si="14"/>
        <v>400321</v>
      </c>
      <c r="BK13" s="65">
        <f t="shared" si="32"/>
        <v>425340</v>
      </c>
      <c r="BL13" s="91">
        <f>+'ECI MMC Scale_English'!$D$34</f>
        <v>680</v>
      </c>
      <c r="BM13" s="67" t="str">
        <f>+'ECI MMC Scale_English'!$E$34</f>
        <v>&gt; 800% to ≤ 850%</v>
      </c>
      <c r="BN13" s="90">
        <f t="shared" si="15"/>
        <v>425341</v>
      </c>
      <c r="BO13" s="65">
        <f t="shared" si="33"/>
        <v>450360</v>
      </c>
      <c r="BP13" s="91">
        <f>+'ECI MMC Scale_English'!$D$35</f>
        <v>722</v>
      </c>
      <c r="BQ13" s="67" t="str">
        <f>+'ECI MMC Scale_English'!$E$35</f>
        <v>&gt; 850% to ≤ 900%</v>
      </c>
      <c r="BR13" s="90">
        <f t="shared" si="16"/>
        <v>450361</v>
      </c>
      <c r="BS13" s="65">
        <f t="shared" si="34"/>
        <v>475380</v>
      </c>
      <c r="BT13" s="91">
        <f>+'ECI MMC Scale_English'!$D$36</f>
        <v>763</v>
      </c>
      <c r="BU13" s="67" t="str">
        <f>+'ECI MMC Scale_English'!$E$36</f>
        <v>&gt; 900% to ≤ 950%</v>
      </c>
      <c r="BV13" s="90">
        <f t="shared" si="17"/>
        <v>475381</v>
      </c>
      <c r="BW13" s="65">
        <f t="shared" si="35"/>
        <v>500400</v>
      </c>
      <c r="BX13" s="91">
        <f>+'ECI MMC Scale_English'!$D$37</f>
        <v>804</v>
      </c>
      <c r="BY13" s="67" t="str">
        <f>+'ECI MMC Scale_English'!$E$37</f>
        <v xml:space="preserve"> &gt; 950% to ≤ 1000%</v>
      </c>
      <c r="BZ13" s="90">
        <f t="shared" si="36"/>
        <v>500401</v>
      </c>
      <c r="CA13" s="65"/>
      <c r="CB13" s="22"/>
      <c r="CC13" s="92" t="str">
        <f>+'ECI MMC Scale_English'!$E$38</f>
        <v>&gt; 1000%</v>
      </c>
      <c r="CD13" s="93" t="str">
        <f>+'ECI MMC Scale_English'!$D$61</f>
        <v>the full cost of services</v>
      </c>
      <c r="CE13" s="64"/>
      <c r="CF13" s="64" t="s">
        <v>46</v>
      </c>
      <c r="CG13" s="51">
        <f>'ECI MMC Scale_English'!D24</f>
        <v>67</v>
      </c>
      <c r="CH13" s="50" t="str">
        <f>'ECI MMC Scale_English'!E24</f>
        <v>&gt; 300% to ≤ 350%</v>
      </c>
    </row>
    <row r="14" spans="1:86">
      <c r="A14" s="27">
        <v>8</v>
      </c>
      <c r="B14" s="94"/>
      <c r="C14" s="65">
        <f>+C$13+'ECI MMC Scale_English'!$G$13</f>
        <v>55720</v>
      </c>
      <c r="D14" s="91">
        <v>0</v>
      </c>
      <c r="E14" s="67" t="str">
        <f>+'ECI MMC Scale_English'!$E$19</f>
        <v>≤ 100%</v>
      </c>
      <c r="F14" s="90">
        <f t="shared" si="0"/>
        <v>55721</v>
      </c>
      <c r="G14" s="65">
        <f t="shared" si="18"/>
        <v>83580</v>
      </c>
      <c r="H14" s="91">
        <f>+'ECI MMC Scale_English'!$D$20</f>
        <v>5</v>
      </c>
      <c r="I14" s="67" t="str">
        <f>+'ECI MMC Scale_English'!$E$20</f>
        <v>&gt; 100% to ≤ 150%</v>
      </c>
      <c r="J14" s="90">
        <f t="shared" si="1"/>
        <v>83581</v>
      </c>
      <c r="K14" s="65">
        <f t="shared" si="19"/>
        <v>111440</v>
      </c>
      <c r="L14" s="91">
        <f>+'ECI MMC Scale_English'!$D$21</f>
        <v>14</v>
      </c>
      <c r="M14" s="67" t="str">
        <f>+'ECI MMC Scale_English'!$E$21</f>
        <v>&gt; 150% to ≤ 200%</v>
      </c>
      <c r="N14" s="90">
        <f t="shared" si="2"/>
        <v>111441</v>
      </c>
      <c r="O14" s="65">
        <f t="shared" si="20"/>
        <v>139300</v>
      </c>
      <c r="P14" s="91">
        <f>+'ECI MMC Scale_English'!$D$22</f>
        <v>28</v>
      </c>
      <c r="Q14" s="67" t="str">
        <f>+'ECI MMC Scale_English'!$E$22</f>
        <v>&gt; 200% to ≤ 250%</v>
      </c>
      <c r="R14" s="90">
        <f t="shared" si="3"/>
        <v>139301</v>
      </c>
      <c r="S14" s="65">
        <f t="shared" si="21"/>
        <v>167160</v>
      </c>
      <c r="T14" s="91">
        <f>+'ECI MMC Scale_English'!$D$23</f>
        <v>45</v>
      </c>
      <c r="U14" s="67" t="str">
        <f>+'ECI MMC Scale_English'!$E$23</f>
        <v>&gt; 250% to ≤ 300%</v>
      </c>
      <c r="V14" s="90">
        <f t="shared" si="4"/>
        <v>167161</v>
      </c>
      <c r="W14" s="65">
        <f t="shared" si="22"/>
        <v>195020</v>
      </c>
      <c r="X14" s="91">
        <f>+'ECI MMC Scale_English'!$D$24</f>
        <v>67</v>
      </c>
      <c r="Y14" s="67" t="str">
        <f>+'ECI MMC Scale_English'!$E$24</f>
        <v>&gt; 300% to ≤ 350%</v>
      </c>
      <c r="Z14" s="90">
        <f t="shared" si="5"/>
        <v>195021</v>
      </c>
      <c r="AA14" s="65">
        <f t="shared" si="23"/>
        <v>222880</v>
      </c>
      <c r="AB14" s="91">
        <f>+'ECI MMC Scale_English'!$D$25</f>
        <v>124</v>
      </c>
      <c r="AC14" s="67" t="str">
        <f>+'ECI MMC Scale_English'!$E$25</f>
        <v>&gt; 350% to ≤ 400%</v>
      </c>
      <c r="AD14" s="90">
        <f t="shared" si="6"/>
        <v>222881</v>
      </c>
      <c r="AE14" s="65">
        <f t="shared" si="24"/>
        <v>250740</v>
      </c>
      <c r="AF14" s="91">
        <f>+'ECI MMC Scale_English'!$D$26</f>
        <v>210</v>
      </c>
      <c r="AG14" s="67" t="str">
        <f>+'ECI MMC Scale_English'!$E$26</f>
        <v>&gt; 400% to ≤ 450%</v>
      </c>
      <c r="AH14" s="90">
        <f t="shared" si="7"/>
        <v>250741</v>
      </c>
      <c r="AI14" s="65">
        <f t="shared" si="25"/>
        <v>278600</v>
      </c>
      <c r="AJ14" s="91">
        <f>+'ECI MMC Scale_English'!$D$27</f>
        <v>313</v>
      </c>
      <c r="AK14" s="67" t="str">
        <f>+'ECI MMC Scale_English'!$E$27</f>
        <v>&gt; 450% to ≤ 500%</v>
      </c>
      <c r="AL14" s="90">
        <f t="shared" si="8"/>
        <v>278601</v>
      </c>
      <c r="AM14" s="65">
        <f t="shared" si="26"/>
        <v>306460</v>
      </c>
      <c r="AN14" s="91">
        <f>+'ECI MMC Scale_English'!$D$28</f>
        <v>433</v>
      </c>
      <c r="AO14" s="67" t="str">
        <f>+'ECI MMC Scale_English'!$E$28</f>
        <v>&gt; 500% to ≤ 550%</v>
      </c>
      <c r="AP14" s="90">
        <f t="shared" si="9"/>
        <v>306461</v>
      </c>
      <c r="AQ14" s="65">
        <f t="shared" si="27"/>
        <v>334320</v>
      </c>
      <c r="AR14" s="91">
        <f>+'ECI MMC Scale_English'!$D$29</f>
        <v>474</v>
      </c>
      <c r="AS14" s="67" t="str">
        <f>+'ECI MMC Scale_English'!$E$29</f>
        <v>&gt; 550% to ≤ 600%</v>
      </c>
      <c r="AT14" s="90">
        <f t="shared" si="10"/>
        <v>334321</v>
      </c>
      <c r="AU14" s="65">
        <f t="shared" si="28"/>
        <v>362180</v>
      </c>
      <c r="AV14" s="91">
        <f>+'ECI MMC Scale_English'!$D$30</f>
        <v>515</v>
      </c>
      <c r="AW14" s="67" t="str">
        <f>+'ECI MMC Scale_English'!$E$30</f>
        <v>&gt; 600% to ≤ 650%</v>
      </c>
      <c r="AX14" s="90">
        <f t="shared" si="11"/>
        <v>362181</v>
      </c>
      <c r="AY14" s="65">
        <f t="shared" si="29"/>
        <v>390040</v>
      </c>
      <c r="AZ14" s="91">
        <f>+'ECI MMC Scale_English'!$D$31</f>
        <v>557</v>
      </c>
      <c r="BA14" s="67" t="str">
        <f>+'ECI MMC Scale_English'!$E$31</f>
        <v>&gt; 650% to ≤ 700%</v>
      </c>
      <c r="BB14" s="90">
        <f t="shared" si="12"/>
        <v>390041</v>
      </c>
      <c r="BC14" s="65">
        <f t="shared" si="30"/>
        <v>417900</v>
      </c>
      <c r="BD14" s="91">
        <f>+'ECI MMC Scale_English'!$D$32</f>
        <v>598</v>
      </c>
      <c r="BE14" s="67" t="str">
        <f>+'ECI MMC Scale_English'!$E$32</f>
        <v>&gt; 700% to ≤ 750%</v>
      </c>
      <c r="BF14" s="90">
        <f t="shared" si="13"/>
        <v>417901</v>
      </c>
      <c r="BG14" s="65">
        <f t="shared" si="31"/>
        <v>445760</v>
      </c>
      <c r="BH14" s="91">
        <f>+'ECI MMC Scale_English'!$D$33</f>
        <v>639</v>
      </c>
      <c r="BI14" s="67" t="str">
        <f>+'ECI MMC Scale_English'!$E$33</f>
        <v>&gt; 750% to ≤ 800%</v>
      </c>
      <c r="BJ14" s="90">
        <f t="shared" si="14"/>
        <v>445761</v>
      </c>
      <c r="BK14" s="65">
        <f t="shared" si="32"/>
        <v>473620</v>
      </c>
      <c r="BL14" s="91">
        <f>+'ECI MMC Scale_English'!$D$34</f>
        <v>680</v>
      </c>
      <c r="BM14" s="67" t="str">
        <f>+'ECI MMC Scale_English'!$E$34</f>
        <v>&gt; 800% to ≤ 850%</v>
      </c>
      <c r="BN14" s="90">
        <f t="shared" si="15"/>
        <v>473621</v>
      </c>
      <c r="BO14" s="65">
        <f t="shared" si="33"/>
        <v>501480</v>
      </c>
      <c r="BP14" s="91">
        <f>+'ECI MMC Scale_English'!$D$35</f>
        <v>722</v>
      </c>
      <c r="BQ14" s="67" t="str">
        <f>+'ECI MMC Scale_English'!$E$35</f>
        <v>&gt; 850% to ≤ 900%</v>
      </c>
      <c r="BR14" s="90">
        <f t="shared" si="16"/>
        <v>501481</v>
      </c>
      <c r="BS14" s="65">
        <f t="shared" si="34"/>
        <v>529340</v>
      </c>
      <c r="BT14" s="91">
        <f>+'ECI MMC Scale_English'!$D$36</f>
        <v>763</v>
      </c>
      <c r="BU14" s="67" t="str">
        <f>+'ECI MMC Scale_English'!$E$36</f>
        <v>&gt; 900% to ≤ 950%</v>
      </c>
      <c r="BV14" s="90">
        <f t="shared" si="17"/>
        <v>529341</v>
      </c>
      <c r="BW14" s="65">
        <f t="shared" si="35"/>
        <v>557200</v>
      </c>
      <c r="BX14" s="91">
        <f>+'ECI MMC Scale_English'!$D$37</f>
        <v>804</v>
      </c>
      <c r="BY14" s="67" t="str">
        <f>+'ECI MMC Scale_English'!$E$37</f>
        <v xml:space="preserve"> &gt; 950% to ≤ 1000%</v>
      </c>
      <c r="BZ14" s="90">
        <f t="shared" si="36"/>
        <v>557201</v>
      </c>
      <c r="CA14" s="65"/>
      <c r="CB14" s="22"/>
      <c r="CC14" s="92" t="str">
        <f>+'ECI MMC Scale_English'!$E$38</f>
        <v>&gt; 1000%</v>
      </c>
      <c r="CD14" s="93" t="str">
        <f>+'ECI MMC Scale_English'!$D$61</f>
        <v>the full cost of services</v>
      </c>
      <c r="CE14" s="64"/>
      <c r="CF14" s="64" t="s">
        <v>47</v>
      </c>
      <c r="CG14" s="51">
        <f>'ECI MMC Scale_English'!D25</f>
        <v>124</v>
      </c>
      <c r="CH14" s="50" t="str">
        <f>'ECI MMC Scale_English'!E25</f>
        <v>&gt; 350% to ≤ 400%</v>
      </c>
    </row>
    <row r="15" spans="1:86">
      <c r="A15" s="27">
        <v>9</v>
      </c>
      <c r="B15" s="94"/>
      <c r="C15" s="65">
        <f>+C$14+'ECI MMC Scale_English'!$G$14</f>
        <v>61400</v>
      </c>
      <c r="D15" s="91">
        <v>0</v>
      </c>
      <c r="E15" s="67" t="str">
        <f>+'ECI MMC Scale_English'!$E$19</f>
        <v>≤ 100%</v>
      </c>
      <c r="F15" s="90">
        <f t="shared" si="0"/>
        <v>61401</v>
      </c>
      <c r="G15" s="65">
        <f t="shared" si="18"/>
        <v>92100</v>
      </c>
      <c r="H15" s="91">
        <f>+'ECI MMC Scale_English'!$D$20</f>
        <v>5</v>
      </c>
      <c r="I15" s="67" t="str">
        <f>+'ECI MMC Scale_English'!$E$20</f>
        <v>&gt; 100% to ≤ 150%</v>
      </c>
      <c r="J15" s="90">
        <f t="shared" si="1"/>
        <v>92101</v>
      </c>
      <c r="K15" s="65">
        <f t="shared" si="19"/>
        <v>122800</v>
      </c>
      <c r="L15" s="91">
        <f>+'ECI MMC Scale_English'!$D$21</f>
        <v>14</v>
      </c>
      <c r="M15" s="67" t="str">
        <f>+'ECI MMC Scale_English'!$E$21</f>
        <v>&gt; 150% to ≤ 200%</v>
      </c>
      <c r="N15" s="90">
        <f t="shared" si="2"/>
        <v>122801</v>
      </c>
      <c r="O15" s="65">
        <f t="shared" si="20"/>
        <v>153500</v>
      </c>
      <c r="P15" s="91">
        <f>+'ECI MMC Scale_English'!$D$22</f>
        <v>28</v>
      </c>
      <c r="Q15" s="67" t="str">
        <f>+'ECI MMC Scale_English'!$E$22</f>
        <v>&gt; 200% to ≤ 250%</v>
      </c>
      <c r="R15" s="90">
        <f t="shared" si="3"/>
        <v>153501</v>
      </c>
      <c r="S15" s="65">
        <f t="shared" si="21"/>
        <v>184200</v>
      </c>
      <c r="T15" s="91">
        <f>+'ECI MMC Scale_English'!$D$23</f>
        <v>45</v>
      </c>
      <c r="U15" s="67" t="str">
        <f>+'ECI MMC Scale_English'!$E$23</f>
        <v>&gt; 250% to ≤ 300%</v>
      </c>
      <c r="V15" s="90">
        <f t="shared" si="4"/>
        <v>184201</v>
      </c>
      <c r="W15" s="65">
        <f t="shared" si="22"/>
        <v>214900</v>
      </c>
      <c r="X15" s="91">
        <f>+'ECI MMC Scale_English'!$D$24</f>
        <v>67</v>
      </c>
      <c r="Y15" s="67" t="str">
        <f>+'ECI MMC Scale_English'!$E$24</f>
        <v>&gt; 300% to ≤ 350%</v>
      </c>
      <c r="Z15" s="90">
        <f t="shared" si="5"/>
        <v>214901</v>
      </c>
      <c r="AA15" s="65">
        <f t="shared" si="23"/>
        <v>245600</v>
      </c>
      <c r="AB15" s="91">
        <f>+'ECI MMC Scale_English'!$D$25</f>
        <v>124</v>
      </c>
      <c r="AC15" s="67" t="str">
        <f>+'ECI MMC Scale_English'!$E$25</f>
        <v>&gt; 350% to ≤ 400%</v>
      </c>
      <c r="AD15" s="90">
        <f t="shared" si="6"/>
        <v>245601</v>
      </c>
      <c r="AE15" s="65">
        <f t="shared" si="24"/>
        <v>276300</v>
      </c>
      <c r="AF15" s="91">
        <f>+'ECI MMC Scale_English'!$D$26</f>
        <v>210</v>
      </c>
      <c r="AG15" s="67" t="str">
        <f>+'ECI MMC Scale_English'!$E$26</f>
        <v>&gt; 400% to ≤ 450%</v>
      </c>
      <c r="AH15" s="90">
        <f t="shared" si="7"/>
        <v>276301</v>
      </c>
      <c r="AI15" s="65">
        <f t="shared" si="25"/>
        <v>307000</v>
      </c>
      <c r="AJ15" s="91">
        <f>+'ECI MMC Scale_English'!$D$27</f>
        <v>313</v>
      </c>
      <c r="AK15" s="67" t="str">
        <f>+'ECI MMC Scale_English'!$E$27</f>
        <v>&gt; 450% to ≤ 500%</v>
      </c>
      <c r="AL15" s="90">
        <f t="shared" si="8"/>
        <v>307001</v>
      </c>
      <c r="AM15" s="65">
        <f t="shared" si="26"/>
        <v>337700</v>
      </c>
      <c r="AN15" s="91">
        <f>+'ECI MMC Scale_English'!$D$28</f>
        <v>433</v>
      </c>
      <c r="AO15" s="67" t="str">
        <f>+'ECI MMC Scale_English'!$E$28</f>
        <v>&gt; 500% to ≤ 550%</v>
      </c>
      <c r="AP15" s="90">
        <f t="shared" si="9"/>
        <v>337701</v>
      </c>
      <c r="AQ15" s="65">
        <f t="shared" si="27"/>
        <v>368400</v>
      </c>
      <c r="AR15" s="91">
        <f>+'ECI MMC Scale_English'!$D$29</f>
        <v>474</v>
      </c>
      <c r="AS15" s="67" t="str">
        <f>+'ECI MMC Scale_English'!$E$29</f>
        <v>&gt; 550% to ≤ 600%</v>
      </c>
      <c r="AT15" s="90">
        <f t="shared" si="10"/>
        <v>368401</v>
      </c>
      <c r="AU15" s="65">
        <f t="shared" si="28"/>
        <v>399100</v>
      </c>
      <c r="AV15" s="91">
        <f>+'ECI MMC Scale_English'!$D$30</f>
        <v>515</v>
      </c>
      <c r="AW15" s="67" t="str">
        <f>+'ECI MMC Scale_English'!$E$30</f>
        <v>&gt; 600% to ≤ 650%</v>
      </c>
      <c r="AX15" s="90">
        <f t="shared" si="11"/>
        <v>399101</v>
      </c>
      <c r="AY15" s="65">
        <f t="shared" si="29"/>
        <v>429800</v>
      </c>
      <c r="AZ15" s="91">
        <f>+'ECI MMC Scale_English'!$D$31</f>
        <v>557</v>
      </c>
      <c r="BA15" s="67" t="str">
        <f>+'ECI MMC Scale_English'!$E$31</f>
        <v>&gt; 650% to ≤ 700%</v>
      </c>
      <c r="BB15" s="90">
        <f t="shared" si="12"/>
        <v>429801</v>
      </c>
      <c r="BC15" s="65">
        <f t="shared" si="30"/>
        <v>460500</v>
      </c>
      <c r="BD15" s="91">
        <f>+'ECI MMC Scale_English'!$D$32</f>
        <v>598</v>
      </c>
      <c r="BE15" s="67" t="str">
        <f>+'ECI MMC Scale_English'!$E$32</f>
        <v>&gt; 700% to ≤ 750%</v>
      </c>
      <c r="BF15" s="90">
        <f t="shared" si="13"/>
        <v>460501</v>
      </c>
      <c r="BG15" s="65">
        <f t="shared" si="31"/>
        <v>491200</v>
      </c>
      <c r="BH15" s="91">
        <f>+'ECI MMC Scale_English'!$D$33</f>
        <v>639</v>
      </c>
      <c r="BI15" s="67" t="str">
        <f>+'ECI MMC Scale_English'!$E$33</f>
        <v>&gt; 750% to ≤ 800%</v>
      </c>
      <c r="BJ15" s="90">
        <f t="shared" si="14"/>
        <v>491201</v>
      </c>
      <c r="BK15" s="65">
        <f t="shared" si="32"/>
        <v>521900</v>
      </c>
      <c r="BL15" s="91">
        <f>+'ECI MMC Scale_English'!$D$34</f>
        <v>680</v>
      </c>
      <c r="BM15" s="67" t="str">
        <f>+'ECI MMC Scale_English'!$E$34</f>
        <v>&gt; 800% to ≤ 850%</v>
      </c>
      <c r="BN15" s="90">
        <f t="shared" si="15"/>
        <v>521901</v>
      </c>
      <c r="BO15" s="65">
        <f t="shared" si="33"/>
        <v>552600</v>
      </c>
      <c r="BP15" s="91">
        <f>+'ECI MMC Scale_English'!$D$35</f>
        <v>722</v>
      </c>
      <c r="BQ15" s="67" t="str">
        <f>+'ECI MMC Scale_English'!$E$35</f>
        <v>&gt; 850% to ≤ 900%</v>
      </c>
      <c r="BR15" s="90">
        <f t="shared" si="16"/>
        <v>552601</v>
      </c>
      <c r="BS15" s="65">
        <f t="shared" si="34"/>
        <v>583300</v>
      </c>
      <c r="BT15" s="91">
        <f>+'ECI MMC Scale_English'!$D$36</f>
        <v>763</v>
      </c>
      <c r="BU15" s="67" t="str">
        <f>+'ECI MMC Scale_English'!$E$36</f>
        <v>&gt; 900% to ≤ 950%</v>
      </c>
      <c r="BV15" s="90">
        <f t="shared" si="17"/>
        <v>583301</v>
      </c>
      <c r="BW15" s="65">
        <f t="shared" si="35"/>
        <v>614000</v>
      </c>
      <c r="BX15" s="91">
        <f>+'ECI MMC Scale_English'!$D$37</f>
        <v>804</v>
      </c>
      <c r="BY15" s="67" t="str">
        <f>+'ECI MMC Scale_English'!$E$37</f>
        <v xml:space="preserve"> &gt; 950% to ≤ 1000%</v>
      </c>
      <c r="BZ15" s="90">
        <f t="shared" si="36"/>
        <v>614001</v>
      </c>
      <c r="CA15" s="65"/>
      <c r="CB15" s="22"/>
      <c r="CC15" s="92" t="str">
        <f>+'ECI MMC Scale_English'!$E$38</f>
        <v>&gt; 1000%</v>
      </c>
      <c r="CD15" s="93" t="str">
        <f>+'ECI MMC Scale_English'!$D$61</f>
        <v>the full cost of services</v>
      </c>
      <c r="CE15" s="64"/>
      <c r="CF15" s="64" t="s">
        <v>48</v>
      </c>
      <c r="CG15" s="51">
        <f>'ECI MMC Scale_English'!D26</f>
        <v>210</v>
      </c>
      <c r="CH15" s="50" t="str">
        <f>'ECI MMC Scale_English'!E26</f>
        <v>&gt; 400% to ≤ 450%</v>
      </c>
    </row>
    <row r="16" spans="1:86">
      <c r="A16" s="27">
        <v>10</v>
      </c>
      <c r="B16" s="95"/>
      <c r="C16" s="65">
        <f>+C$15+'ECI MMC Scale_English'!$G$14</f>
        <v>67080</v>
      </c>
      <c r="D16" s="91">
        <v>0</v>
      </c>
      <c r="E16" s="67" t="str">
        <f>+'ECI MMC Scale_English'!$E$19</f>
        <v>≤ 100%</v>
      </c>
      <c r="F16" s="90">
        <f t="shared" si="0"/>
        <v>67081</v>
      </c>
      <c r="G16" s="65">
        <f t="shared" si="18"/>
        <v>100620</v>
      </c>
      <c r="H16" s="91">
        <f>+'ECI MMC Scale_English'!$D$20</f>
        <v>5</v>
      </c>
      <c r="I16" s="67" t="str">
        <f>+'ECI MMC Scale_English'!$E$20</f>
        <v>&gt; 100% to ≤ 150%</v>
      </c>
      <c r="J16" s="90">
        <f t="shared" si="1"/>
        <v>100621</v>
      </c>
      <c r="K16" s="65">
        <f t="shared" si="19"/>
        <v>134160</v>
      </c>
      <c r="L16" s="91">
        <f>+'ECI MMC Scale_English'!$D$21</f>
        <v>14</v>
      </c>
      <c r="M16" s="67" t="str">
        <f>+'ECI MMC Scale_English'!$E$21</f>
        <v>&gt; 150% to ≤ 200%</v>
      </c>
      <c r="N16" s="90">
        <f t="shared" si="2"/>
        <v>134161</v>
      </c>
      <c r="O16" s="65">
        <f t="shared" si="20"/>
        <v>167700</v>
      </c>
      <c r="P16" s="91">
        <f>+'ECI MMC Scale_English'!$D$22</f>
        <v>28</v>
      </c>
      <c r="Q16" s="67" t="str">
        <f>+'ECI MMC Scale_English'!$E$22</f>
        <v>&gt; 200% to ≤ 250%</v>
      </c>
      <c r="R16" s="90">
        <f t="shared" si="3"/>
        <v>167701</v>
      </c>
      <c r="S16" s="65">
        <f t="shared" si="21"/>
        <v>201240</v>
      </c>
      <c r="T16" s="91">
        <f>+'ECI MMC Scale_English'!$D$23</f>
        <v>45</v>
      </c>
      <c r="U16" s="67" t="str">
        <f>+'ECI MMC Scale_English'!$E$23</f>
        <v>&gt; 250% to ≤ 300%</v>
      </c>
      <c r="V16" s="90">
        <f t="shared" si="4"/>
        <v>201241</v>
      </c>
      <c r="W16" s="65">
        <f t="shared" si="22"/>
        <v>234780</v>
      </c>
      <c r="X16" s="91">
        <f>+'ECI MMC Scale_English'!$D$24</f>
        <v>67</v>
      </c>
      <c r="Y16" s="67" t="str">
        <f>+'ECI MMC Scale_English'!$E$24</f>
        <v>&gt; 300% to ≤ 350%</v>
      </c>
      <c r="Z16" s="90">
        <f t="shared" si="5"/>
        <v>234781</v>
      </c>
      <c r="AA16" s="65">
        <f t="shared" si="23"/>
        <v>268320</v>
      </c>
      <c r="AB16" s="91">
        <f>+'ECI MMC Scale_English'!$D$25</f>
        <v>124</v>
      </c>
      <c r="AC16" s="67" t="str">
        <f>+'ECI MMC Scale_English'!$E$25</f>
        <v>&gt; 350% to ≤ 400%</v>
      </c>
      <c r="AD16" s="90">
        <f t="shared" si="6"/>
        <v>268321</v>
      </c>
      <c r="AE16" s="65">
        <f t="shared" si="24"/>
        <v>301860</v>
      </c>
      <c r="AF16" s="91">
        <f>+'ECI MMC Scale_English'!$D$26</f>
        <v>210</v>
      </c>
      <c r="AG16" s="67" t="str">
        <f>+'ECI MMC Scale_English'!$E$26</f>
        <v>&gt; 400% to ≤ 450%</v>
      </c>
      <c r="AH16" s="90">
        <f t="shared" si="7"/>
        <v>301861</v>
      </c>
      <c r="AI16" s="65">
        <f t="shared" si="25"/>
        <v>335400</v>
      </c>
      <c r="AJ16" s="91">
        <f>+'ECI MMC Scale_English'!$D$27</f>
        <v>313</v>
      </c>
      <c r="AK16" s="67" t="str">
        <f>+'ECI MMC Scale_English'!$E$27</f>
        <v>&gt; 450% to ≤ 500%</v>
      </c>
      <c r="AL16" s="90">
        <f t="shared" si="8"/>
        <v>335401</v>
      </c>
      <c r="AM16" s="65">
        <f t="shared" si="26"/>
        <v>368940</v>
      </c>
      <c r="AN16" s="91">
        <f>+'ECI MMC Scale_English'!$D$28</f>
        <v>433</v>
      </c>
      <c r="AO16" s="67" t="str">
        <f>+'ECI MMC Scale_English'!$E$28</f>
        <v>&gt; 500% to ≤ 550%</v>
      </c>
      <c r="AP16" s="90">
        <f t="shared" si="9"/>
        <v>368941</v>
      </c>
      <c r="AQ16" s="65">
        <f t="shared" si="27"/>
        <v>402480</v>
      </c>
      <c r="AR16" s="91">
        <f>+'ECI MMC Scale_English'!$D$29</f>
        <v>474</v>
      </c>
      <c r="AS16" s="67" t="str">
        <f>+'ECI MMC Scale_English'!$E$29</f>
        <v>&gt; 550% to ≤ 600%</v>
      </c>
      <c r="AT16" s="90">
        <f t="shared" si="10"/>
        <v>402481</v>
      </c>
      <c r="AU16" s="65">
        <f t="shared" si="28"/>
        <v>436020</v>
      </c>
      <c r="AV16" s="91">
        <f>+'ECI MMC Scale_English'!$D$30</f>
        <v>515</v>
      </c>
      <c r="AW16" s="67" t="str">
        <f>+'ECI MMC Scale_English'!$E$30</f>
        <v>&gt; 600% to ≤ 650%</v>
      </c>
      <c r="AX16" s="90">
        <f t="shared" si="11"/>
        <v>436021</v>
      </c>
      <c r="AY16" s="65">
        <f t="shared" si="29"/>
        <v>469560</v>
      </c>
      <c r="AZ16" s="91">
        <f>+'ECI MMC Scale_English'!$D$31</f>
        <v>557</v>
      </c>
      <c r="BA16" s="67" t="str">
        <f>+'ECI MMC Scale_English'!$E$31</f>
        <v>&gt; 650% to ≤ 700%</v>
      </c>
      <c r="BB16" s="90">
        <f t="shared" si="12"/>
        <v>469561</v>
      </c>
      <c r="BC16" s="65">
        <f t="shared" si="30"/>
        <v>503100</v>
      </c>
      <c r="BD16" s="91">
        <f>+'ECI MMC Scale_English'!$D$32</f>
        <v>598</v>
      </c>
      <c r="BE16" s="67" t="str">
        <f>+'ECI MMC Scale_English'!$E$32</f>
        <v>&gt; 700% to ≤ 750%</v>
      </c>
      <c r="BF16" s="90">
        <f t="shared" si="13"/>
        <v>503101</v>
      </c>
      <c r="BG16" s="65">
        <f t="shared" si="31"/>
        <v>536640</v>
      </c>
      <c r="BH16" s="91">
        <f>+'ECI MMC Scale_English'!$D$33</f>
        <v>639</v>
      </c>
      <c r="BI16" s="67" t="str">
        <f>+'ECI MMC Scale_English'!$E$33</f>
        <v>&gt; 750% to ≤ 800%</v>
      </c>
      <c r="BJ16" s="90">
        <f t="shared" si="14"/>
        <v>536641</v>
      </c>
      <c r="BK16" s="65">
        <f t="shared" si="32"/>
        <v>570180</v>
      </c>
      <c r="BL16" s="91">
        <f>+'ECI MMC Scale_English'!$D$34</f>
        <v>680</v>
      </c>
      <c r="BM16" s="67" t="str">
        <f>+'ECI MMC Scale_English'!$E$34</f>
        <v>&gt; 800% to ≤ 850%</v>
      </c>
      <c r="BN16" s="90">
        <f t="shared" si="15"/>
        <v>570181</v>
      </c>
      <c r="BO16" s="65">
        <f t="shared" si="33"/>
        <v>603720</v>
      </c>
      <c r="BP16" s="91">
        <f>+'ECI MMC Scale_English'!$D$35</f>
        <v>722</v>
      </c>
      <c r="BQ16" s="67" t="str">
        <f>+'ECI MMC Scale_English'!$E$35</f>
        <v>&gt; 850% to ≤ 900%</v>
      </c>
      <c r="BR16" s="90">
        <f t="shared" si="16"/>
        <v>603721</v>
      </c>
      <c r="BS16" s="65">
        <f t="shared" si="34"/>
        <v>637260</v>
      </c>
      <c r="BT16" s="91">
        <f>+'ECI MMC Scale_English'!$D$36</f>
        <v>763</v>
      </c>
      <c r="BU16" s="67" t="str">
        <f>+'ECI MMC Scale_English'!$E$36</f>
        <v>&gt; 900% to ≤ 950%</v>
      </c>
      <c r="BV16" s="90">
        <f t="shared" si="17"/>
        <v>637261</v>
      </c>
      <c r="BW16" s="65">
        <f t="shared" si="35"/>
        <v>670800</v>
      </c>
      <c r="BX16" s="91">
        <f>+'ECI MMC Scale_English'!$D$37</f>
        <v>804</v>
      </c>
      <c r="BY16" s="67" t="str">
        <f>+'ECI MMC Scale_English'!$E$37</f>
        <v xml:space="preserve"> &gt; 950% to ≤ 1000%</v>
      </c>
      <c r="BZ16" s="90">
        <f t="shared" si="36"/>
        <v>670801</v>
      </c>
      <c r="CA16" s="65"/>
      <c r="CB16" s="22"/>
      <c r="CC16" s="92" t="str">
        <f>+'ECI MMC Scale_English'!$E$38</f>
        <v>&gt; 1000%</v>
      </c>
      <c r="CD16" s="93" t="str">
        <f>+'ECI MMC Scale_English'!$D$61</f>
        <v>the full cost of services</v>
      </c>
      <c r="CE16" s="64"/>
      <c r="CF16" s="64" t="s">
        <v>49</v>
      </c>
      <c r="CG16" s="51">
        <f>'ECI MMC Scale_English'!D27</f>
        <v>313</v>
      </c>
      <c r="CH16" s="50" t="str">
        <f>'ECI MMC Scale_English'!E27</f>
        <v>&gt; 450% to ≤ 500%</v>
      </c>
    </row>
    <row r="17" spans="1:86">
      <c r="A17" s="27">
        <v>11</v>
      </c>
      <c r="B17" s="95"/>
      <c r="C17" s="65">
        <f>+C$16+'ECI MMC Scale_English'!$G$14</f>
        <v>72760</v>
      </c>
      <c r="D17" s="91">
        <v>0</v>
      </c>
      <c r="E17" s="67" t="str">
        <f>+'ECI MMC Scale_English'!$E$19</f>
        <v>≤ 100%</v>
      </c>
      <c r="F17" s="90">
        <f t="shared" si="0"/>
        <v>72761</v>
      </c>
      <c r="G17" s="65">
        <f t="shared" si="18"/>
        <v>109140</v>
      </c>
      <c r="H17" s="91">
        <f>+'ECI MMC Scale_English'!$D$20</f>
        <v>5</v>
      </c>
      <c r="I17" s="67" t="str">
        <f>+'ECI MMC Scale_English'!$E$20</f>
        <v>&gt; 100% to ≤ 150%</v>
      </c>
      <c r="J17" s="90">
        <f t="shared" si="1"/>
        <v>109141</v>
      </c>
      <c r="K17" s="65">
        <f t="shared" si="19"/>
        <v>145520</v>
      </c>
      <c r="L17" s="91">
        <f>+'ECI MMC Scale_English'!$D$21</f>
        <v>14</v>
      </c>
      <c r="M17" s="67" t="str">
        <f>+'ECI MMC Scale_English'!$E$21</f>
        <v>&gt; 150% to ≤ 200%</v>
      </c>
      <c r="N17" s="90">
        <f t="shared" si="2"/>
        <v>145521</v>
      </c>
      <c r="O17" s="65">
        <f t="shared" si="20"/>
        <v>181900</v>
      </c>
      <c r="P17" s="91">
        <f>+'ECI MMC Scale_English'!$D$22</f>
        <v>28</v>
      </c>
      <c r="Q17" s="67" t="str">
        <f>+'ECI MMC Scale_English'!$E$22</f>
        <v>&gt; 200% to ≤ 250%</v>
      </c>
      <c r="R17" s="90">
        <f t="shared" si="3"/>
        <v>181901</v>
      </c>
      <c r="S17" s="65">
        <f t="shared" si="21"/>
        <v>218280</v>
      </c>
      <c r="T17" s="91">
        <f>+'ECI MMC Scale_English'!$D$23</f>
        <v>45</v>
      </c>
      <c r="U17" s="67" t="str">
        <f>+'ECI MMC Scale_English'!$E$23</f>
        <v>&gt; 250% to ≤ 300%</v>
      </c>
      <c r="V17" s="90">
        <f t="shared" si="4"/>
        <v>218281</v>
      </c>
      <c r="W17" s="65">
        <f t="shared" si="22"/>
        <v>254660</v>
      </c>
      <c r="X17" s="91">
        <f>+'ECI MMC Scale_English'!$D$24</f>
        <v>67</v>
      </c>
      <c r="Y17" s="67" t="str">
        <f>+'ECI MMC Scale_English'!$E$24</f>
        <v>&gt; 300% to ≤ 350%</v>
      </c>
      <c r="Z17" s="90">
        <f t="shared" si="5"/>
        <v>254661</v>
      </c>
      <c r="AA17" s="65">
        <f t="shared" si="23"/>
        <v>291040</v>
      </c>
      <c r="AB17" s="91">
        <f>+'ECI MMC Scale_English'!$D$25</f>
        <v>124</v>
      </c>
      <c r="AC17" s="67" t="str">
        <f>+'ECI MMC Scale_English'!$E$25</f>
        <v>&gt; 350% to ≤ 400%</v>
      </c>
      <c r="AD17" s="90">
        <f t="shared" si="6"/>
        <v>291041</v>
      </c>
      <c r="AE17" s="65">
        <f t="shared" si="24"/>
        <v>327420</v>
      </c>
      <c r="AF17" s="91">
        <f>+'ECI MMC Scale_English'!$D$26</f>
        <v>210</v>
      </c>
      <c r="AG17" s="67" t="str">
        <f>+'ECI MMC Scale_English'!$E$26</f>
        <v>&gt; 400% to ≤ 450%</v>
      </c>
      <c r="AH17" s="90">
        <f t="shared" si="7"/>
        <v>327421</v>
      </c>
      <c r="AI17" s="65">
        <f t="shared" si="25"/>
        <v>363800</v>
      </c>
      <c r="AJ17" s="91">
        <f>+'ECI MMC Scale_English'!$D$27</f>
        <v>313</v>
      </c>
      <c r="AK17" s="67" t="str">
        <f>+'ECI MMC Scale_English'!$E$27</f>
        <v>&gt; 450% to ≤ 500%</v>
      </c>
      <c r="AL17" s="90">
        <f t="shared" si="8"/>
        <v>363801</v>
      </c>
      <c r="AM17" s="65">
        <f t="shared" si="26"/>
        <v>400180</v>
      </c>
      <c r="AN17" s="91">
        <f>+'ECI MMC Scale_English'!$D$28</f>
        <v>433</v>
      </c>
      <c r="AO17" s="67" t="str">
        <f>+'ECI MMC Scale_English'!$E$28</f>
        <v>&gt; 500% to ≤ 550%</v>
      </c>
      <c r="AP17" s="90">
        <f t="shared" si="9"/>
        <v>400181</v>
      </c>
      <c r="AQ17" s="65">
        <f t="shared" si="27"/>
        <v>436560</v>
      </c>
      <c r="AR17" s="91">
        <f>+'ECI MMC Scale_English'!$D$29</f>
        <v>474</v>
      </c>
      <c r="AS17" s="67" t="str">
        <f>+'ECI MMC Scale_English'!$E$29</f>
        <v>&gt; 550% to ≤ 600%</v>
      </c>
      <c r="AT17" s="90">
        <f t="shared" si="10"/>
        <v>436561</v>
      </c>
      <c r="AU17" s="65">
        <f t="shared" si="28"/>
        <v>472940</v>
      </c>
      <c r="AV17" s="91">
        <f>+'ECI MMC Scale_English'!$D$30</f>
        <v>515</v>
      </c>
      <c r="AW17" s="67" t="str">
        <f>+'ECI MMC Scale_English'!$E$30</f>
        <v>&gt; 600% to ≤ 650%</v>
      </c>
      <c r="AX17" s="90">
        <f t="shared" si="11"/>
        <v>472941</v>
      </c>
      <c r="AY17" s="65">
        <f t="shared" si="29"/>
        <v>509320</v>
      </c>
      <c r="AZ17" s="91">
        <f>+'ECI MMC Scale_English'!$D$31</f>
        <v>557</v>
      </c>
      <c r="BA17" s="67" t="str">
        <f>+'ECI MMC Scale_English'!$E$31</f>
        <v>&gt; 650% to ≤ 700%</v>
      </c>
      <c r="BB17" s="90">
        <f t="shared" si="12"/>
        <v>509321</v>
      </c>
      <c r="BC17" s="65">
        <f t="shared" si="30"/>
        <v>545700</v>
      </c>
      <c r="BD17" s="91">
        <f>+'ECI MMC Scale_English'!$D$32</f>
        <v>598</v>
      </c>
      <c r="BE17" s="67" t="str">
        <f>+'ECI MMC Scale_English'!$E$32</f>
        <v>&gt; 700% to ≤ 750%</v>
      </c>
      <c r="BF17" s="90">
        <f t="shared" si="13"/>
        <v>545701</v>
      </c>
      <c r="BG17" s="65">
        <f t="shared" si="31"/>
        <v>582080</v>
      </c>
      <c r="BH17" s="91">
        <f>+'ECI MMC Scale_English'!$D$33</f>
        <v>639</v>
      </c>
      <c r="BI17" s="67" t="str">
        <f>+'ECI MMC Scale_English'!$E$33</f>
        <v>&gt; 750% to ≤ 800%</v>
      </c>
      <c r="BJ17" s="90">
        <f t="shared" si="14"/>
        <v>582081</v>
      </c>
      <c r="BK17" s="65">
        <f t="shared" si="32"/>
        <v>618460</v>
      </c>
      <c r="BL17" s="91">
        <f>+'ECI MMC Scale_English'!$D$34</f>
        <v>680</v>
      </c>
      <c r="BM17" s="67" t="str">
        <f>+'ECI MMC Scale_English'!$E$34</f>
        <v>&gt; 800% to ≤ 850%</v>
      </c>
      <c r="BN17" s="90">
        <f t="shared" si="15"/>
        <v>618461</v>
      </c>
      <c r="BO17" s="65">
        <f t="shared" si="33"/>
        <v>654840</v>
      </c>
      <c r="BP17" s="91">
        <f>+'ECI MMC Scale_English'!$D$35</f>
        <v>722</v>
      </c>
      <c r="BQ17" s="67" t="str">
        <f>+'ECI MMC Scale_English'!$E$35</f>
        <v>&gt; 850% to ≤ 900%</v>
      </c>
      <c r="BR17" s="90">
        <f t="shared" si="16"/>
        <v>654841</v>
      </c>
      <c r="BS17" s="65">
        <f t="shared" si="34"/>
        <v>691220</v>
      </c>
      <c r="BT17" s="91">
        <f>+'ECI MMC Scale_English'!$D$36</f>
        <v>763</v>
      </c>
      <c r="BU17" s="67" t="str">
        <f>+'ECI MMC Scale_English'!$E$36</f>
        <v>&gt; 900% to ≤ 950%</v>
      </c>
      <c r="BV17" s="90">
        <f t="shared" si="17"/>
        <v>691221</v>
      </c>
      <c r="BW17" s="65">
        <f t="shared" si="35"/>
        <v>727600</v>
      </c>
      <c r="BX17" s="91">
        <f>+'ECI MMC Scale_English'!$D$37</f>
        <v>804</v>
      </c>
      <c r="BY17" s="67" t="str">
        <f>+'ECI MMC Scale_English'!$E$37</f>
        <v xml:space="preserve"> &gt; 950% to ≤ 1000%</v>
      </c>
      <c r="BZ17" s="90">
        <f t="shared" si="36"/>
        <v>727601</v>
      </c>
      <c r="CA17" s="65"/>
      <c r="CB17" s="22"/>
      <c r="CC17" s="92" t="str">
        <f>+'ECI MMC Scale_English'!$E$38</f>
        <v>&gt; 1000%</v>
      </c>
      <c r="CD17" s="93" t="str">
        <f>+'ECI MMC Scale_English'!$D$61</f>
        <v>the full cost of services</v>
      </c>
      <c r="CE17" s="64"/>
      <c r="CF17" s="64" t="s">
        <v>50</v>
      </c>
      <c r="CG17" s="51">
        <f>'ECI MMC Scale_English'!D28</f>
        <v>433</v>
      </c>
      <c r="CH17" s="50" t="str">
        <f>'ECI MMC Scale_English'!E28</f>
        <v>&gt; 500% to ≤ 550%</v>
      </c>
    </row>
    <row r="18" spans="1:86">
      <c r="A18" s="27">
        <v>12</v>
      </c>
      <c r="B18" s="95"/>
      <c r="C18" s="65">
        <f>+C$17+'ECI MMC Scale_English'!$G$14</f>
        <v>78440</v>
      </c>
      <c r="D18" s="91">
        <v>0</v>
      </c>
      <c r="E18" s="67" t="str">
        <f>+'ECI MMC Scale_English'!$E$19</f>
        <v>≤ 100%</v>
      </c>
      <c r="F18" s="90">
        <f t="shared" si="0"/>
        <v>78441</v>
      </c>
      <c r="G18" s="65">
        <f t="shared" si="18"/>
        <v>117660</v>
      </c>
      <c r="H18" s="91">
        <f>+'ECI MMC Scale_English'!$D$20</f>
        <v>5</v>
      </c>
      <c r="I18" s="67" t="str">
        <f>+'ECI MMC Scale_English'!$E$20</f>
        <v>&gt; 100% to ≤ 150%</v>
      </c>
      <c r="J18" s="90">
        <f t="shared" si="1"/>
        <v>117661</v>
      </c>
      <c r="K18" s="65">
        <f t="shared" si="19"/>
        <v>156880</v>
      </c>
      <c r="L18" s="91">
        <f>+'ECI MMC Scale_English'!$D$21</f>
        <v>14</v>
      </c>
      <c r="M18" s="67" t="str">
        <f>+'ECI MMC Scale_English'!$E$21</f>
        <v>&gt; 150% to ≤ 200%</v>
      </c>
      <c r="N18" s="90">
        <f t="shared" si="2"/>
        <v>156881</v>
      </c>
      <c r="O18" s="65">
        <f t="shared" si="20"/>
        <v>196100</v>
      </c>
      <c r="P18" s="91">
        <f>+'ECI MMC Scale_English'!$D$22</f>
        <v>28</v>
      </c>
      <c r="Q18" s="67" t="str">
        <f>+'ECI MMC Scale_English'!$E$22</f>
        <v>&gt; 200% to ≤ 250%</v>
      </c>
      <c r="R18" s="90">
        <f t="shared" si="3"/>
        <v>196101</v>
      </c>
      <c r="S18" s="65">
        <f t="shared" si="21"/>
        <v>235320</v>
      </c>
      <c r="T18" s="91">
        <f>+'ECI MMC Scale_English'!$D$23</f>
        <v>45</v>
      </c>
      <c r="U18" s="67" t="str">
        <f>+'ECI MMC Scale_English'!$E$23</f>
        <v>&gt; 250% to ≤ 300%</v>
      </c>
      <c r="V18" s="90">
        <f t="shared" si="4"/>
        <v>235321</v>
      </c>
      <c r="W18" s="65">
        <f t="shared" si="22"/>
        <v>274540</v>
      </c>
      <c r="X18" s="91">
        <f>+'ECI MMC Scale_English'!$D$24</f>
        <v>67</v>
      </c>
      <c r="Y18" s="67" t="str">
        <f>+'ECI MMC Scale_English'!$E$24</f>
        <v>&gt; 300% to ≤ 350%</v>
      </c>
      <c r="Z18" s="90">
        <f t="shared" si="5"/>
        <v>274541</v>
      </c>
      <c r="AA18" s="65">
        <f t="shared" si="23"/>
        <v>313760</v>
      </c>
      <c r="AB18" s="91">
        <f>+'ECI MMC Scale_English'!$D$25</f>
        <v>124</v>
      </c>
      <c r="AC18" s="67" t="str">
        <f>+'ECI MMC Scale_English'!$E$25</f>
        <v>&gt; 350% to ≤ 400%</v>
      </c>
      <c r="AD18" s="90">
        <f t="shared" si="6"/>
        <v>313761</v>
      </c>
      <c r="AE18" s="65">
        <f t="shared" si="24"/>
        <v>352980</v>
      </c>
      <c r="AF18" s="91">
        <f>+'ECI MMC Scale_English'!$D$26</f>
        <v>210</v>
      </c>
      <c r="AG18" s="67" t="str">
        <f>+'ECI MMC Scale_English'!$E$26</f>
        <v>&gt; 400% to ≤ 450%</v>
      </c>
      <c r="AH18" s="90">
        <f t="shared" si="7"/>
        <v>352981</v>
      </c>
      <c r="AI18" s="65">
        <f t="shared" si="25"/>
        <v>392200</v>
      </c>
      <c r="AJ18" s="91">
        <f>+'ECI MMC Scale_English'!$D$27</f>
        <v>313</v>
      </c>
      <c r="AK18" s="67" t="str">
        <f>+'ECI MMC Scale_English'!$E$27</f>
        <v>&gt; 450% to ≤ 500%</v>
      </c>
      <c r="AL18" s="90">
        <f t="shared" si="8"/>
        <v>392201</v>
      </c>
      <c r="AM18" s="65">
        <f t="shared" si="26"/>
        <v>431420</v>
      </c>
      <c r="AN18" s="91">
        <f>+'ECI MMC Scale_English'!$D$28</f>
        <v>433</v>
      </c>
      <c r="AO18" s="67" t="str">
        <f>+'ECI MMC Scale_English'!$E$28</f>
        <v>&gt; 500% to ≤ 550%</v>
      </c>
      <c r="AP18" s="90">
        <f t="shared" si="9"/>
        <v>431421</v>
      </c>
      <c r="AQ18" s="65">
        <f t="shared" si="27"/>
        <v>470640</v>
      </c>
      <c r="AR18" s="91">
        <f>+'ECI MMC Scale_English'!$D$29</f>
        <v>474</v>
      </c>
      <c r="AS18" s="67" t="str">
        <f>+'ECI MMC Scale_English'!$E$29</f>
        <v>&gt; 550% to ≤ 600%</v>
      </c>
      <c r="AT18" s="90">
        <f t="shared" si="10"/>
        <v>470641</v>
      </c>
      <c r="AU18" s="65">
        <f t="shared" si="28"/>
        <v>509860</v>
      </c>
      <c r="AV18" s="91">
        <f>+'ECI MMC Scale_English'!$D$30</f>
        <v>515</v>
      </c>
      <c r="AW18" s="67" t="str">
        <f>+'ECI MMC Scale_English'!$E$30</f>
        <v>&gt; 600% to ≤ 650%</v>
      </c>
      <c r="AX18" s="90">
        <f t="shared" si="11"/>
        <v>509861</v>
      </c>
      <c r="AY18" s="65">
        <f t="shared" si="29"/>
        <v>549080</v>
      </c>
      <c r="AZ18" s="91">
        <f>+'ECI MMC Scale_English'!$D$31</f>
        <v>557</v>
      </c>
      <c r="BA18" s="67" t="str">
        <f>+'ECI MMC Scale_English'!$E$31</f>
        <v>&gt; 650% to ≤ 700%</v>
      </c>
      <c r="BB18" s="90">
        <f t="shared" si="12"/>
        <v>549081</v>
      </c>
      <c r="BC18" s="65">
        <f t="shared" si="30"/>
        <v>588300</v>
      </c>
      <c r="BD18" s="91">
        <f>+'ECI MMC Scale_English'!$D$32</f>
        <v>598</v>
      </c>
      <c r="BE18" s="67" t="str">
        <f>+'ECI MMC Scale_English'!$E$32</f>
        <v>&gt; 700% to ≤ 750%</v>
      </c>
      <c r="BF18" s="90">
        <f t="shared" si="13"/>
        <v>588301</v>
      </c>
      <c r="BG18" s="65">
        <f t="shared" si="31"/>
        <v>627520</v>
      </c>
      <c r="BH18" s="91">
        <f>+'ECI MMC Scale_English'!$D$33</f>
        <v>639</v>
      </c>
      <c r="BI18" s="67" t="str">
        <f>+'ECI MMC Scale_English'!$E$33</f>
        <v>&gt; 750% to ≤ 800%</v>
      </c>
      <c r="BJ18" s="90">
        <f t="shared" si="14"/>
        <v>627521</v>
      </c>
      <c r="BK18" s="65">
        <f t="shared" si="32"/>
        <v>666740</v>
      </c>
      <c r="BL18" s="91">
        <f>+'ECI MMC Scale_English'!$D$34</f>
        <v>680</v>
      </c>
      <c r="BM18" s="67" t="str">
        <f>+'ECI MMC Scale_English'!$E$34</f>
        <v>&gt; 800% to ≤ 850%</v>
      </c>
      <c r="BN18" s="90">
        <f t="shared" si="15"/>
        <v>666741</v>
      </c>
      <c r="BO18" s="65">
        <f t="shared" si="33"/>
        <v>705960</v>
      </c>
      <c r="BP18" s="91">
        <f>+'ECI MMC Scale_English'!$D$35</f>
        <v>722</v>
      </c>
      <c r="BQ18" s="67" t="str">
        <f>+'ECI MMC Scale_English'!$E$35</f>
        <v>&gt; 850% to ≤ 900%</v>
      </c>
      <c r="BR18" s="90">
        <f t="shared" si="16"/>
        <v>705961</v>
      </c>
      <c r="BS18" s="65">
        <f t="shared" si="34"/>
        <v>745180</v>
      </c>
      <c r="BT18" s="91">
        <f>+'ECI MMC Scale_English'!$D$36</f>
        <v>763</v>
      </c>
      <c r="BU18" s="67" t="str">
        <f>+'ECI MMC Scale_English'!$E$36</f>
        <v>&gt; 900% to ≤ 950%</v>
      </c>
      <c r="BV18" s="90">
        <f t="shared" si="17"/>
        <v>745181</v>
      </c>
      <c r="BW18" s="65">
        <f t="shared" si="35"/>
        <v>784400</v>
      </c>
      <c r="BX18" s="91">
        <f>+'ECI MMC Scale_English'!$D$37</f>
        <v>804</v>
      </c>
      <c r="BY18" s="67" t="str">
        <f>+'ECI MMC Scale_English'!$E$37</f>
        <v xml:space="preserve"> &gt; 950% to ≤ 1000%</v>
      </c>
      <c r="BZ18" s="90">
        <f t="shared" si="36"/>
        <v>784401</v>
      </c>
      <c r="CA18" s="65"/>
      <c r="CB18" s="22"/>
      <c r="CC18" s="92" t="str">
        <f>+'ECI MMC Scale_English'!$E$38</f>
        <v>&gt; 1000%</v>
      </c>
      <c r="CD18" s="93" t="str">
        <f>+'ECI MMC Scale_English'!$D$61</f>
        <v>the full cost of services</v>
      </c>
      <c r="CE18" s="64"/>
      <c r="CF18" s="64" t="s">
        <v>51</v>
      </c>
      <c r="CG18" s="51">
        <f>'ECI MMC Scale_English'!D29</f>
        <v>474</v>
      </c>
      <c r="CH18" s="50" t="str">
        <f>'ECI MMC Scale_English'!E29</f>
        <v>&gt; 550% to ≤ 600%</v>
      </c>
    </row>
    <row r="19" spans="1:86">
      <c r="A19" s="27">
        <v>13</v>
      </c>
      <c r="B19" s="95"/>
      <c r="C19" s="65">
        <f>+C$18+'ECI MMC Scale_English'!$G$14</f>
        <v>84120</v>
      </c>
      <c r="D19" s="91">
        <v>0</v>
      </c>
      <c r="E19" s="67" t="str">
        <f>+'ECI MMC Scale_English'!$E$19</f>
        <v>≤ 100%</v>
      </c>
      <c r="F19" s="90">
        <f t="shared" si="0"/>
        <v>84121</v>
      </c>
      <c r="G19" s="65">
        <f t="shared" si="18"/>
        <v>126180</v>
      </c>
      <c r="H19" s="91">
        <f>+'ECI MMC Scale_English'!$D$20</f>
        <v>5</v>
      </c>
      <c r="I19" s="67" t="str">
        <f>+'ECI MMC Scale_English'!$E$20</f>
        <v>&gt; 100% to ≤ 150%</v>
      </c>
      <c r="J19" s="90">
        <f t="shared" si="1"/>
        <v>126181</v>
      </c>
      <c r="K19" s="65">
        <f t="shared" si="19"/>
        <v>168240</v>
      </c>
      <c r="L19" s="91">
        <f>+'ECI MMC Scale_English'!$D$21</f>
        <v>14</v>
      </c>
      <c r="M19" s="67" t="str">
        <f>+'ECI MMC Scale_English'!$E$21</f>
        <v>&gt; 150% to ≤ 200%</v>
      </c>
      <c r="N19" s="90">
        <f t="shared" si="2"/>
        <v>168241</v>
      </c>
      <c r="O19" s="65">
        <f t="shared" si="20"/>
        <v>210300</v>
      </c>
      <c r="P19" s="91">
        <f>+'ECI MMC Scale_English'!$D$22</f>
        <v>28</v>
      </c>
      <c r="Q19" s="67" t="str">
        <f>+'ECI MMC Scale_English'!$E$22</f>
        <v>&gt; 200% to ≤ 250%</v>
      </c>
      <c r="R19" s="90">
        <f t="shared" si="3"/>
        <v>210301</v>
      </c>
      <c r="S19" s="65">
        <f t="shared" si="21"/>
        <v>252360</v>
      </c>
      <c r="T19" s="91">
        <f>+'ECI MMC Scale_English'!$D$23</f>
        <v>45</v>
      </c>
      <c r="U19" s="67" t="str">
        <f>+'ECI MMC Scale_English'!$E$23</f>
        <v>&gt; 250% to ≤ 300%</v>
      </c>
      <c r="V19" s="90">
        <f t="shared" si="4"/>
        <v>252361</v>
      </c>
      <c r="W19" s="65">
        <f t="shared" si="22"/>
        <v>294420</v>
      </c>
      <c r="X19" s="91">
        <f>+'ECI MMC Scale_English'!$D$24</f>
        <v>67</v>
      </c>
      <c r="Y19" s="67" t="str">
        <f>+'ECI MMC Scale_English'!$E$24</f>
        <v>&gt; 300% to ≤ 350%</v>
      </c>
      <c r="Z19" s="90">
        <f t="shared" si="5"/>
        <v>294421</v>
      </c>
      <c r="AA19" s="65">
        <f t="shared" si="23"/>
        <v>336480</v>
      </c>
      <c r="AB19" s="91">
        <f>+'ECI MMC Scale_English'!$D$25</f>
        <v>124</v>
      </c>
      <c r="AC19" s="67" t="str">
        <f>+'ECI MMC Scale_English'!$E$25</f>
        <v>&gt; 350% to ≤ 400%</v>
      </c>
      <c r="AD19" s="90">
        <f t="shared" si="6"/>
        <v>336481</v>
      </c>
      <c r="AE19" s="65">
        <f t="shared" si="24"/>
        <v>378540</v>
      </c>
      <c r="AF19" s="91">
        <f>+'ECI MMC Scale_English'!$D$26</f>
        <v>210</v>
      </c>
      <c r="AG19" s="67" t="str">
        <f>+'ECI MMC Scale_English'!$E$26</f>
        <v>&gt; 400% to ≤ 450%</v>
      </c>
      <c r="AH19" s="90">
        <f t="shared" si="7"/>
        <v>378541</v>
      </c>
      <c r="AI19" s="65">
        <f t="shared" si="25"/>
        <v>420600</v>
      </c>
      <c r="AJ19" s="91">
        <f>+'ECI MMC Scale_English'!$D$27</f>
        <v>313</v>
      </c>
      <c r="AK19" s="67" t="str">
        <f>+'ECI MMC Scale_English'!$E$27</f>
        <v>&gt; 450% to ≤ 500%</v>
      </c>
      <c r="AL19" s="90">
        <f t="shared" si="8"/>
        <v>420601</v>
      </c>
      <c r="AM19" s="65">
        <f t="shared" si="26"/>
        <v>462660</v>
      </c>
      <c r="AN19" s="91">
        <f>+'ECI MMC Scale_English'!$D$28</f>
        <v>433</v>
      </c>
      <c r="AO19" s="67" t="str">
        <f>+'ECI MMC Scale_English'!$E$28</f>
        <v>&gt; 500% to ≤ 550%</v>
      </c>
      <c r="AP19" s="90">
        <f t="shared" si="9"/>
        <v>462661</v>
      </c>
      <c r="AQ19" s="65">
        <f t="shared" si="27"/>
        <v>504720</v>
      </c>
      <c r="AR19" s="91">
        <f>+'ECI MMC Scale_English'!$D$29</f>
        <v>474</v>
      </c>
      <c r="AS19" s="67" t="str">
        <f>+'ECI MMC Scale_English'!$E$29</f>
        <v>&gt; 550% to ≤ 600%</v>
      </c>
      <c r="AT19" s="90">
        <f t="shared" si="10"/>
        <v>504721</v>
      </c>
      <c r="AU19" s="65">
        <f t="shared" si="28"/>
        <v>546780</v>
      </c>
      <c r="AV19" s="91">
        <f>+'ECI MMC Scale_English'!$D$30</f>
        <v>515</v>
      </c>
      <c r="AW19" s="67" t="str">
        <f>+'ECI MMC Scale_English'!$E$30</f>
        <v>&gt; 600% to ≤ 650%</v>
      </c>
      <c r="AX19" s="90">
        <f t="shared" si="11"/>
        <v>546781</v>
      </c>
      <c r="AY19" s="65">
        <f t="shared" si="29"/>
        <v>588840</v>
      </c>
      <c r="AZ19" s="91">
        <f>+'ECI MMC Scale_English'!$D$31</f>
        <v>557</v>
      </c>
      <c r="BA19" s="67" t="str">
        <f>+'ECI MMC Scale_English'!$E$31</f>
        <v>&gt; 650% to ≤ 700%</v>
      </c>
      <c r="BB19" s="90">
        <f t="shared" si="12"/>
        <v>588841</v>
      </c>
      <c r="BC19" s="65">
        <f t="shared" si="30"/>
        <v>630900</v>
      </c>
      <c r="BD19" s="91">
        <f>+'ECI MMC Scale_English'!$D$32</f>
        <v>598</v>
      </c>
      <c r="BE19" s="67" t="str">
        <f>+'ECI MMC Scale_English'!$E$32</f>
        <v>&gt; 700% to ≤ 750%</v>
      </c>
      <c r="BF19" s="90">
        <f t="shared" si="13"/>
        <v>630901</v>
      </c>
      <c r="BG19" s="65">
        <f t="shared" si="31"/>
        <v>672960</v>
      </c>
      <c r="BH19" s="91">
        <f>+'ECI MMC Scale_English'!$D$33</f>
        <v>639</v>
      </c>
      <c r="BI19" s="67" t="str">
        <f>+'ECI MMC Scale_English'!$E$33</f>
        <v>&gt; 750% to ≤ 800%</v>
      </c>
      <c r="BJ19" s="90">
        <f t="shared" si="14"/>
        <v>672961</v>
      </c>
      <c r="BK19" s="65">
        <f t="shared" si="32"/>
        <v>715020</v>
      </c>
      <c r="BL19" s="91">
        <f>+'ECI MMC Scale_English'!$D$34</f>
        <v>680</v>
      </c>
      <c r="BM19" s="67" t="str">
        <f>+'ECI MMC Scale_English'!$E$34</f>
        <v>&gt; 800% to ≤ 850%</v>
      </c>
      <c r="BN19" s="90">
        <f t="shared" si="15"/>
        <v>715021</v>
      </c>
      <c r="BO19" s="65">
        <f t="shared" si="33"/>
        <v>757080</v>
      </c>
      <c r="BP19" s="91">
        <f>+'ECI MMC Scale_English'!$D$35</f>
        <v>722</v>
      </c>
      <c r="BQ19" s="67" t="str">
        <f>+'ECI MMC Scale_English'!$E$35</f>
        <v>&gt; 850% to ≤ 900%</v>
      </c>
      <c r="BR19" s="90">
        <f t="shared" si="16"/>
        <v>757081</v>
      </c>
      <c r="BS19" s="65">
        <f t="shared" si="34"/>
        <v>799140</v>
      </c>
      <c r="BT19" s="91">
        <f>+'ECI MMC Scale_English'!$D$36</f>
        <v>763</v>
      </c>
      <c r="BU19" s="67" t="str">
        <f>+'ECI MMC Scale_English'!$E$36</f>
        <v>&gt; 900% to ≤ 950%</v>
      </c>
      <c r="BV19" s="90">
        <f t="shared" si="17"/>
        <v>799141</v>
      </c>
      <c r="BW19" s="65">
        <f t="shared" si="35"/>
        <v>841200</v>
      </c>
      <c r="BX19" s="91">
        <f>+'ECI MMC Scale_English'!$D$37</f>
        <v>804</v>
      </c>
      <c r="BY19" s="67" t="str">
        <f>+'ECI MMC Scale_English'!$E$37</f>
        <v xml:space="preserve"> &gt; 950% to ≤ 1000%</v>
      </c>
      <c r="BZ19" s="90">
        <f t="shared" si="36"/>
        <v>841201</v>
      </c>
      <c r="CA19" s="65"/>
      <c r="CB19" s="22"/>
      <c r="CC19" s="92" t="str">
        <f>+'ECI MMC Scale_English'!$E$38</f>
        <v>&gt; 1000%</v>
      </c>
      <c r="CD19" s="93" t="str">
        <f>+'ECI MMC Scale_English'!$D$61</f>
        <v>the full cost of services</v>
      </c>
      <c r="CE19" s="64"/>
      <c r="CF19" s="64" t="s">
        <v>52</v>
      </c>
      <c r="CG19" s="51">
        <f>'ECI MMC Scale_English'!D30</f>
        <v>515</v>
      </c>
      <c r="CH19" s="50" t="str">
        <f>'ECI MMC Scale_English'!E30</f>
        <v>&gt; 600% to ≤ 650%</v>
      </c>
    </row>
    <row r="20" spans="1:86">
      <c r="A20" s="27">
        <v>14</v>
      </c>
      <c r="B20" s="95"/>
      <c r="C20" s="65">
        <f>+C$19+'ECI MMC Scale_English'!$G$14</f>
        <v>89800</v>
      </c>
      <c r="D20" s="91">
        <v>0</v>
      </c>
      <c r="E20" s="67" t="str">
        <f>+'ECI MMC Scale_English'!$E$19</f>
        <v>≤ 100%</v>
      </c>
      <c r="F20" s="90">
        <f t="shared" si="0"/>
        <v>89801</v>
      </c>
      <c r="G20" s="65">
        <f t="shared" si="18"/>
        <v>134700</v>
      </c>
      <c r="H20" s="91">
        <f>+'ECI MMC Scale_English'!$D$20</f>
        <v>5</v>
      </c>
      <c r="I20" s="67" t="str">
        <f>+'ECI MMC Scale_English'!$E$20</f>
        <v>&gt; 100% to ≤ 150%</v>
      </c>
      <c r="J20" s="90">
        <f t="shared" si="1"/>
        <v>134701</v>
      </c>
      <c r="K20" s="65">
        <f t="shared" si="19"/>
        <v>179600</v>
      </c>
      <c r="L20" s="91">
        <f>+'ECI MMC Scale_English'!$D$21</f>
        <v>14</v>
      </c>
      <c r="M20" s="67" t="str">
        <f>+'ECI MMC Scale_English'!$E$21</f>
        <v>&gt; 150% to ≤ 200%</v>
      </c>
      <c r="N20" s="90">
        <f t="shared" si="2"/>
        <v>179601</v>
      </c>
      <c r="O20" s="65">
        <f t="shared" si="20"/>
        <v>224500</v>
      </c>
      <c r="P20" s="91">
        <f>+'ECI MMC Scale_English'!$D$22</f>
        <v>28</v>
      </c>
      <c r="Q20" s="67" t="str">
        <f>+'ECI MMC Scale_English'!$E$22</f>
        <v>&gt; 200% to ≤ 250%</v>
      </c>
      <c r="R20" s="90">
        <f t="shared" si="3"/>
        <v>224501</v>
      </c>
      <c r="S20" s="65">
        <f t="shared" si="21"/>
        <v>269400</v>
      </c>
      <c r="T20" s="91">
        <f>+'ECI MMC Scale_English'!$D$23</f>
        <v>45</v>
      </c>
      <c r="U20" s="67" t="str">
        <f>+'ECI MMC Scale_English'!$E$23</f>
        <v>&gt; 250% to ≤ 300%</v>
      </c>
      <c r="V20" s="90">
        <f t="shared" si="4"/>
        <v>269401</v>
      </c>
      <c r="W20" s="65">
        <f t="shared" si="22"/>
        <v>314300</v>
      </c>
      <c r="X20" s="91">
        <f>+'ECI MMC Scale_English'!$D$24</f>
        <v>67</v>
      </c>
      <c r="Y20" s="67" t="str">
        <f>+'ECI MMC Scale_English'!$E$24</f>
        <v>&gt; 300% to ≤ 350%</v>
      </c>
      <c r="Z20" s="90">
        <f t="shared" si="5"/>
        <v>314301</v>
      </c>
      <c r="AA20" s="65">
        <f t="shared" si="23"/>
        <v>359200</v>
      </c>
      <c r="AB20" s="91">
        <f>+'ECI MMC Scale_English'!$D$25</f>
        <v>124</v>
      </c>
      <c r="AC20" s="67" t="str">
        <f>+'ECI MMC Scale_English'!$E$25</f>
        <v>&gt; 350% to ≤ 400%</v>
      </c>
      <c r="AD20" s="90">
        <f t="shared" si="6"/>
        <v>359201</v>
      </c>
      <c r="AE20" s="65">
        <f t="shared" si="24"/>
        <v>404100</v>
      </c>
      <c r="AF20" s="91">
        <f>+'ECI MMC Scale_English'!$D$26</f>
        <v>210</v>
      </c>
      <c r="AG20" s="67" t="str">
        <f>+'ECI MMC Scale_English'!$E$26</f>
        <v>&gt; 400% to ≤ 450%</v>
      </c>
      <c r="AH20" s="90">
        <f t="shared" si="7"/>
        <v>404101</v>
      </c>
      <c r="AI20" s="65">
        <f t="shared" si="25"/>
        <v>449000</v>
      </c>
      <c r="AJ20" s="91">
        <f>+'ECI MMC Scale_English'!$D$27</f>
        <v>313</v>
      </c>
      <c r="AK20" s="67" t="str">
        <f>+'ECI MMC Scale_English'!$E$27</f>
        <v>&gt; 450% to ≤ 500%</v>
      </c>
      <c r="AL20" s="90">
        <f t="shared" si="8"/>
        <v>449001</v>
      </c>
      <c r="AM20" s="65">
        <f t="shared" si="26"/>
        <v>493900</v>
      </c>
      <c r="AN20" s="91">
        <f>+'ECI MMC Scale_English'!$D$28</f>
        <v>433</v>
      </c>
      <c r="AO20" s="67" t="str">
        <f>+'ECI MMC Scale_English'!$E$28</f>
        <v>&gt; 500% to ≤ 550%</v>
      </c>
      <c r="AP20" s="90">
        <f t="shared" si="9"/>
        <v>493901</v>
      </c>
      <c r="AQ20" s="65">
        <f t="shared" si="27"/>
        <v>538800</v>
      </c>
      <c r="AR20" s="91">
        <f>+'ECI MMC Scale_English'!$D$29</f>
        <v>474</v>
      </c>
      <c r="AS20" s="67" t="str">
        <f>+'ECI MMC Scale_English'!$E$29</f>
        <v>&gt; 550% to ≤ 600%</v>
      </c>
      <c r="AT20" s="90">
        <f t="shared" si="10"/>
        <v>538801</v>
      </c>
      <c r="AU20" s="65">
        <f t="shared" si="28"/>
        <v>583700</v>
      </c>
      <c r="AV20" s="91">
        <f>+'ECI MMC Scale_English'!$D$30</f>
        <v>515</v>
      </c>
      <c r="AW20" s="67" t="str">
        <f>+'ECI MMC Scale_English'!$E$30</f>
        <v>&gt; 600% to ≤ 650%</v>
      </c>
      <c r="AX20" s="90">
        <f t="shared" si="11"/>
        <v>583701</v>
      </c>
      <c r="AY20" s="65">
        <f t="shared" si="29"/>
        <v>628600</v>
      </c>
      <c r="AZ20" s="91">
        <f>+'ECI MMC Scale_English'!$D$31</f>
        <v>557</v>
      </c>
      <c r="BA20" s="67" t="str">
        <f>+'ECI MMC Scale_English'!$E$31</f>
        <v>&gt; 650% to ≤ 700%</v>
      </c>
      <c r="BB20" s="90">
        <f t="shared" si="12"/>
        <v>628601</v>
      </c>
      <c r="BC20" s="65">
        <f t="shared" si="30"/>
        <v>673500</v>
      </c>
      <c r="BD20" s="91">
        <f>+'ECI MMC Scale_English'!$D$32</f>
        <v>598</v>
      </c>
      <c r="BE20" s="67" t="str">
        <f>+'ECI MMC Scale_English'!$E$32</f>
        <v>&gt; 700% to ≤ 750%</v>
      </c>
      <c r="BF20" s="90">
        <f t="shared" si="13"/>
        <v>673501</v>
      </c>
      <c r="BG20" s="65">
        <f t="shared" si="31"/>
        <v>718400</v>
      </c>
      <c r="BH20" s="91">
        <f>+'ECI MMC Scale_English'!$D$33</f>
        <v>639</v>
      </c>
      <c r="BI20" s="67" t="str">
        <f>+'ECI MMC Scale_English'!$E$33</f>
        <v>&gt; 750% to ≤ 800%</v>
      </c>
      <c r="BJ20" s="90">
        <f t="shared" si="14"/>
        <v>718401</v>
      </c>
      <c r="BK20" s="65">
        <f t="shared" si="32"/>
        <v>763300</v>
      </c>
      <c r="BL20" s="91">
        <f>+'ECI MMC Scale_English'!$D$34</f>
        <v>680</v>
      </c>
      <c r="BM20" s="67" t="str">
        <f>+'ECI MMC Scale_English'!$E$34</f>
        <v>&gt; 800% to ≤ 850%</v>
      </c>
      <c r="BN20" s="90">
        <f t="shared" si="15"/>
        <v>763301</v>
      </c>
      <c r="BO20" s="65">
        <f t="shared" si="33"/>
        <v>808200</v>
      </c>
      <c r="BP20" s="91">
        <f>+'ECI MMC Scale_English'!$D$35</f>
        <v>722</v>
      </c>
      <c r="BQ20" s="67" t="str">
        <f>+'ECI MMC Scale_English'!$E$35</f>
        <v>&gt; 850% to ≤ 900%</v>
      </c>
      <c r="BR20" s="90">
        <f t="shared" si="16"/>
        <v>808201</v>
      </c>
      <c r="BS20" s="65">
        <f t="shared" si="34"/>
        <v>853100</v>
      </c>
      <c r="BT20" s="91">
        <f>+'ECI MMC Scale_English'!$D$36</f>
        <v>763</v>
      </c>
      <c r="BU20" s="67" t="str">
        <f>+'ECI MMC Scale_English'!$E$36</f>
        <v>&gt; 900% to ≤ 950%</v>
      </c>
      <c r="BV20" s="90">
        <f t="shared" si="17"/>
        <v>853101</v>
      </c>
      <c r="BW20" s="65">
        <f t="shared" si="35"/>
        <v>898000</v>
      </c>
      <c r="BX20" s="91">
        <f>+'ECI MMC Scale_English'!$D$37</f>
        <v>804</v>
      </c>
      <c r="BY20" s="67" t="str">
        <f>+'ECI MMC Scale_English'!$E$37</f>
        <v xml:space="preserve"> &gt; 950% to ≤ 1000%</v>
      </c>
      <c r="BZ20" s="90">
        <f t="shared" si="36"/>
        <v>898001</v>
      </c>
      <c r="CA20" s="65"/>
      <c r="CB20" s="22"/>
      <c r="CC20" s="92" t="str">
        <f>+'ECI MMC Scale_English'!$E$38</f>
        <v>&gt; 1000%</v>
      </c>
      <c r="CD20" s="93" t="str">
        <f>+'ECI MMC Scale_English'!$D$61</f>
        <v>the full cost of services</v>
      </c>
      <c r="CE20" s="64"/>
      <c r="CF20" s="64" t="s">
        <v>53</v>
      </c>
      <c r="CG20" s="51">
        <f>'ECI MMC Scale_English'!D31</f>
        <v>557</v>
      </c>
      <c r="CH20" s="50" t="str">
        <f>'ECI MMC Scale_English'!E31</f>
        <v>&gt; 650% to ≤ 700%</v>
      </c>
    </row>
    <row r="21" spans="1:86" ht="15.75" thickBot="1">
      <c r="A21" s="28">
        <v>15</v>
      </c>
      <c r="B21" s="96"/>
      <c r="C21" s="97">
        <f>+C$20+'ECI MMC Scale_English'!$G$14</f>
        <v>95480</v>
      </c>
      <c r="D21" s="98">
        <v>0</v>
      </c>
      <c r="E21" s="99" t="str">
        <f>+'ECI MMC Scale_English'!$E$19</f>
        <v>≤ 100%</v>
      </c>
      <c r="F21" s="100">
        <f t="shared" si="0"/>
        <v>95481</v>
      </c>
      <c r="G21" s="97">
        <f t="shared" si="18"/>
        <v>143220</v>
      </c>
      <c r="H21" s="98">
        <f>+'ECI MMC Scale_English'!$D$20</f>
        <v>5</v>
      </c>
      <c r="I21" s="99" t="str">
        <f>+'ECI MMC Scale_English'!$E$20</f>
        <v>&gt; 100% to ≤ 150%</v>
      </c>
      <c r="J21" s="100">
        <f t="shared" si="1"/>
        <v>143221</v>
      </c>
      <c r="K21" s="97">
        <f t="shared" si="19"/>
        <v>190960</v>
      </c>
      <c r="L21" s="98">
        <f>+'ECI MMC Scale_English'!$D$21</f>
        <v>14</v>
      </c>
      <c r="M21" s="99" t="str">
        <f>+'ECI MMC Scale_English'!$E$21</f>
        <v>&gt; 150% to ≤ 200%</v>
      </c>
      <c r="N21" s="100">
        <f t="shared" si="2"/>
        <v>190961</v>
      </c>
      <c r="O21" s="97">
        <f t="shared" si="20"/>
        <v>238700</v>
      </c>
      <c r="P21" s="98">
        <f>+'ECI MMC Scale_English'!$D$22</f>
        <v>28</v>
      </c>
      <c r="Q21" s="99" t="str">
        <f>+'ECI MMC Scale_English'!$E$22</f>
        <v>&gt; 200% to ≤ 250%</v>
      </c>
      <c r="R21" s="100">
        <f t="shared" si="3"/>
        <v>238701</v>
      </c>
      <c r="S21" s="97">
        <f t="shared" si="21"/>
        <v>286440</v>
      </c>
      <c r="T21" s="98">
        <f>+'ECI MMC Scale_English'!$D$23</f>
        <v>45</v>
      </c>
      <c r="U21" s="99" t="str">
        <f>+'ECI MMC Scale_English'!$E$23</f>
        <v>&gt; 250% to ≤ 300%</v>
      </c>
      <c r="V21" s="100">
        <f t="shared" si="4"/>
        <v>286441</v>
      </c>
      <c r="W21" s="97">
        <f t="shared" si="22"/>
        <v>334180</v>
      </c>
      <c r="X21" s="98">
        <f>+'ECI MMC Scale_English'!$D$24</f>
        <v>67</v>
      </c>
      <c r="Y21" s="99" t="str">
        <f>+'ECI MMC Scale_English'!$E$24</f>
        <v>&gt; 300% to ≤ 350%</v>
      </c>
      <c r="Z21" s="100">
        <f t="shared" si="5"/>
        <v>334181</v>
      </c>
      <c r="AA21" s="97">
        <f t="shared" si="23"/>
        <v>381920</v>
      </c>
      <c r="AB21" s="98">
        <f>+'ECI MMC Scale_English'!$D$25</f>
        <v>124</v>
      </c>
      <c r="AC21" s="99" t="str">
        <f>+'ECI MMC Scale_English'!$E$25</f>
        <v>&gt; 350% to ≤ 400%</v>
      </c>
      <c r="AD21" s="100">
        <f t="shared" si="6"/>
        <v>381921</v>
      </c>
      <c r="AE21" s="97">
        <f t="shared" si="24"/>
        <v>429660</v>
      </c>
      <c r="AF21" s="98">
        <f>+'ECI MMC Scale_English'!$D$26</f>
        <v>210</v>
      </c>
      <c r="AG21" s="99" t="str">
        <f>+'ECI MMC Scale_English'!$E$26</f>
        <v>&gt; 400% to ≤ 450%</v>
      </c>
      <c r="AH21" s="100">
        <f t="shared" si="7"/>
        <v>429661</v>
      </c>
      <c r="AI21" s="97">
        <f t="shared" si="25"/>
        <v>477400</v>
      </c>
      <c r="AJ21" s="98">
        <f>+'ECI MMC Scale_English'!$D$27</f>
        <v>313</v>
      </c>
      <c r="AK21" s="99" t="str">
        <f>+'ECI MMC Scale_English'!$E$27</f>
        <v>&gt; 450% to ≤ 500%</v>
      </c>
      <c r="AL21" s="100">
        <f t="shared" si="8"/>
        <v>477401</v>
      </c>
      <c r="AM21" s="97">
        <f t="shared" si="26"/>
        <v>525140</v>
      </c>
      <c r="AN21" s="98">
        <f>+'ECI MMC Scale_English'!$D$28</f>
        <v>433</v>
      </c>
      <c r="AO21" s="99" t="str">
        <f>+'ECI MMC Scale_English'!$E$28</f>
        <v>&gt; 500% to ≤ 550%</v>
      </c>
      <c r="AP21" s="100">
        <f t="shared" si="9"/>
        <v>525141</v>
      </c>
      <c r="AQ21" s="97">
        <f t="shared" si="27"/>
        <v>572880</v>
      </c>
      <c r="AR21" s="98">
        <f>+'ECI MMC Scale_English'!$D$29</f>
        <v>474</v>
      </c>
      <c r="AS21" s="99" t="str">
        <f>+'ECI MMC Scale_English'!$E$29</f>
        <v>&gt; 550% to ≤ 600%</v>
      </c>
      <c r="AT21" s="100">
        <f t="shared" si="10"/>
        <v>572881</v>
      </c>
      <c r="AU21" s="97">
        <f t="shared" si="28"/>
        <v>620620</v>
      </c>
      <c r="AV21" s="98">
        <f>+'ECI MMC Scale_English'!$D$30</f>
        <v>515</v>
      </c>
      <c r="AW21" s="99" t="str">
        <f>+'ECI MMC Scale_English'!$E$30</f>
        <v>&gt; 600% to ≤ 650%</v>
      </c>
      <c r="AX21" s="100">
        <f t="shared" si="11"/>
        <v>620621</v>
      </c>
      <c r="AY21" s="97">
        <f t="shared" si="29"/>
        <v>668360</v>
      </c>
      <c r="AZ21" s="98">
        <f>+'ECI MMC Scale_English'!$D$31</f>
        <v>557</v>
      </c>
      <c r="BA21" s="99" t="str">
        <f>+'ECI MMC Scale_English'!$E$31</f>
        <v>&gt; 650% to ≤ 700%</v>
      </c>
      <c r="BB21" s="100">
        <f t="shared" si="12"/>
        <v>668361</v>
      </c>
      <c r="BC21" s="97">
        <f t="shared" si="30"/>
        <v>716100</v>
      </c>
      <c r="BD21" s="98">
        <f>+'ECI MMC Scale_English'!$D$32</f>
        <v>598</v>
      </c>
      <c r="BE21" s="99" t="str">
        <f>+'ECI MMC Scale_English'!$E$32</f>
        <v>&gt; 700% to ≤ 750%</v>
      </c>
      <c r="BF21" s="100">
        <f t="shared" si="13"/>
        <v>716101</v>
      </c>
      <c r="BG21" s="97">
        <f t="shared" si="31"/>
        <v>763840</v>
      </c>
      <c r="BH21" s="98">
        <f>+'ECI MMC Scale_English'!$D$33</f>
        <v>639</v>
      </c>
      <c r="BI21" s="99" t="str">
        <f>+'ECI MMC Scale_English'!$E$33</f>
        <v>&gt; 750% to ≤ 800%</v>
      </c>
      <c r="BJ21" s="100">
        <f t="shared" si="14"/>
        <v>763841</v>
      </c>
      <c r="BK21" s="97">
        <f t="shared" si="32"/>
        <v>811580</v>
      </c>
      <c r="BL21" s="98">
        <f>+'ECI MMC Scale_English'!$D$34</f>
        <v>680</v>
      </c>
      <c r="BM21" s="99" t="str">
        <f>+'ECI MMC Scale_English'!$E$34</f>
        <v>&gt; 800% to ≤ 850%</v>
      </c>
      <c r="BN21" s="100">
        <f t="shared" si="15"/>
        <v>811581</v>
      </c>
      <c r="BO21" s="97">
        <f t="shared" si="33"/>
        <v>859320</v>
      </c>
      <c r="BP21" s="98">
        <f>+'ECI MMC Scale_English'!$D$35</f>
        <v>722</v>
      </c>
      <c r="BQ21" s="99" t="str">
        <f>+'ECI MMC Scale_English'!$E$35</f>
        <v>&gt; 850% to ≤ 900%</v>
      </c>
      <c r="BR21" s="100">
        <f t="shared" si="16"/>
        <v>859321</v>
      </c>
      <c r="BS21" s="97">
        <f t="shared" si="34"/>
        <v>907060</v>
      </c>
      <c r="BT21" s="98">
        <f>+'ECI MMC Scale_English'!$D$36</f>
        <v>763</v>
      </c>
      <c r="BU21" s="99" t="str">
        <f>+'ECI MMC Scale_English'!$E$36</f>
        <v>&gt; 900% to ≤ 950%</v>
      </c>
      <c r="BV21" s="100">
        <f t="shared" si="17"/>
        <v>907061</v>
      </c>
      <c r="BW21" s="97">
        <f t="shared" si="35"/>
        <v>954800</v>
      </c>
      <c r="BX21" s="98">
        <f>+'ECI MMC Scale_English'!$D$37</f>
        <v>804</v>
      </c>
      <c r="BY21" s="99" t="str">
        <f>+'ECI MMC Scale_English'!$E$37</f>
        <v xml:space="preserve"> &gt; 950% to ≤ 1000%</v>
      </c>
      <c r="BZ21" s="100">
        <f t="shared" si="36"/>
        <v>954801</v>
      </c>
      <c r="CA21" s="97"/>
      <c r="CB21" s="23"/>
      <c r="CC21" s="101" t="str">
        <f>+'ECI MMC Scale_English'!$E$38</f>
        <v>&gt; 1000%</v>
      </c>
      <c r="CD21" s="102" t="str">
        <f>+'ECI MMC Scale_English'!$D$61</f>
        <v>the full cost of services</v>
      </c>
      <c r="CE21" s="64"/>
      <c r="CF21" s="64" t="s">
        <v>54</v>
      </c>
      <c r="CG21" s="51">
        <f>'ECI MMC Scale_English'!D32</f>
        <v>598</v>
      </c>
      <c r="CH21" s="50" t="str">
        <f>'ECI MMC Scale_English'!E32</f>
        <v>&gt; 700% to ≤ 750%</v>
      </c>
    </row>
    <row r="22" spans="1:86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 t="s">
        <v>55</v>
      </c>
      <c r="CG22" s="51">
        <f>'ECI MMC Scale_English'!D33</f>
        <v>639</v>
      </c>
      <c r="CH22" s="50" t="str">
        <f>'ECI MMC Scale_English'!E33</f>
        <v>&gt; 750% to ≤ 800%</v>
      </c>
    </row>
    <row r="23" spans="1:86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 t="s">
        <v>56</v>
      </c>
      <c r="CG23" s="51">
        <f>'ECI MMC Scale_English'!D34</f>
        <v>680</v>
      </c>
      <c r="CH23" s="50" t="str">
        <f>'ECI MMC Scale_English'!E34</f>
        <v>&gt; 800% to ≤ 850%</v>
      </c>
    </row>
    <row r="24" spans="1:86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 t="s">
        <v>57</v>
      </c>
      <c r="CG24" s="51">
        <f>'ECI MMC Scale_English'!D35</f>
        <v>722</v>
      </c>
      <c r="CH24" s="50" t="str">
        <f>'ECI MMC Scale_English'!E35</f>
        <v>&gt; 850% to ≤ 900%</v>
      </c>
    </row>
    <row r="25" spans="1:86" ht="15" customHeight="1">
      <c r="A25" s="155" t="str">
        <f>'ECI MMC Scale_English'!A109</f>
        <v>To calculate the adjusted family income range for each maximum payment for family size more than 9, add $5680 for each additional person for each 100% of federal poverty level (FPL).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4" t="s">
        <v>58</v>
      </c>
      <c r="CG25" s="51">
        <f>'ECI MMC Scale_English'!D36</f>
        <v>763</v>
      </c>
      <c r="CH25" s="50" t="str">
        <f>'ECI MMC Scale_English'!E36</f>
        <v>&gt; 900% to ≤ 950%</v>
      </c>
    </row>
    <row r="26" spans="1:86">
      <c r="CF26" s="64" t="s">
        <v>59</v>
      </c>
      <c r="CG26" s="51">
        <f>'ECI MMC Scale_English'!D37</f>
        <v>804</v>
      </c>
      <c r="CH26" s="50" t="str">
        <f>'ECI MMC Scale_English'!E37</f>
        <v xml:space="preserve"> &gt; 950% to ≤ 1000%</v>
      </c>
    </row>
    <row r="27" spans="1:86" ht="30">
      <c r="CF27" s="64" t="s">
        <v>60</v>
      </c>
      <c r="CG27" s="49" t="str">
        <f>'ECI MMC Scale_English'!D38</f>
        <v>the full cost of services</v>
      </c>
      <c r="CH27" s="50" t="str">
        <f>'ECI MMC Scale_English'!E38</f>
        <v>&gt; 1000%</v>
      </c>
    </row>
  </sheetData>
  <sheetProtection sheet="1" objects="1" scenarios="1" selectLockedCells="1"/>
  <mergeCells count="21">
    <mergeCell ref="A25:Q25"/>
    <mergeCell ref="B6:E6"/>
    <mergeCell ref="F6:I6"/>
    <mergeCell ref="J6:M6"/>
    <mergeCell ref="N6:Q6"/>
    <mergeCell ref="R6:U6"/>
    <mergeCell ref="V6:Y6"/>
    <mergeCell ref="Z6:AC6"/>
    <mergeCell ref="AD6:AG6"/>
    <mergeCell ref="AH6:AK6"/>
    <mergeCell ref="AL6:AO6"/>
    <mergeCell ref="AP6:AS6"/>
    <mergeCell ref="AT6:AW6"/>
    <mergeCell ref="AX6:BA6"/>
    <mergeCell ref="BB6:BE6"/>
    <mergeCell ref="BZ6:CD6"/>
    <mergeCell ref="BF6:BI6"/>
    <mergeCell ref="BJ6:BM6"/>
    <mergeCell ref="BN6:BQ6"/>
    <mergeCell ref="BR6:BU6"/>
    <mergeCell ref="BV6:BY6"/>
  </mergeCells>
  <printOptions horizontalCentered="1"/>
  <pageMargins left="0.25" right="0.25" top="0.75" bottom="0.75" header="0.3" footer="0.3"/>
  <pageSetup scale="60" orientation="landscape" r:id="rId1"/>
  <colBreaks count="4" manualBreakCount="4">
    <brk id="17" min="6" max="24" man="1"/>
    <brk id="33" min="6" max="24" man="1"/>
    <brk id="49" min="6" max="24" man="1"/>
    <brk id="65" min="6" max="2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9"/>
  <sheetViews>
    <sheetView showGridLines="0" zoomScale="115" zoomScaleNormal="115" workbookViewId="0">
      <selection activeCell="M20" sqref="M20"/>
    </sheetView>
  </sheetViews>
  <sheetFormatPr defaultColWidth="9.140625" defaultRowHeight="15"/>
  <cols>
    <col min="1" max="1" width="9.5703125" style="1" customWidth="1"/>
    <col min="2" max="2" width="1.7109375" style="18" customWidth="1"/>
    <col min="3" max="3" width="9.5703125" style="1" customWidth="1"/>
    <col min="4" max="4" width="19" style="1" customWidth="1"/>
    <col min="5" max="5" width="19.140625" style="1" customWidth="1"/>
    <col min="6" max="6" width="5.85546875" style="1" customWidth="1"/>
    <col min="7" max="7" width="9.5703125" style="1" customWidth="1"/>
    <col min="8" max="8" width="1.7109375" style="16" customWidth="1"/>
    <col min="9" max="9" width="9.5703125" style="1" customWidth="1"/>
    <col min="10" max="10" width="19" style="1" customWidth="1"/>
    <col min="11" max="11" width="19.140625" style="1" customWidth="1"/>
    <col min="12" max="12" width="9.140625" style="1"/>
    <col min="13" max="18" width="9.140625" style="1" customWidth="1"/>
    <col min="19" max="16384" width="9.140625" style="1"/>
  </cols>
  <sheetData>
    <row r="1" spans="1:22" ht="18">
      <c r="A1" s="118" t="s">
        <v>66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22" ht="18">
      <c r="A2" s="118" t="s">
        <v>67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22" ht="18">
      <c r="A3" s="118" t="s">
        <v>68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22" ht="18">
      <c r="A4" s="119" t="s">
        <v>69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22" ht="15" customHeigh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22" hidden="1">
      <c r="A6" s="2"/>
      <c r="B6" s="17"/>
      <c r="C6" s="58" t="s">
        <v>70</v>
      </c>
      <c r="D6" s="2"/>
      <c r="E6" s="56"/>
      <c r="F6" s="2"/>
      <c r="G6" s="2" t="s">
        <v>71</v>
      </c>
      <c r="H6" s="15"/>
      <c r="I6" s="2"/>
      <c r="J6" s="2"/>
      <c r="K6" s="64"/>
    </row>
    <row r="7" spans="1:22" hidden="1">
      <c r="A7" s="2"/>
      <c r="B7" s="17"/>
      <c r="C7" s="58" t="s">
        <v>70</v>
      </c>
      <c r="D7" s="2"/>
      <c r="E7" s="56"/>
      <c r="F7" s="2"/>
      <c r="G7" s="61">
        <v>5680</v>
      </c>
      <c r="H7" s="15"/>
      <c r="I7" s="15" t="s">
        <v>72</v>
      </c>
      <c r="J7" s="2"/>
      <c r="K7" s="64"/>
      <c r="Q7" s="117" t="s">
        <v>73</v>
      </c>
      <c r="R7" s="117"/>
      <c r="S7" s="117"/>
      <c r="T7" s="117"/>
      <c r="U7" s="117"/>
      <c r="V7" s="117"/>
    </row>
    <row r="8" spans="1:22" hidden="1">
      <c r="A8" s="2"/>
      <c r="B8" s="17"/>
      <c r="C8" s="58" t="s">
        <v>70</v>
      </c>
      <c r="D8" s="2"/>
      <c r="E8" s="56"/>
      <c r="F8" s="2"/>
      <c r="G8" s="61">
        <v>5680</v>
      </c>
      <c r="H8" s="15"/>
      <c r="I8" s="15" t="s">
        <v>74</v>
      </c>
      <c r="J8" s="2"/>
      <c r="K8" s="64"/>
      <c r="Q8" s="117" t="s">
        <v>75</v>
      </c>
      <c r="R8" s="117"/>
      <c r="S8" s="117"/>
      <c r="T8" s="117"/>
      <c r="U8" s="117"/>
      <c r="V8" s="117"/>
    </row>
    <row r="9" spans="1:22" hidden="1">
      <c r="A9" s="2"/>
      <c r="B9" s="17"/>
      <c r="C9" s="58" t="s">
        <v>70</v>
      </c>
      <c r="D9" s="2"/>
      <c r="E9" s="56"/>
      <c r="F9" s="2"/>
      <c r="G9" s="61">
        <v>5680</v>
      </c>
      <c r="H9" s="15"/>
      <c r="I9" s="15" t="s">
        <v>76</v>
      </c>
      <c r="J9" s="2"/>
      <c r="K9" s="64"/>
      <c r="Q9" s="117" t="s">
        <v>77</v>
      </c>
      <c r="R9" s="117"/>
      <c r="S9" s="117"/>
      <c r="T9" s="117"/>
      <c r="U9" s="117"/>
      <c r="V9" s="117"/>
    </row>
    <row r="10" spans="1:22" hidden="1">
      <c r="A10" s="2"/>
      <c r="B10" s="17"/>
      <c r="C10" s="58" t="s">
        <v>70</v>
      </c>
      <c r="D10" s="2"/>
      <c r="E10" s="56"/>
      <c r="F10" s="2"/>
      <c r="G10" s="61">
        <v>5680</v>
      </c>
      <c r="H10" s="15"/>
      <c r="I10" s="15" t="s">
        <v>78</v>
      </c>
      <c r="J10" s="2"/>
      <c r="K10" s="64"/>
      <c r="Q10" s="117" t="s">
        <v>79</v>
      </c>
      <c r="R10" s="117"/>
      <c r="S10" s="117"/>
      <c r="T10" s="117"/>
      <c r="U10" s="117"/>
      <c r="V10" s="117"/>
    </row>
    <row r="11" spans="1:22" hidden="1">
      <c r="A11" s="2"/>
      <c r="B11" s="17"/>
      <c r="C11" s="58" t="s">
        <v>70</v>
      </c>
      <c r="D11" s="2"/>
      <c r="E11" s="56"/>
      <c r="F11" s="2"/>
      <c r="G11" s="61">
        <v>5680</v>
      </c>
      <c r="H11" s="15"/>
      <c r="I11" s="15" t="s">
        <v>80</v>
      </c>
      <c r="J11" s="2"/>
      <c r="K11" s="64"/>
      <c r="Q11" s="2"/>
      <c r="R11" s="2"/>
      <c r="S11" s="2"/>
      <c r="T11" s="2"/>
      <c r="U11" s="2"/>
      <c r="V11" s="2"/>
    </row>
    <row r="12" spans="1:22" hidden="1">
      <c r="A12" s="2"/>
      <c r="B12" s="17"/>
      <c r="C12" s="58" t="s">
        <v>70</v>
      </c>
      <c r="D12" s="2"/>
      <c r="E12" s="56"/>
      <c r="F12" s="57"/>
      <c r="G12" s="61">
        <v>5680</v>
      </c>
      <c r="H12" s="15"/>
      <c r="I12" s="15" t="s">
        <v>81</v>
      </c>
      <c r="J12" s="2"/>
      <c r="K12" s="64"/>
      <c r="Q12" s="117" t="s">
        <v>82</v>
      </c>
      <c r="R12" s="117"/>
      <c r="S12" s="117"/>
      <c r="T12" s="117"/>
      <c r="U12" s="117"/>
      <c r="V12" s="117"/>
    </row>
    <row r="13" spans="1:22" hidden="1">
      <c r="A13" s="2"/>
      <c r="B13" s="17"/>
      <c r="C13" s="58" t="s">
        <v>70</v>
      </c>
      <c r="D13" s="2"/>
      <c r="E13" s="56"/>
      <c r="F13" s="2"/>
      <c r="G13" s="61">
        <v>5680</v>
      </c>
      <c r="H13" s="15"/>
      <c r="I13" s="15" t="s">
        <v>83</v>
      </c>
      <c r="J13" s="2"/>
      <c r="K13" s="64"/>
    </row>
    <row r="14" spans="1:22" hidden="1">
      <c r="A14" s="2"/>
      <c r="B14" s="17"/>
      <c r="C14" s="58" t="s">
        <v>70</v>
      </c>
      <c r="D14" s="2"/>
      <c r="E14" s="2"/>
      <c r="F14" s="2"/>
      <c r="G14" s="61">
        <v>5680</v>
      </c>
      <c r="H14" s="1"/>
      <c r="I14" s="15" t="s">
        <v>84</v>
      </c>
      <c r="J14" s="2"/>
      <c r="K14" s="64"/>
    </row>
    <row r="15" spans="1:22" hidden="1">
      <c r="A15" s="2"/>
      <c r="B15" s="17"/>
      <c r="C15" s="58" t="s">
        <v>70</v>
      </c>
      <c r="D15" s="2"/>
      <c r="E15" s="2"/>
      <c r="F15" s="2"/>
      <c r="G15" s="59"/>
      <c r="H15" s="1"/>
      <c r="I15" s="15"/>
      <c r="J15" s="2"/>
      <c r="K15" s="64"/>
    </row>
    <row r="16" spans="1:22">
      <c r="A16" s="64"/>
      <c r="B16" s="103"/>
      <c r="C16" s="64"/>
      <c r="D16" s="64"/>
      <c r="E16" s="64"/>
      <c r="F16" s="64"/>
      <c r="G16" s="64"/>
      <c r="H16" s="104"/>
      <c r="I16" s="64"/>
      <c r="J16" s="64"/>
      <c r="K16" s="64"/>
    </row>
    <row r="17" spans="1:21">
      <c r="A17" s="120" t="s">
        <v>85</v>
      </c>
      <c r="B17" s="120"/>
      <c r="C17" s="120"/>
      <c r="D17" s="64"/>
      <c r="E17" s="64"/>
      <c r="F17" s="64"/>
      <c r="G17" s="120" t="s">
        <v>86</v>
      </c>
      <c r="H17" s="120"/>
      <c r="I17" s="120"/>
      <c r="J17" s="64"/>
      <c r="K17" s="64"/>
    </row>
    <row r="18" spans="1:21" ht="30" customHeight="1">
      <c r="A18" s="121" t="s">
        <v>10</v>
      </c>
      <c r="B18" s="122"/>
      <c r="C18" s="123"/>
      <c r="D18" s="4" t="s">
        <v>87</v>
      </c>
      <c r="E18" s="5" t="s">
        <v>12</v>
      </c>
      <c r="F18" s="6"/>
      <c r="G18" s="121" t="s">
        <v>10</v>
      </c>
      <c r="H18" s="122"/>
      <c r="I18" s="123"/>
      <c r="J18" s="4" t="s">
        <v>87</v>
      </c>
      <c r="K18" s="5" t="s">
        <v>12</v>
      </c>
    </row>
    <row r="19" spans="1:21" ht="18" customHeight="1">
      <c r="A19" s="105">
        <v>21640</v>
      </c>
      <c r="B19" s="124" t="s">
        <v>88</v>
      </c>
      <c r="C19" s="125"/>
      <c r="D19" s="106">
        <v>0</v>
      </c>
      <c r="E19" s="107" t="s">
        <v>89</v>
      </c>
      <c r="F19" s="67"/>
      <c r="G19" s="108">
        <f>+A19+$G$8</f>
        <v>27320</v>
      </c>
      <c r="H19" s="124" t="s">
        <v>88</v>
      </c>
      <c r="I19" s="125"/>
      <c r="J19" s="106">
        <v>0</v>
      </c>
      <c r="K19" s="107" t="s">
        <v>89</v>
      </c>
    </row>
    <row r="20" spans="1:21" ht="18" customHeight="1">
      <c r="A20" s="109">
        <f>+A19+1</f>
        <v>21641</v>
      </c>
      <c r="B20" s="62" t="s">
        <v>90</v>
      </c>
      <c r="C20" s="110">
        <f>ROUND(A19*1.5,0)</f>
        <v>32460</v>
      </c>
      <c r="D20" s="106">
        <v>5</v>
      </c>
      <c r="E20" s="107" t="s">
        <v>91</v>
      </c>
      <c r="F20" s="67"/>
      <c r="G20" s="108">
        <f>+G19+1</f>
        <v>27321</v>
      </c>
      <c r="H20" s="62" t="s">
        <v>90</v>
      </c>
      <c r="I20" s="110">
        <f>ROUND(G19*1.5,0)</f>
        <v>40980</v>
      </c>
      <c r="J20" s="106">
        <v>5</v>
      </c>
      <c r="K20" s="107" t="s">
        <v>91</v>
      </c>
      <c r="S20" s="2"/>
      <c r="T20" s="2"/>
      <c r="U20" s="2"/>
    </row>
    <row r="21" spans="1:21" ht="18" customHeight="1">
      <c r="A21" s="109">
        <f>+C20+1</f>
        <v>32461</v>
      </c>
      <c r="B21" s="62" t="s">
        <v>90</v>
      </c>
      <c r="C21" s="110">
        <f>ROUND(A19*2,0)</f>
        <v>43280</v>
      </c>
      <c r="D21" s="106">
        <v>14</v>
      </c>
      <c r="E21" s="107" t="s">
        <v>92</v>
      </c>
      <c r="F21" s="67"/>
      <c r="G21" s="109">
        <f>+I20+1</f>
        <v>40981</v>
      </c>
      <c r="H21" s="62" t="s">
        <v>90</v>
      </c>
      <c r="I21" s="110">
        <f>ROUND(G19*2,0)</f>
        <v>54640</v>
      </c>
      <c r="J21" s="106">
        <v>14</v>
      </c>
      <c r="K21" s="107" t="s">
        <v>92</v>
      </c>
      <c r="S21" s="2"/>
      <c r="T21" s="2"/>
      <c r="U21" s="2"/>
    </row>
    <row r="22" spans="1:21" ht="18" customHeight="1">
      <c r="A22" s="109">
        <f t="shared" ref="A22:A38" si="0">+C21+1</f>
        <v>43281</v>
      </c>
      <c r="B22" s="62" t="s">
        <v>90</v>
      </c>
      <c r="C22" s="110">
        <f>ROUND(A19*2.5,0)</f>
        <v>54100</v>
      </c>
      <c r="D22" s="106">
        <v>28</v>
      </c>
      <c r="E22" s="107" t="s">
        <v>93</v>
      </c>
      <c r="F22" s="67"/>
      <c r="G22" s="109">
        <f t="shared" ref="G22:G37" si="1">+I21+1</f>
        <v>54641</v>
      </c>
      <c r="H22" s="62" t="s">
        <v>90</v>
      </c>
      <c r="I22" s="110">
        <f>ROUND(G19*2.5,0)</f>
        <v>68300</v>
      </c>
      <c r="J22" s="106">
        <v>28</v>
      </c>
      <c r="K22" s="107" t="s">
        <v>93</v>
      </c>
    </row>
    <row r="23" spans="1:21" ht="18" customHeight="1">
      <c r="A23" s="109">
        <f t="shared" si="0"/>
        <v>54101</v>
      </c>
      <c r="B23" s="62" t="s">
        <v>90</v>
      </c>
      <c r="C23" s="110">
        <f>ROUND(A19*3,0)</f>
        <v>64920</v>
      </c>
      <c r="D23" s="106">
        <v>45</v>
      </c>
      <c r="E23" s="107" t="s">
        <v>94</v>
      </c>
      <c r="F23" s="67"/>
      <c r="G23" s="109">
        <f t="shared" si="1"/>
        <v>68301</v>
      </c>
      <c r="H23" s="62" t="s">
        <v>90</v>
      </c>
      <c r="I23" s="110">
        <f>ROUND(G19*3,0)</f>
        <v>81960</v>
      </c>
      <c r="J23" s="106">
        <v>45</v>
      </c>
      <c r="K23" s="107" t="s">
        <v>94</v>
      </c>
      <c r="S23" s="2"/>
      <c r="T23" s="2"/>
      <c r="U23" s="2"/>
    </row>
    <row r="24" spans="1:21" ht="18" customHeight="1">
      <c r="A24" s="109">
        <f t="shared" ref="A24:A37" si="2">+C23+1</f>
        <v>64921</v>
      </c>
      <c r="B24" s="62" t="s">
        <v>90</v>
      </c>
      <c r="C24" s="110">
        <f>ROUND(A19*3.5,0)</f>
        <v>75740</v>
      </c>
      <c r="D24" s="106">
        <v>67</v>
      </c>
      <c r="E24" s="107" t="s">
        <v>95</v>
      </c>
      <c r="F24" s="67"/>
      <c r="G24" s="109">
        <f t="shared" si="1"/>
        <v>81961</v>
      </c>
      <c r="H24" s="62" t="s">
        <v>90</v>
      </c>
      <c r="I24" s="110">
        <f>ROUND(G19*3.5,0)</f>
        <v>95620</v>
      </c>
      <c r="J24" s="106">
        <v>67</v>
      </c>
      <c r="K24" s="107" t="s">
        <v>95</v>
      </c>
      <c r="S24" s="2"/>
      <c r="T24" s="2"/>
      <c r="U24" s="2"/>
    </row>
    <row r="25" spans="1:21" ht="18" customHeight="1">
      <c r="A25" s="109">
        <f t="shared" si="2"/>
        <v>75741</v>
      </c>
      <c r="B25" s="62" t="s">
        <v>90</v>
      </c>
      <c r="C25" s="110">
        <f>ROUND(A19*4,0)</f>
        <v>86560</v>
      </c>
      <c r="D25" s="106">
        <v>124</v>
      </c>
      <c r="E25" s="107" t="s">
        <v>96</v>
      </c>
      <c r="F25" s="67"/>
      <c r="G25" s="109">
        <f t="shared" si="1"/>
        <v>95621</v>
      </c>
      <c r="H25" s="62" t="s">
        <v>90</v>
      </c>
      <c r="I25" s="110">
        <f>ROUND(G19*4,0)</f>
        <v>109280</v>
      </c>
      <c r="J25" s="106">
        <v>124</v>
      </c>
      <c r="K25" s="107" t="s">
        <v>96</v>
      </c>
      <c r="M25" s="2"/>
      <c r="N25" s="2"/>
      <c r="O25" s="2"/>
      <c r="P25" s="2"/>
      <c r="Q25" s="2"/>
      <c r="R25" s="2"/>
      <c r="S25" s="2"/>
      <c r="T25" s="2"/>
      <c r="U25" s="2"/>
    </row>
    <row r="26" spans="1:21" ht="18" customHeight="1">
      <c r="A26" s="109">
        <f t="shared" si="2"/>
        <v>86561</v>
      </c>
      <c r="B26" s="62" t="s">
        <v>90</v>
      </c>
      <c r="C26" s="110">
        <f>ROUND(A19*4.5,0)</f>
        <v>97380</v>
      </c>
      <c r="D26" s="106">
        <v>210</v>
      </c>
      <c r="E26" s="107" t="s">
        <v>97</v>
      </c>
      <c r="F26" s="67"/>
      <c r="G26" s="109">
        <f t="shared" si="1"/>
        <v>109281</v>
      </c>
      <c r="H26" s="62" t="s">
        <v>90</v>
      </c>
      <c r="I26" s="110">
        <f>ROUND(G19*4.5,0)</f>
        <v>122940</v>
      </c>
      <c r="J26" s="106">
        <v>210</v>
      </c>
      <c r="K26" s="107" t="s">
        <v>97</v>
      </c>
      <c r="M26" s="2"/>
      <c r="N26" s="2"/>
      <c r="O26" s="2"/>
      <c r="P26" s="2"/>
      <c r="Q26" s="2"/>
      <c r="R26" s="2"/>
      <c r="S26" s="2"/>
      <c r="T26" s="2"/>
      <c r="U26" s="2"/>
    </row>
    <row r="27" spans="1:21" ht="18" customHeight="1">
      <c r="A27" s="109">
        <f t="shared" si="2"/>
        <v>97381</v>
      </c>
      <c r="B27" s="62" t="s">
        <v>90</v>
      </c>
      <c r="C27" s="110">
        <f>ROUND(A19*5,0)</f>
        <v>108200</v>
      </c>
      <c r="D27" s="106">
        <v>313</v>
      </c>
      <c r="E27" s="107" t="s">
        <v>98</v>
      </c>
      <c r="F27" s="67"/>
      <c r="G27" s="109">
        <f t="shared" si="1"/>
        <v>122941</v>
      </c>
      <c r="H27" s="62" t="s">
        <v>90</v>
      </c>
      <c r="I27" s="110">
        <f>ROUND(G19*5,0)</f>
        <v>136600</v>
      </c>
      <c r="J27" s="106">
        <v>313</v>
      </c>
      <c r="K27" s="107" t="s">
        <v>98</v>
      </c>
      <c r="M27" s="2"/>
      <c r="N27" s="2"/>
      <c r="O27" s="2"/>
      <c r="P27" s="2"/>
      <c r="Q27" s="2"/>
      <c r="R27" s="2"/>
      <c r="S27" s="2"/>
      <c r="T27" s="2"/>
      <c r="U27" s="2"/>
    </row>
    <row r="28" spans="1:21" ht="18" customHeight="1">
      <c r="A28" s="109">
        <f t="shared" si="2"/>
        <v>108201</v>
      </c>
      <c r="B28" s="62" t="s">
        <v>90</v>
      </c>
      <c r="C28" s="110">
        <f>ROUND(A19*5.5,0)</f>
        <v>119020</v>
      </c>
      <c r="D28" s="106">
        <v>433</v>
      </c>
      <c r="E28" s="107" t="s">
        <v>99</v>
      </c>
      <c r="F28" s="67"/>
      <c r="G28" s="109">
        <f t="shared" si="1"/>
        <v>136601</v>
      </c>
      <c r="H28" s="62" t="s">
        <v>90</v>
      </c>
      <c r="I28" s="110">
        <f>ROUND(G19*5.5,0)</f>
        <v>150260</v>
      </c>
      <c r="J28" s="106">
        <v>433</v>
      </c>
      <c r="K28" s="107" t="s">
        <v>99</v>
      </c>
      <c r="M28" s="2"/>
      <c r="N28" s="2"/>
      <c r="O28" s="2"/>
      <c r="P28" s="2"/>
      <c r="Q28" s="2"/>
      <c r="R28" s="2"/>
      <c r="S28" s="2"/>
      <c r="T28" s="2"/>
      <c r="U28" s="2"/>
    </row>
    <row r="29" spans="1:21" ht="18" customHeight="1">
      <c r="A29" s="109">
        <f t="shared" si="2"/>
        <v>119021</v>
      </c>
      <c r="B29" s="62" t="s">
        <v>90</v>
      </c>
      <c r="C29" s="110">
        <f>ROUND(A19*6,0)</f>
        <v>129840</v>
      </c>
      <c r="D29" s="106">
        <v>474</v>
      </c>
      <c r="E29" s="107" t="s">
        <v>100</v>
      </c>
      <c r="F29" s="67"/>
      <c r="G29" s="109">
        <f t="shared" si="1"/>
        <v>150261</v>
      </c>
      <c r="H29" s="62" t="s">
        <v>90</v>
      </c>
      <c r="I29" s="110">
        <f>ROUND(G19*6,0)</f>
        <v>163920</v>
      </c>
      <c r="J29" s="106">
        <v>474</v>
      </c>
      <c r="K29" s="107" t="s">
        <v>100</v>
      </c>
      <c r="M29" s="2"/>
      <c r="N29" s="2"/>
      <c r="O29" s="2"/>
      <c r="P29" s="2"/>
      <c r="Q29" s="2"/>
      <c r="R29" s="2"/>
      <c r="S29" s="2"/>
      <c r="T29" s="2"/>
      <c r="U29" s="2"/>
    </row>
    <row r="30" spans="1:21" ht="18" customHeight="1">
      <c r="A30" s="109">
        <f t="shared" si="2"/>
        <v>129841</v>
      </c>
      <c r="B30" s="62" t="s">
        <v>90</v>
      </c>
      <c r="C30" s="110">
        <f>ROUND(A19*6.5,0)</f>
        <v>140660</v>
      </c>
      <c r="D30" s="106">
        <v>515</v>
      </c>
      <c r="E30" s="107" t="s">
        <v>101</v>
      </c>
      <c r="F30" s="67"/>
      <c r="G30" s="109">
        <f t="shared" si="1"/>
        <v>163921</v>
      </c>
      <c r="H30" s="62" t="s">
        <v>90</v>
      </c>
      <c r="I30" s="110">
        <f>ROUND(G19*6.5,0)</f>
        <v>177580</v>
      </c>
      <c r="J30" s="106">
        <v>515</v>
      </c>
      <c r="K30" s="107" t="s">
        <v>101</v>
      </c>
      <c r="M30" s="2"/>
      <c r="N30" s="2"/>
      <c r="O30" s="2"/>
      <c r="P30" s="2"/>
      <c r="Q30" s="2"/>
      <c r="R30" s="2"/>
      <c r="S30" s="2"/>
      <c r="T30" s="2"/>
      <c r="U30" s="2"/>
    </row>
    <row r="31" spans="1:21" ht="18" customHeight="1">
      <c r="A31" s="109">
        <f t="shared" si="2"/>
        <v>140661</v>
      </c>
      <c r="B31" s="62" t="s">
        <v>90</v>
      </c>
      <c r="C31" s="110">
        <f>ROUND(A19*7,0)</f>
        <v>151480</v>
      </c>
      <c r="D31" s="106">
        <v>557</v>
      </c>
      <c r="E31" s="107" t="s">
        <v>102</v>
      </c>
      <c r="F31" s="67"/>
      <c r="G31" s="109">
        <f>+I30+1</f>
        <v>177581</v>
      </c>
      <c r="H31" s="62" t="s">
        <v>90</v>
      </c>
      <c r="I31" s="110">
        <f>ROUND(G19*7,0)</f>
        <v>191240</v>
      </c>
      <c r="J31" s="106">
        <v>557</v>
      </c>
      <c r="K31" s="107" t="s">
        <v>102</v>
      </c>
      <c r="M31" s="2"/>
      <c r="N31" s="2"/>
      <c r="O31" s="2"/>
      <c r="P31" s="2"/>
      <c r="Q31" s="2"/>
      <c r="R31" s="2"/>
      <c r="S31" s="2"/>
      <c r="T31" s="2"/>
      <c r="U31" s="2"/>
    </row>
    <row r="32" spans="1:21" ht="18" customHeight="1">
      <c r="A32" s="109">
        <f t="shared" si="2"/>
        <v>151481</v>
      </c>
      <c r="B32" s="62" t="s">
        <v>90</v>
      </c>
      <c r="C32" s="110">
        <f>ROUND(A19*7.5,0)</f>
        <v>162300</v>
      </c>
      <c r="D32" s="106">
        <v>598</v>
      </c>
      <c r="E32" s="107" t="s">
        <v>103</v>
      </c>
      <c r="F32" s="67"/>
      <c r="G32" s="109">
        <f t="shared" si="1"/>
        <v>191241</v>
      </c>
      <c r="H32" s="62" t="s">
        <v>90</v>
      </c>
      <c r="I32" s="110">
        <f>ROUND(G19*7.5,0)</f>
        <v>204900</v>
      </c>
      <c r="J32" s="106">
        <v>598</v>
      </c>
      <c r="K32" s="107" t="s">
        <v>103</v>
      </c>
      <c r="M32" s="2"/>
      <c r="N32" s="2"/>
      <c r="O32" s="2"/>
      <c r="P32" s="2"/>
      <c r="Q32" s="2"/>
      <c r="R32" s="2"/>
      <c r="S32" s="2"/>
      <c r="T32" s="2"/>
      <c r="U32" s="2"/>
    </row>
    <row r="33" spans="1:21" ht="18" customHeight="1">
      <c r="A33" s="109">
        <f t="shared" si="2"/>
        <v>162301</v>
      </c>
      <c r="B33" s="62" t="s">
        <v>90</v>
      </c>
      <c r="C33" s="110">
        <f>ROUND(A19*8,0)</f>
        <v>173120</v>
      </c>
      <c r="D33" s="106">
        <v>639</v>
      </c>
      <c r="E33" s="107" t="s">
        <v>104</v>
      </c>
      <c r="F33" s="67"/>
      <c r="G33" s="109">
        <f t="shared" si="1"/>
        <v>204901</v>
      </c>
      <c r="H33" s="62" t="s">
        <v>90</v>
      </c>
      <c r="I33" s="110">
        <f>ROUND(G19*8,0)</f>
        <v>218560</v>
      </c>
      <c r="J33" s="106">
        <v>639</v>
      </c>
      <c r="K33" s="107" t="s">
        <v>104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ht="18" customHeight="1">
      <c r="A34" s="109">
        <f t="shared" si="2"/>
        <v>173121</v>
      </c>
      <c r="B34" s="62" t="s">
        <v>90</v>
      </c>
      <c r="C34" s="110">
        <f>ROUND(A19*8.5,0)</f>
        <v>183940</v>
      </c>
      <c r="D34" s="106">
        <v>680</v>
      </c>
      <c r="E34" s="107" t="s">
        <v>105</v>
      </c>
      <c r="F34" s="67"/>
      <c r="G34" s="109">
        <f t="shared" si="1"/>
        <v>218561</v>
      </c>
      <c r="H34" s="62" t="s">
        <v>90</v>
      </c>
      <c r="I34" s="110">
        <f>ROUND(G19*8.5,0)</f>
        <v>232220</v>
      </c>
      <c r="J34" s="106">
        <v>680</v>
      </c>
      <c r="K34" s="107" t="s">
        <v>105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ht="18" customHeight="1">
      <c r="A35" s="109">
        <f t="shared" si="2"/>
        <v>183941</v>
      </c>
      <c r="B35" s="62" t="s">
        <v>90</v>
      </c>
      <c r="C35" s="110">
        <f>ROUND(A19*9,0)</f>
        <v>194760</v>
      </c>
      <c r="D35" s="106">
        <v>722</v>
      </c>
      <c r="E35" s="107" t="s">
        <v>106</v>
      </c>
      <c r="F35" s="67"/>
      <c r="G35" s="109">
        <f t="shared" si="1"/>
        <v>232221</v>
      </c>
      <c r="H35" s="62" t="s">
        <v>90</v>
      </c>
      <c r="I35" s="110">
        <f>ROUND(G19*9,0)</f>
        <v>245880</v>
      </c>
      <c r="J35" s="106">
        <v>722</v>
      </c>
      <c r="K35" s="107" t="s">
        <v>106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ht="18" customHeight="1">
      <c r="A36" s="109">
        <f t="shared" si="2"/>
        <v>194761</v>
      </c>
      <c r="B36" s="62" t="s">
        <v>90</v>
      </c>
      <c r="C36" s="110">
        <f>ROUND(A19*9.5,0)</f>
        <v>205580</v>
      </c>
      <c r="D36" s="106">
        <v>763</v>
      </c>
      <c r="E36" s="107" t="s">
        <v>107</v>
      </c>
      <c r="F36" s="67"/>
      <c r="G36" s="109">
        <f t="shared" si="1"/>
        <v>245881</v>
      </c>
      <c r="H36" s="62" t="s">
        <v>90</v>
      </c>
      <c r="I36" s="110">
        <f>ROUND(G19*9.5,0)</f>
        <v>259540</v>
      </c>
      <c r="J36" s="106">
        <v>763</v>
      </c>
      <c r="K36" s="107" t="s">
        <v>107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ht="18" customHeight="1">
      <c r="A37" s="109">
        <f t="shared" si="2"/>
        <v>205581</v>
      </c>
      <c r="B37" s="62" t="s">
        <v>90</v>
      </c>
      <c r="C37" s="110">
        <f>ROUND(A19*10,0)</f>
        <v>216400</v>
      </c>
      <c r="D37" s="106">
        <v>804</v>
      </c>
      <c r="E37" s="107" t="s">
        <v>108</v>
      </c>
      <c r="F37" s="67"/>
      <c r="G37" s="109">
        <f t="shared" si="1"/>
        <v>259541</v>
      </c>
      <c r="H37" s="62" t="s">
        <v>90</v>
      </c>
      <c r="I37" s="110">
        <f>ROUND(G19*10,0)</f>
        <v>273200</v>
      </c>
      <c r="J37" s="106">
        <v>804</v>
      </c>
      <c r="K37" s="107" t="s">
        <v>108</v>
      </c>
    </row>
    <row r="38" spans="1:21" ht="28.5">
      <c r="A38" s="111">
        <f t="shared" si="0"/>
        <v>216401</v>
      </c>
      <c r="B38" s="124" t="s">
        <v>109</v>
      </c>
      <c r="C38" s="125"/>
      <c r="D38" s="112" t="s">
        <v>110</v>
      </c>
      <c r="E38" s="113" t="s">
        <v>111</v>
      </c>
      <c r="F38" s="67"/>
      <c r="G38" s="111">
        <f t="shared" ref="G38" si="3">+I37+1</f>
        <v>273201</v>
      </c>
      <c r="H38" s="124" t="s">
        <v>109</v>
      </c>
      <c r="I38" s="125"/>
      <c r="J38" s="112" t="s">
        <v>110</v>
      </c>
      <c r="K38" s="113" t="s">
        <v>111</v>
      </c>
    </row>
    <row r="39" spans="1:21" ht="15" customHeight="1">
      <c r="A39" s="64"/>
      <c r="B39" s="103"/>
      <c r="C39" s="64"/>
      <c r="D39" s="64"/>
      <c r="E39" s="8" t="s">
        <v>112</v>
      </c>
      <c r="F39" s="8"/>
      <c r="G39" s="64"/>
      <c r="H39" s="104"/>
      <c r="I39" s="64"/>
      <c r="J39" s="64"/>
      <c r="K39" s="64"/>
    </row>
    <row r="40" spans="1:21">
      <c r="A40" s="120" t="s">
        <v>113</v>
      </c>
      <c r="B40" s="120"/>
      <c r="C40" s="120"/>
      <c r="D40" s="64"/>
      <c r="E40" s="64"/>
      <c r="F40" s="64"/>
      <c r="G40" s="120" t="s">
        <v>114</v>
      </c>
      <c r="H40" s="120"/>
      <c r="I40" s="120"/>
      <c r="J40" s="64"/>
      <c r="K40" s="64"/>
    </row>
    <row r="41" spans="1:21" ht="30" customHeight="1">
      <c r="A41" s="156" t="s">
        <v>10</v>
      </c>
      <c r="B41" s="157"/>
      <c r="C41" s="158"/>
      <c r="D41" s="4" t="s">
        <v>87</v>
      </c>
      <c r="E41" s="5" t="s">
        <v>12</v>
      </c>
      <c r="F41" s="6"/>
      <c r="G41" s="121" t="s">
        <v>10</v>
      </c>
      <c r="H41" s="122"/>
      <c r="I41" s="123"/>
      <c r="J41" s="4" t="s">
        <v>87</v>
      </c>
      <c r="K41" s="5" t="s">
        <v>12</v>
      </c>
    </row>
    <row r="42" spans="1:21" ht="18" customHeight="1">
      <c r="A42" s="108">
        <f>+G19+($G$9)</f>
        <v>33000</v>
      </c>
      <c r="B42" s="124" t="s">
        <v>88</v>
      </c>
      <c r="C42" s="125"/>
      <c r="D42" s="106">
        <v>0</v>
      </c>
      <c r="E42" s="107" t="s">
        <v>89</v>
      </c>
      <c r="F42" s="67"/>
      <c r="G42" s="108">
        <f>+A42+($G$10)</f>
        <v>38680</v>
      </c>
      <c r="H42" s="124" t="s">
        <v>88</v>
      </c>
      <c r="I42" s="125"/>
      <c r="J42" s="106">
        <v>0</v>
      </c>
      <c r="K42" s="107" t="s">
        <v>89</v>
      </c>
    </row>
    <row r="43" spans="1:21" ht="18" customHeight="1">
      <c r="A43" s="109">
        <f>+A42+1</f>
        <v>33001</v>
      </c>
      <c r="B43" s="62" t="s">
        <v>90</v>
      </c>
      <c r="C43" s="110">
        <f>ROUND(A42*1.5,0)</f>
        <v>49500</v>
      </c>
      <c r="D43" s="106">
        <v>5</v>
      </c>
      <c r="E43" s="107" t="s">
        <v>91</v>
      </c>
      <c r="F43" s="67"/>
      <c r="G43" s="109">
        <f>+G42+1</f>
        <v>38681</v>
      </c>
      <c r="H43" s="62" t="s">
        <v>90</v>
      </c>
      <c r="I43" s="110">
        <f>ROUND(G42*1.5,0)</f>
        <v>58020</v>
      </c>
      <c r="J43" s="106">
        <v>5</v>
      </c>
      <c r="K43" s="107" t="s">
        <v>91</v>
      </c>
    </row>
    <row r="44" spans="1:21" ht="18" customHeight="1">
      <c r="A44" s="109">
        <f>+C43+1</f>
        <v>49501</v>
      </c>
      <c r="B44" s="62" t="s">
        <v>90</v>
      </c>
      <c r="C44" s="110">
        <f>ROUND(A42*2,0)</f>
        <v>66000</v>
      </c>
      <c r="D44" s="106">
        <v>14</v>
      </c>
      <c r="E44" s="107" t="s">
        <v>92</v>
      </c>
      <c r="F44" s="67"/>
      <c r="G44" s="109">
        <f>+I43+1</f>
        <v>58021</v>
      </c>
      <c r="H44" s="62" t="s">
        <v>90</v>
      </c>
      <c r="I44" s="110">
        <f>ROUND(G42*2,0)</f>
        <v>77360</v>
      </c>
      <c r="J44" s="106">
        <v>14</v>
      </c>
      <c r="K44" s="107" t="s">
        <v>92</v>
      </c>
    </row>
    <row r="45" spans="1:21" ht="18" customHeight="1">
      <c r="A45" s="109">
        <f t="shared" ref="A45:A61" si="4">+C44+1</f>
        <v>66001</v>
      </c>
      <c r="B45" s="62" t="s">
        <v>90</v>
      </c>
      <c r="C45" s="110">
        <f>ROUND(A42*2.5,0)</f>
        <v>82500</v>
      </c>
      <c r="D45" s="106">
        <v>28</v>
      </c>
      <c r="E45" s="107" t="s">
        <v>93</v>
      </c>
      <c r="F45" s="67"/>
      <c r="G45" s="109">
        <f t="shared" ref="G45:G61" si="5">+I44+1</f>
        <v>77361</v>
      </c>
      <c r="H45" s="62" t="s">
        <v>90</v>
      </c>
      <c r="I45" s="110">
        <f>ROUND(G42*2.5,0)</f>
        <v>96700</v>
      </c>
      <c r="J45" s="106">
        <v>28</v>
      </c>
      <c r="K45" s="107" t="s">
        <v>93</v>
      </c>
    </row>
    <row r="46" spans="1:21" ht="18" customHeight="1">
      <c r="A46" s="109">
        <f t="shared" si="4"/>
        <v>82501</v>
      </c>
      <c r="B46" s="62" t="s">
        <v>90</v>
      </c>
      <c r="C46" s="110">
        <f>ROUND(A42*3,0)</f>
        <v>99000</v>
      </c>
      <c r="D46" s="106">
        <v>45</v>
      </c>
      <c r="E46" s="107" t="s">
        <v>94</v>
      </c>
      <c r="F46" s="67"/>
      <c r="G46" s="109">
        <f t="shared" si="5"/>
        <v>96701</v>
      </c>
      <c r="H46" s="62" t="s">
        <v>90</v>
      </c>
      <c r="I46" s="110">
        <f>ROUND(G42*3,0)</f>
        <v>116040</v>
      </c>
      <c r="J46" s="106">
        <v>45</v>
      </c>
      <c r="K46" s="107" t="s">
        <v>94</v>
      </c>
    </row>
    <row r="47" spans="1:21" ht="18" customHeight="1">
      <c r="A47" s="109">
        <f t="shared" si="4"/>
        <v>99001</v>
      </c>
      <c r="B47" s="62" t="s">
        <v>90</v>
      </c>
      <c r="C47" s="110">
        <f>ROUND(A42*3.5,0)</f>
        <v>115500</v>
      </c>
      <c r="D47" s="106">
        <v>67</v>
      </c>
      <c r="E47" s="107" t="s">
        <v>95</v>
      </c>
      <c r="F47" s="67"/>
      <c r="G47" s="109">
        <f t="shared" si="5"/>
        <v>116041</v>
      </c>
      <c r="H47" s="62" t="s">
        <v>90</v>
      </c>
      <c r="I47" s="110">
        <f>ROUND(G42*3.5,0)</f>
        <v>135380</v>
      </c>
      <c r="J47" s="106">
        <v>67</v>
      </c>
      <c r="K47" s="107" t="s">
        <v>95</v>
      </c>
    </row>
    <row r="48" spans="1:21" ht="18" customHeight="1">
      <c r="A48" s="109">
        <f>+C47+1</f>
        <v>115501</v>
      </c>
      <c r="B48" s="62" t="s">
        <v>90</v>
      </c>
      <c r="C48" s="110">
        <f>ROUND(A42*4,0)</f>
        <v>132000</v>
      </c>
      <c r="D48" s="106">
        <v>124</v>
      </c>
      <c r="E48" s="107" t="s">
        <v>96</v>
      </c>
      <c r="F48" s="67"/>
      <c r="G48" s="109">
        <f t="shared" si="5"/>
        <v>135381</v>
      </c>
      <c r="H48" s="62" t="s">
        <v>90</v>
      </c>
      <c r="I48" s="110">
        <f>ROUND(G42*4,0)</f>
        <v>154720</v>
      </c>
      <c r="J48" s="106">
        <v>124</v>
      </c>
      <c r="K48" s="107" t="s">
        <v>96</v>
      </c>
    </row>
    <row r="49" spans="1:11" ht="18" customHeight="1">
      <c r="A49" s="109">
        <f t="shared" si="4"/>
        <v>132001</v>
      </c>
      <c r="B49" s="62" t="s">
        <v>90</v>
      </c>
      <c r="C49" s="110">
        <f>ROUND(A42*4.5,0)</f>
        <v>148500</v>
      </c>
      <c r="D49" s="106">
        <v>210</v>
      </c>
      <c r="E49" s="107" t="s">
        <v>97</v>
      </c>
      <c r="F49" s="67"/>
      <c r="G49" s="109">
        <f t="shared" si="5"/>
        <v>154721</v>
      </c>
      <c r="H49" s="62" t="s">
        <v>90</v>
      </c>
      <c r="I49" s="110">
        <f>ROUND(G42*4.5,0)</f>
        <v>174060</v>
      </c>
      <c r="J49" s="106">
        <v>210</v>
      </c>
      <c r="K49" s="107" t="s">
        <v>97</v>
      </c>
    </row>
    <row r="50" spans="1:11" ht="18" customHeight="1">
      <c r="A50" s="109">
        <f t="shared" si="4"/>
        <v>148501</v>
      </c>
      <c r="B50" s="62" t="s">
        <v>90</v>
      </c>
      <c r="C50" s="110">
        <f>ROUND(A42*5,0)</f>
        <v>165000</v>
      </c>
      <c r="D50" s="106">
        <v>313</v>
      </c>
      <c r="E50" s="107" t="s">
        <v>98</v>
      </c>
      <c r="F50" s="67"/>
      <c r="G50" s="109">
        <f t="shared" si="5"/>
        <v>174061</v>
      </c>
      <c r="H50" s="62" t="s">
        <v>90</v>
      </c>
      <c r="I50" s="110">
        <f>ROUND(G42*5,0)</f>
        <v>193400</v>
      </c>
      <c r="J50" s="106">
        <v>313</v>
      </c>
      <c r="K50" s="107" t="s">
        <v>98</v>
      </c>
    </row>
    <row r="51" spans="1:11" ht="18" customHeight="1">
      <c r="A51" s="109">
        <f t="shared" si="4"/>
        <v>165001</v>
      </c>
      <c r="B51" s="62" t="s">
        <v>90</v>
      </c>
      <c r="C51" s="110">
        <f>ROUND(A42*5.5,0)</f>
        <v>181500</v>
      </c>
      <c r="D51" s="106">
        <v>433</v>
      </c>
      <c r="E51" s="107" t="s">
        <v>99</v>
      </c>
      <c r="F51" s="67"/>
      <c r="G51" s="109">
        <f t="shared" si="5"/>
        <v>193401</v>
      </c>
      <c r="H51" s="62" t="s">
        <v>90</v>
      </c>
      <c r="I51" s="110">
        <f>ROUND(G42*5.5,0)</f>
        <v>212740</v>
      </c>
      <c r="J51" s="106">
        <v>433</v>
      </c>
      <c r="K51" s="107" t="s">
        <v>99</v>
      </c>
    </row>
    <row r="52" spans="1:11" ht="18" customHeight="1">
      <c r="A52" s="109">
        <f t="shared" si="4"/>
        <v>181501</v>
      </c>
      <c r="B52" s="62" t="s">
        <v>90</v>
      </c>
      <c r="C52" s="110">
        <f>ROUND(A42*6,0)</f>
        <v>198000</v>
      </c>
      <c r="D52" s="106">
        <v>474</v>
      </c>
      <c r="E52" s="107" t="s">
        <v>100</v>
      </c>
      <c r="F52" s="67"/>
      <c r="G52" s="109">
        <f t="shared" si="5"/>
        <v>212741</v>
      </c>
      <c r="H52" s="62" t="s">
        <v>90</v>
      </c>
      <c r="I52" s="110">
        <f>ROUND(G42*6,0)</f>
        <v>232080</v>
      </c>
      <c r="J52" s="106">
        <v>474</v>
      </c>
      <c r="K52" s="107" t="s">
        <v>100</v>
      </c>
    </row>
    <row r="53" spans="1:11" ht="18" customHeight="1">
      <c r="A53" s="109">
        <f t="shared" si="4"/>
        <v>198001</v>
      </c>
      <c r="B53" s="62" t="s">
        <v>90</v>
      </c>
      <c r="C53" s="110">
        <f>ROUND(A42*6.5,0)</f>
        <v>214500</v>
      </c>
      <c r="D53" s="106">
        <v>515</v>
      </c>
      <c r="E53" s="107" t="s">
        <v>101</v>
      </c>
      <c r="F53" s="67"/>
      <c r="G53" s="109">
        <f t="shared" si="5"/>
        <v>232081</v>
      </c>
      <c r="H53" s="62" t="s">
        <v>90</v>
      </c>
      <c r="I53" s="110">
        <f>ROUND(G42*6.5,0)</f>
        <v>251420</v>
      </c>
      <c r="J53" s="106">
        <v>515</v>
      </c>
      <c r="K53" s="107" t="s">
        <v>101</v>
      </c>
    </row>
    <row r="54" spans="1:11" ht="18" customHeight="1">
      <c r="A54" s="109">
        <f t="shared" si="4"/>
        <v>214501</v>
      </c>
      <c r="B54" s="62" t="s">
        <v>90</v>
      </c>
      <c r="C54" s="110">
        <f>ROUND(A42*7,0)</f>
        <v>231000</v>
      </c>
      <c r="D54" s="106">
        <v>557</v>
      </c>
      <c r="E54" s="107" t="s">
        <v>102</v>
      </c>
      <c r="F54" s="67"/>
      <c r="G54" s="109">
        <f t="shared" si="5"/>
        <v>251421</v>
      </c>
      <c r="H54" s="62" t="s">
        <v>90</v>
      </c>
      <c r="I54" s="110">
        <f>ROUND(G42*7,0)</f>
        <v>270760</v>
      </c>
      <c r="J54" s="106">
        <v>557</v>
      </c>
      <c r="K54" s="107" t="s">
        <v>102</v>
      </c>
    </row>
    <row r="55" spans="1:11" ht="18" customHeight="1">
      <c r="A55" s="109">
        <f t="shared" si="4"/>
        <v>231001</v>
      </c>
      <c r="B55" s="62" t="s">
        <v>90</v>
      </c>
      <c r="C55" s="110">
        <f>ROUND(A42*7.5,0)</f>
        <v>247500</v>
      </c>
      <c r="D55" s="106">
        <v>598</v>
      </c>
      <c r="E55" s="107" t="s">
        <v>103</v>
      </c>
      <c r="F55" s="67"/>
      <c r="G55" s="109">
        <f t="shared" si="5"/>
        <v>270761</v>
      </c>
      <c r="H55" s="62" t="s">
        <v>90</v>
      </c>
      <c r="I55" s="110">
        <f>ROUND(G42*7.5,0)</f>
        <v>290100</v>
      </c>
      <c r="J55" s="106">
        <v>598</v>
      </c>
      <c r="K55" s="107" t="s">
        <v>103</v>
      </c>
    </row>
    <row r="56" spans="1:11" ht="18" customHeight="1">
      <c r="A56" s="109">
        <f t="shared" si="4"/>
        <v>247501</v>
      </c>
      <c r="B56" s="62" t="s">
        <v>90</v>
      </c>
      <c r="C56" s="110">
        <f>ROUND(A42*8,0)</f>
        <v>264000</v>
      </c>
      <c r="D56" s="106">
        <v>639</v>
      </c>
      <c r="E56" s="107" t="s">
        <v>104</v>
      </c>
      <c r="F56" s="67"/>
      <c r="G56" s="109">
        <f t="shared" si="5"/>
        <v>290101</v>
      </c>
      <c r="H56" s="62" t="s">
        <v>90</v>
      </c>
      <c r="I56" s="110">
        <f>ROUND(G42*8,0)</f>
        <v>309440</v>
      </c>
      <c r="J56" s="106">
        <v>639</v>
      </c>
      <c r="K56" s="107" t="s">
        <v>104</v>
      </c>
    </row>
    <row r="57" spans="1:11" ht="18" customHeight="1">
      <c r="A57" s="109">
        <f t="shared" si="4"/>
        <v>264001</v>
      </c>
      <c r="B57" s="62" t="s">
        <v>90</v>
      </c>
      <c r="C57" s="110">
        <f>ROUND(A42*8.5,0)</f>
        <v>280500</v>
      </c>
      <c r="D57" s="106">
        <v>680</v>
      </c>
      <c r="E57" s="107" t="s">
        <v>105</v>
      </c>
      <c r="F57" s="67"/>
      <c r="G57" s="109">
        <f t="shared" si="5"/>
        <v>309441</v>
      </c>
      <c r="H57" s="62" t="s">
        <v>90</v>
      </c>
      <c r="I57" s="110">
        <f>ROUND(G42*8.5,0)</f>
        <v>328780</v>
      </c>
      <c r="J57" s="106">
        <v>680</v>
      </c>
      <c r="K57" s="107" t="s">
        <v>105</v>
      </c>
    </row>
    <row r="58" spans="1:11" ht="18" customHeight="1">
      <c r="A58" s="109">
        <f t="shared" si="4"/>
        <v>280501</v>
      </c>
      <c r="B58" s="62" t="s">
        <v>90</v>
      </c>
      <c r="C58" s="110">
        <f>ROUND(A42*9,0)</f>
        <v>297000</v>
      </c>
      <c r="D58" s="106">
        <v>722</v>
      </c>
      <c r="E58" s="107" t="s">
        <v>106</v>
      </c>
      <c r="F58" s="67"/>
      <c r="G58" s="109">
        <f t="shared" si="5"/>
        <v>328781</v>
      </c>
      <c r="H58" s="62" t="s">
        <v>90</v>
      </c>
      <c r="I58" s="110">
        <f>ROUND(G42*9,0)</f>
        <v>348120</v>
      </c>
      <c r="J58" s="106">
        <v>722</v>
      </c>
      <c r="K58" s="107" t="s">
        <v>106</v>
      </c>
    </row>
    <row r="59" spans="1:11" ht="18" customHeight="1">
      <c r="A59" s="109">
        <f t="shared" si="4"/>
        <v>297001</v>
      </c>
      <c r="B59" s="62" t="s">
        <v>90</v>
      </c>
      <c r="C59" s="110">
        <f>ROUND(A42*9.5,0)</f>
        <v>313500</v>
      </c>
      <c r="D59" s="106">
        <v>763</v>
      </c>
      <c r="E59" s="107" t="s">
        <v>107</v>
      </c>
      <c r="F59" s="67"/>
      <c r="G59" s="109">
        <f t="shared" si="5"/>
        <v>348121</v>
      </c>
      <c r="H59" s="62" t="s">
        <v>90</v>
      </c>
      <c r="I59" s="110">
        <f>ROUND(G42*9.5,0)</f>
        <v>367460</v>
      </c>
      <c r="J59" s="106">
        <v>763</v>
      </c>
      <c r="K59" s="107" t="s">
        <v>107</v>
      </c>
    </row>
    <row r="60" spans="1:11" ht="18" customHeight="1">
      <c r="A60" s="109">
        <f t="shared" si="4"/>
        <v>313501</v>
      </c>
      <c r="B60" s="62" t="s">
        <v>90</v>
      </c>
      <c r="C60" s="110">
        <f>ROUND(A42*10,0)</f>
        <v>330000</v>
      </c>
      <c r="D60" s="106">
        <v>804</v>
      </c>
      <c r="E60" s="107" t="s">
        <v>108</v>
      </c>
      <c r="F60" s="67"/>
      <c r="G60" s="109">
        <f t="shared" si="5"/>
        <v>367461</v>
      </c>
      <c r="H60" s="62" t="s">
        <v>90</v>
      </c>
      <c r="I60" s="110">
        <f>ROUND(G42*10,0)</f>
        <v>386800</v>
      </c>
      <c r="J60" s="106">
        <v>804</v>
      </c>
      <c r="K60" s="107" t="s">
        <v>108</v>
      </c>
    </row>
    <row r="61" spans="1:11" ht="28.5">
      <c r="A61" s="111">
        <f t="shared" si="4"/>
        <v>330001</v>
      </c>
      <c r="B61" s="124" t="s">
        <v>109</v>
      </c>
      <c r="C61" s="125"/>
      <c r="D61" s="112" t="s">
        <v>110</v>
      </c>
      <c r="E61" s="113" t="s">
        <v>111</v>
      </c>
      <c r="F61" s="67"/>
      <c r="G61" s="111">
        <f t="shared" si="5"/>
        <v>386801</v>
      </c>
      <c r="H61" s="124" t="s">
        <v>109</v>
      </c>
      <c r="I61" s="125"/>
      <c r="J61" s="112" t="s">
        <v>110</v>
      </c>
      <c r="K61" s="113" t="s">
        <v>111</v>
      </c>
    </row>
    <row r="62" spans="1:11" ht="13.5" customHeight="1">
      <c r="A62" s="64"/>
      <c r="B62" s="103"/>
      <c r="C62" s="64"/>
      <c r="D62" s="64"/>
      <c r="E62" s="64"/>
      <c r="F62" s="64"/>
      <c r="G62" s="64"/>
      <c r="H62" s="104"/>
      <c r="I62" s="64"/>
      <c r="J62" s="64"/>
      <c r="K62" s="64"/>
    </row>
    <row r="63" spans="1:11">
      <c r="A63" s="120" t="s">
        <v>115</v>
      </c>
      <c r="B63" s="120"/>
      <c r="C63" s="120"/>
      <c r="D63" s="64"/>
      <c r="E63" s="64"/>
      <c r="F63" s="64"/>
      <c r="G63" s="120" t="s">
        <v>116</v>
      </c>
      <c r="H63" s="120"/>
      <c r="I63" s="120"/>
      <c r="J63" s="64"/>
      <c r="K63" s="64"/>
    </row>
    <row r="64" spans="1:11" ht="30" customHeight="1">
      <c r="A64" s="121" t="s">
        <v>10</v>
      </c>
      <c r="B64" s="122"/>
      <c r="C64" s="123"/>
      <c r="D64" s="4" t="s">
        <v>87</v>
      </c>
      <c r="E64" s="5" t="s">
        <v>12</v>
      </c>
      <c r="F64" s="6"/>
      <c r="G64" s="121" t="s">
        <v>10</v>
      </c>
      <c r="H64" s="122"/>
      <c r="I64" s="123"/>
      <c r="J64" s="4" t="s">
        <v>87</v>
      </c>
      <c r="K64" s="5" t="s">
        <v>12</v>
      </c>
    </row>
    <row r="65" spans="1:11" ht="18" customHeight="1">
      <c r="A65" s="108">
        <f>+G42+($G$11)</f>
        <v>44360</v>
      </c>
      <c r="B65" s="124" t="s">
        <v>88</v>
      </c>
      <c r="C65" s="125"/>
      <c r="D65" s="106">
        <v>0</v>
      </c>
      <c r="E65" s="107" t="s">
        <v>89</v>
      </c>
      <c r="F65" s="67"/>
      <c r="G65" s="108">
        <f>+A65+($G$12)</f>
        <v>50040</v>
      </c>
      <c r="H65" s="124" t="s">
        <v>88</v>
      </c>
      <c r="I65" s="125"/>
      <c r="J65" s="106">
        <v>0</v>
      </c>
      <c r="K65" s="107" t="s">
        <v>89</v>
      </c>
    </row>
    <row r="66" spans="1:11" ht="18" customHeight="1">
      <c r="A66" s="109">
        <f>+A65+1</f>
        <v>44361</v>
      </c>
      <c r="B66" s="62" t="s">
        <v>90</v>
      </c>
      <c r="C66" s="110">
        <f>ROUND(A65*1.5,0)</f>
        <v>66540</v>
      </c>
      <c r="D66" s="106">
        <v>5</v>
      </c>
      <c r="E66" s="107" t="s">
        <v>91</v>
      </c>
      <c r="F66" s="67"/>
      <c r="G66" s="109">
        <f>+G65+1</f>
        <v>50041</v>
      </c>
      <c r="H66" s="62" t="s">
        <v>90</v>
      </c>
      <c r="I66" s="110">
        <f>ROUND(G65*1.5,0)</f>
        <v>75060</v>
      </c>
      <c r="J66" s="106">
        <v>5</v>
      </c>
      <c r="K66" s="107" t="s">
        <v>91</v>
      </c>
    </row>
    <row r="67" spans="1:11" ht="18" customHeight="1">
      <c r="A67" s="109">
        <f>+C66+1</f>
        <v>66541</v>
      </c>
      <c r="B67" s="62" t="s">
        <v>90</v>
      </c>
      <c r="C67" s="110">
        <f>ROUND(A65*2,0)</f>
        <v>88720</v>
      </c>
      <c r="D67" s="106">
        <v>14</v>
      </c>
      <c r="E67" s="107" t="s">
        <v>92</v>
      </c>
      <c r="F67" s="67"/>
      <c r="G67" s="109">
        <f>+I66+1</f>
        <v>75061</v>
      </c>
      <c r="H67" s="62" t="s">
        <v>90</v>
      </c>
      <c r="I67" s="110">
        <f>ROUND(G65*2,0)</f>
        <v>100080</v>
      </c>
      <c r="J67" s="106">
        <v>14</v>
      </c>
      <c r="K67" s="107" t="s">
        <v>92</v>
      </c>
    </row>
    <row r="68" spans="1:11" ht="18" customHeight="1">
      <c r="A68" s="109">
        <f t="shared" ref="A68:A84" si="6">+C67+1</f>
        <v>88721</v>
      </c>
      <c r="B68" s="62" t="s">
        <v>90</v>
      </c>
      <c r="C68" s="110">
        <f>ROUND(A65*2.5,0)</f>
        <v>110900</v>
      </c>
      <c r="D68" s="106">
        <v>28</v>
      </c>
      <c r="E68" s="107" t="s">
        <v>93</v>
      </c>
      <c r="F68" s="67"/>
      <c r="G68" s="109">
        <f t="shared" ref="G68:G84" si="7">+I67+1</f>
        <v>100081</v>
      </c>
      <c r="H68" s="62" t="s">
        <v>90</v>
      </c>
      <c r="I68" s="110">
        <f>ROUND(G65*2.5,0)</f>
        <v>125100</v>
      </c>
      <c r="J68" s="106">
        <v>28</v>
      </c>
      <c r="K68" s="107" t="s">
        <v>93</v>
      </c>
    </row>
    <row r="69" spans="1:11" ht="18" customHeight="1">
      <c r="A69" s="109">
        <f t="shared" si="6"/>
        <v>110901</v>
      </c>
      <c r="B69" s="62" t="s">
        <v>90</v>
      </c>
      <c r="C69" s="110">
        <f>ROUND(A65*3,0)</f>
        <v>133080</v>
      </c>
      <c r="D69" s="106">
        <v>45</v>
      </c>
      <c r="E69" s="107" t="s">
        <v>94</v>
      </c>
      <c r="F69" s="67"/>
      <c r="G69" s="109">
        <f t="shared" si="7"/>
        <v>125101</v>
      </c>
      <c r="H69" s="62" t="s">
        <v>90</v>
      </c>
      <c r="I69" s="110">
        <f>ROUND(G65*3,0)</f>
        <v>150120</v>
      </c>
      <c r="J69" s="106">
        <v>45</v>
      </c>
      <c r="K69" s="107" t="s">
        <v>94</v>
      </c>
    </row>
    <row r="70" spans="1:11" ht="18" customHeight="1">
      <c r="A70" s="109">
        <f t="shared" si="6"/>
        <v>133081</v>
      </c>
      <c r="B70" s="62" t="s">
        <v>90</v>
      </c>
      <c r="C70" s="110">
        <f>ROUND(A65*3.5,0)</f>
        <v>155260</v>
      </c>
      <c r="D70" s="106">
        <v>67</v>
      </c>
      <c r="E70" s="107" t="s">
        <v>95</v>
      </c>
      <c r="F70" s="67"/>
      <c r="G70" s="109">
        <f t="shared" si="7"/>
        <v>150121</v>
      </c>
      <c r="H70" s="62" t="s">
        <v>90</v>
      </c>
      <c r="I70" s="110">
        <f>ROUND(G65*3.5,0)</f>
        <v>175140</v>
      </c>
      <c r="J70" s="106">
        <v>67</v>
      </c>
      <c r="K70" s="107" t="s">
        <v>95</v>
      </c>
    </row>
    <row r="71" spans="1:11" ht="18" customHeight="1">
      <c r="A71" s="109">
        <f t="shared" si="6"/>
        <v>155261</v>
      </c>
      <c r="B71" s="62" t="s">
        <v>90</v>
      </c>
      <c r="C71" s="110">
        <f>ROUND(A65*4,0)</f>
        <v>177440</v>
      </c>
      <c r="D71" s="106">
        <v>124</v>
      </c>
      <c r="E71" s="107" t="s">
        <v>96</v>
      </c>
      <c r="F71" s="67"/>
      <c r="G71" s="109">
        <f t="shared" si="7"/>
        <v>175141</v>
      </c>
      <c r="H71" s="62" t="s">
        <v>90</v>
      </c>
      <c r="I71" s="110">
        <f>ROUND(G65*4,0)</f>
        <v>200160</v>
      </c>
      <c r="J71" s="106">
        <v>124</v>
      </c>
      <c r="K71" s="107" t="s">
        <v>96</v>
      </c>
    </row>
    <row r="72" spans="1:11" ht="18" customHeight="1">
      <c r="A72" s="109">
        <f t="shared" si="6"/>
        <v>177441</v>
      </c>
      <c r="B72" s="62" t="s">
        <v>90</v>
      </c>
      <c r="C72" s="110">
        <f>ROUND(A65*4.5,0)</f>
        <v>199620</v>
      </c>
      <c r="D72" s="106">
        <v>210</v>
      </c>
      <c r="E72" s="107" t="s">
        <v>97</v>
      </c>
      <c r="F72" s="67"/>
      <c r="G72" s="109">
        <f t="shared" si="7"/>
        <v>200161</v>
      </c>
      <c r="H72" s="62" t="s">
        <v>90</v>
      </c>
      <c r="I72" s="110">
        <f>ROUND(G65*4.5,0)</f>
        <v>225180</v>
      </c>
      <c r="J72" s="106">
        <v>210</v>
      </c>
      <c r="K72" s="107" t="s">
        <v>97</v>
      </c>
    </row>
    <row r="73" spans="1:11" ht="18" customHeight="1">
      <c r="A73" s="109">
        <f t="shared" si="6"/>
        <v>199621</v>
      </c>
      <c r="B73" s="62" t="s">
        <v>90</v>
      </c>
      <c r="C73" s="110">
        <f>ROUND(A65*5,0)</f>
        <v>221800</v>
      </c>
      <c r="D73" s="106">
        <v>313</v>
      </c>
      <c r="E73" s="107" t="s">
        <v>98</v>
      </c>
      <c r="F73" s="67"/>
      <c r="G73" s="109">
        <f t="shared" si="7"/>
        <v>225181</v>
      </c>
      <c r="H73" s="62" t="s">
        <v>90</v>
      </c>
      <c r="I73" s="110">
        <f>ROUND(G65*5,0)</f>
        <v>250200</v>
      </c>
      <c r="J73" s="106">
        <v>313</v>
      </c>
      <c r="K73" s="107" t="s">
        <v>98</v>
      </c>
    </row>
    <row r="74" spans="1:11" ht="18" customHeight="1">
      <c r="A74" s="109">
        <f t="shared" si="6"/>
        <v>221801</v>
      </c>
      <c r="B74" s="62" t="s">
        <v>90</v>
      </c>
      <c r="C74" s="110">
        <f>ROUND(A65*5.5,0)</f>
        <v>243980</v>
      </c>
      <c r="D74" s="106">
        <v>433</v>
      </c>
      <c r="E74" s="107" t="s">
        <v>99</v>
      </c>
      <c r="F74" s="67"/>
      <c r="G74" s="109">
        <f t="shared" si="7"/>
        <v>250201</v>
      </c>
      <c r="H74" s="62" t="s">
        <v>90</v>
      </c>
      <c r="I74" s="110">
        <f>ROUND(G65*5.5,0)</f>
        <v>275220</v>
      </c>
      <c r="J74" s="106">
        <v>433</v>
      </c>
      <c r="K74" s="107" t="s">
        <v>99</v>
      </c>
    </row>
    <row r="75" spans="1:11" ht="18" customHeight="1">
      <c r="A75" s="109">
        <f t="shared" si="6"/>
        <v>243981</v>
      </c>
      <c r="B75" s="62" t="s">
        <v>90</v>
      </c>
      <c r="C75" s="110">
        <f>ROUND(A65*6,0)</f>
        <v>266160</v>
      </c>
      <c r="D75" s="106">
        <v>474</v>
      </c>
      <c r="E75" s="107" t="s">
        <v>100</v>
      </c>
      <c r="F75" s="67"/>
      <c r="G75" s="109">
        <f t="shared" si="7"/>
        <v>275221</v>
      </c>
      <c r="H75" s="62" t="s">
        <v>90</v>
      </c>
      <c r="I75" s="110">
        <f>ROUND(G65*6,0)</f>
        <v>300240</v>
      </c>
      <c r="J75" s="106">
        <v>474</v>
      </c>
      <c r="K75" s="107" t="s">
        <v>100</v>
      </c>
    </row>
    <row r="76" spans="1:11" ht="18" customHeight="1">
      <c r="A76" s="109">
        <f t="shared" si="6"/>
        <v>266161</v>
      </c>
      <c r="B76" s="62" t="s">
        <v>90</v>
      </c>
      <c r="C76" s="110">
        <f>ROUND(A65*6.5,0)</f>
        <v>288340</v>
      </c>
      <c r="D76" s="106">
        <v>515</v>
      </c>
      <c r="E76" s="107" t="s">
        <v>101</v>
      </c>
      <c r="F76" s="67"/>
      <c r="G76" s="109">
        <f t="shared" si="7"/>
        <v>300241</v>
      </c>
      <c r="H76" s="62" t="s">
        <v>90</v>
      </c>
      <c r="I76" s="110">
        <f>ROUND(G65*6.5,0)</f>
        <v>325260</v>
      </c>
      <c r="J76" s="106">
        <v>515</v>
      </c>
      <c r="K76" s="107" t="s">
        <v>101</v>
      </c>
    </row>
    <row r="77" spans="1:11" ht="18" customHeight="1">
      <c r="A77" s="109">
        <f t="shared" si="6"/>
        <v>288341</v>
      </c>
      <c r="B77" s="62" t="s">
        <v>90</v>
      </c>
      <c r="C77" s="110">
        <f>ROUND(A65*7,0)</f>
        <v>310520</v>
      </c>
      <c r="D77" s="106">
        <v>557</v>
      </c>
      <c r="E77" s="107" t="s">
        <v>102</v>
      </c>
      <c r="F77" s="67"/>
      <c r="G77" s="109">
        <f t="shared" si="7"/>
        <v>325261</v>
      </c>
      <c r="H77" s="62" t="s">
        <v>90</v>
      </c>
      <c r="I77" s="110">
        <f>ROUND(G65*7,0)</f>
        <v>350280</v>
      </c>
      <c r="J77" s="106">
        <v>557</v>
      </c>
      <c r="K77" s="107" t="s">
        <v>102</v>
      </c>
    </row>
    <row r="78" spans="1:11" ht="18" customHeight="1">
      <c r="A78" s="109">
        <f t="shared" si="6"/>
        <v>310521</v>
      </c>
      <c r="B78" s="62" t="s">
        <v>90</v>
      </c>
      <c r="C78" s="110">
        <f>ROUND(A65*7.5,0)</f>
        <v>332700</v>
      </c>
      <c r="D78" s="106">
        <v>598</v>
      </c>
      <c r="E78" s="107" t="s">
        <v>103</v>
      </c>
      <c r="F78" s="67"/>
      <c r="G78" s="109">
        <f t="shared" si="7"/>
        <v>350281</v>
      </c>
      <c r="H78" s="62" t="s">
        <v>90</v>
      </c>
      <c r="I78" s="110">
        <f>ROUND(G65*7.5,0)</f>
        <v>375300</v>
      </c>
      <c r="J78" s="106">
        <v>598</v>
      </c>
      <c r="K78" s="107" t="s">
        <v>103</v>
      </c>
    </row>
    <row r="79" spans="1:11" ht="18" customHeight="1">
      <c r="A79" s="109">
        <f t="shared" si="6"/>
        <v>332701</v>
      </c>
      <c r="B79" s="62" t="s">
        <v>90</v>
      </c>
      <c r="C79" s="110">
        <f>ROUND(A65*8,0)</f>
        <v>354880</v>
      </c>
      <c r="D79" s="106">
        <v>639</v>
      </c>
      <c r="E79" s="107" t="s">
        <v>104</v>
      </c>
      <c r="F79" s="67"/>
      <c r="G79" s="109">
        <f t="shared" si="7"/>
        <v>375301</v>
      </c>
      <c r="H79" s="62" t="s">
        <v>90</v>
      </c>
      <c r="I79" s="110">
        <f>ROUND(G65*8,0)</f>
        <v>400320</v>
      </c>
      <c r="J79" s="106">
        <v>639</v>
      </c>
      <c r="K79" s="107" t="s">
        <v>104</v>
      </c>
    </row>
    <row r="80" spans="1:11" ht="18" customHeight="1">
      <c r="A80" s="109">
        <f t="shared" si="6"/>
        <v>354881</v>
      </c>
      <c r="B80" s="62" t="s">
        <v>90</v>
      </c>
      <c r="C80" s="110">
        <f>ROUND(A65*8.5,0)</f>
        <v>377060</v>
      </c>
      <c r="D80" s="106">
        <v>680</v>
      </c>
      <c r="E80" s="107" t="s">
        <v>105</v>
      </c>
      <c r="F80" s="67"/>
      <c r="G80" s="109">
        <f t="shared" si="7"/>
        <v>400321</v>
      </c>
      <c r="H80" s="62" t="s">
        <v>90</v>
      </c>
      <c r="I80" s="110">
        <f>ROUND(G65*8.5,0)</f>
        <v>425340</v>
      </c>
      <c r="J80" s="106">
        <v>680</v>
      </c>
      <c r="K80" s="107" t="s">
        <v>105</v>
      </c>
    </row>
    <row r="81" spans="1:11" ht="18" customHeight="1">
      <c r="A81" s="109">
        <f t="shared" si="6"/>
        <v>377061</v>
      </c>
      <c r="B81" s="62" t="s">
        <v>90</v>
      </c>
      <c r="C81" s="110">
        <f>ROUND(A65*9,0)</f>
        <v>399240</v>
      </c>
      <c r="D81" s="106">
        <v>722</v>
      </c>
      <c r="E81" s="107" t="s">
        <v>106</v>
      </c>
      <c r="F81" s="67"/>
      <c r="G81" s="109">
        <f t="shared" si="7"/>
        <v>425341</v>
      </c>
      <c r="H81" s="62" t="s">
        <v>90</v>
      </c>
      <c r="I81" s="110">
        <f>ROUND(G65*9,0)</f>
        <v>450360</v>
      </c>
      <c r="J81" s="106">
        <v>722</v>
      </c>
      <c r="K81" s="107" t="s">
        <v>106</v>
      </c>
    </row>
    <row r="82" spans="1:11" ht="18" customHeight="1">
      <c r="A82" s="109">
        <f t="shared" si="6"/>
        <v>399241</v>
      </c>
      <c r="B82" s="62" t="s">
        <v>90</v>
      </c>
      <c r="C82" s="110">
        <f>ROUND(A65*9.5,0)</f>
        <v>421420</v>
      </c>
      <c r="D82" s="106">
        <v>763</v>
      </c>
      <c r="E82" s="107" t="s">
        <v>107</v>
      </c>
      <c r="F82" s="67"/>
      <c r="G82" s="109">
        <f t="shared" si="7"/>
        <v>450361</v>
      </c>
      <c r="H82" s="62" t="s">
        <v>90</v>
      </c>
      <c r="I82" s="110">
        <f>ROUND(G65*9.5,0)</f>
        <v>475380</v>
      </c>
      <c r="J82" s="106">
        <v>763</v>
      </c>
      <c r="K82" s="107" t="s">
        <v>107</v>
      </c>
    </row>
    <row r="83" spans="1:11" ht="18" customHeight="1">
      <c r="A83" s="109">
        <f t="shared" si="6"/>
        <v>421421</v>
      </c>
      <c r="B83" s="62" t="s">
        <v>90</v>
      </c>
      <c r="C83" s="110">
        <f>ROUND(A65*10,0)</f>
        <v>443600</v>
      </c>
      <c r="D83" s="106">
        <v>804</v>
      </c>
      <c r="E83" s="107" t="s">
        <v>108</v>
      </c>
      <c r="F83" s="67"/>
      <c r="G83" s="109">
        <f t="shared" si="7"/>
        <v>475381</v>
      </c>
      <c r="H83" s="62" t="s">
        <v>90</v>
      </c>
      <c r="I83" s="110">
        <f>ROUND(G65*10,0)</f>
        <v>500400</v>
      </c>
      <c r="J83" s="106">
        <v>804</v>
      </c>
      <c r="K83" s="107" t="s">
        <v>108</v>
      </c>
    </row>
    <row r="84" spans="1:11" ht="28.5">
      <c r="A84" s="111">
        <f t="shared" si="6"/>
        <v>443601</v>
      </c>
      <c r="B84" s="124" t="s">
        <v>109</v>
      </c>
      <c r="C84" s="125"/>
      <c r="D84" s="112" t="s">
        <v>110</v>
      </c>
      <c r="E84" s="113" t="s">
        <v>111</v>
      </c>
      <c r="F84" s="67"/>
      <c r="G84" s="111">
        <f t="shared" si="7"/>
        <v>500401</v>
      </c>
      <c r="H84" s="124" t="s">
        <v>109</v>
      </c>
      <c r="I84" s="125"/>
      <c r="J84" s="112" t="s">
        <v>110</v>
      </c>
      <c r="K84" s="113" t="s">
        <v>111</v>
      </c>
    </row>
    <row r="85" spans="1:11" ht="13.5" customHeight="1">
      <c r="A85" s="64"/>
      <c r="B85" s="103"/>
      <c r="C85" s="64"/>
      <c r="D85" s="64"/>
      <c r="E85" s="64"/>
      <c r="F85" s="64"/>
      <c r="G85" s="64"/>
      <c r="H85" s="104"/>
      <c r="I85" s="64"/>
      <c r="J85" s="64"/>
      <c r="K85" s="64"/>
    </row>
    <row r="86" spans="1:11">
      <c r="A86" s="120" t="s">
        <v>117</v>
      </c>
      <c r="B86" s="120"/>
      <c r="C86" s="120"/>
      <c r="D86" s="64"/>
      <c r="E86" s="64"/>
      <c r="F86" s="64"/>
      <c r="G86" s="120" t="s">
        <v>118</v>
      </c>
      <c r="H86" s="120"/>
      <c r="I86" s="120"/>
      <c r="J86" s="64"/>
      <c r="K86" s="64"/>
    </row>
    <row r="87" spans="1:11" ht="30" customHeight="1">
      <c r="A87" s="121" t="s">
        <v>10</v>
      </c>
      <c r="B87" s="122"/>
      <c r="C87" s="123"/>
      <c r="D87" s="4" t="s">
        <v>87</v>
      </c>
      <c r="E87" s="5" t="s">
        <v>12</v>
      </c>
      <c r="F87" s="6"/>
      <c r="G87" s="121" t="s">
        <v>10</v>
      </c>
      <c r="H87" s="122"/>
      <c r="I87" s="123"/>
      <c r="J87" s="4" t="s">
        <v>87</v>
      </c>
      <c r="K87" s="5" t="s">
        <v>12</v>
      </c>
    </row>
    <row r="88" spans="1:11" ht="18" customHeight="1">
      <c r="A88" s="108">
        <f>+G65+($G$13)</f>
        <v>55720</v>
      </c>
      <c r="B88" s="124" t="s">
        <v>88</v>
      </c>
      <c r="C88" s="125"/>
      <c r="D88" s="106">
        <v>0</v>
      </c>
      <c r="E88" s="107" t="s">
        <v>89</v>
      </c>
      <c r="F88" s="67"/>
      <c r="G88" s="108">
        <f>+A88+($G$14)</f>
        <v>61400</v>
      </c>
      <c r="H88" s="124" t="s">
        <v>88</v>
      </c>
      <c r="I88" s="125"/>
      <c r="J88" s="106">
        <v>0</v>
      </c>
      <c r="K88" s="107" t="s">
        <v>89</v>
      </c>
    </row>
    <row r="89" spans="1:11" ht="18" customHeight="1">
      <c r="A89" s="109">
        <f>+A88+1</f>
        <v>55721</v>
      </c>
      <c r="B89" s="62" t="s">
        <v>90</v>
      </c>
      <c r="C89" s="110">
        <f>ROUND(A88*1.5,0)</f>
        <v>83580</v>
      </c>
      <c r="D89" s="106">
        <v>5</v>
      </c>
      <c r="E89" s="107" t="s">
        <v>91</v>
      </c>
      <c r="F89" s="67"/>
      <c r="G89" s="109">
        <f>+G88+1</f>
        <v>61401</v>
      </c>
      <c r="H89" s="62" t="s">
        <v>90</v>
      </c>
      <c r="I89" s="110">
        <f>ROUND(G88*1.5,0)</f>
        <v>92100</v>
      </c>
      <c r="J89" s="106">
        <v>5</v>
      </c>
      <c r="K89" s="107" t="s">
        <v>91</v>
      </c>
    </row>
    <row r="90" spans="1:11" ht="18" customHeight="1">
      <c r="A90" s="109">
        <f>+C89+1</f>
        <v>83581</v>
      </c>
      <c r="B90" s="62" t="s">
        <v>90</v>
      </c>
      <c r="C90" s="110">
        <f>ROUND(A88*2,0)</f>
        <v>111440</v>
      </c>
      <c r="D90" s="106">
        <v>14</v>
      </c>
      <c r="E90" s="107" t="s">
        <v>92</v>
      </c>
      <c r="F90" s="67"/>
      <c r="G90" s="109">
        <f>+I89+1</f>
        <v>92101</v>
      </c>
      <c r="H90" s="62" t="s">
        <v>90</v>
      </c>
      <c r="I90" s="110">
        <f>ROUND(G88*2,0)</f>
        <v>122800</v>
      </c>
      <c r="J90" s="106">
        <v>14</v>
      </c>
      <c r="K90" s="107" t="s">
        <v>92</v>
      </c>
    </row>
    <row r="91" spans="1:11" ht="18" customHeight="1">
      <c r="A91" s="109">
        <f t="shared" ref="A91:A107" si="8">+C90+1</f>
        <v>111441</v>
      </c>
      <c r="B91" s="62" t="s">
        <v>90</v>
      </c>
      <c r="C91" s="110">
        <f>ROUND(A88*2.5,0)</f>
        <v>139300</v>
      </c>
      <c r="D91" s="106">
        <v>28</v>
      </c>
      <c r="E91" s="107" t="s">
        <v>93</v>
      </c>
      <c r="F91" s="67"/>
      <c r="G91" s="109">
        <f t="shared" ref="G91:G107" si="9">+I90+1</f>
        <v>122801</v>
      </c>
      <c r="H91" s="62" t="s">
        <v>90</v>
      </c>
      <c r="I91" s="110">
        <f>ROUND(G88*2.5,0)</f>
        <v>153500</v>
      </c>
      <c r="J91" s="106">
        <v>28</v>
      </c>
      <c r="K91" s="107" t="s">
        <v>93</v>
      </c>
    </row>
    <row r="92" spans="1:11" ht="18" customHeight="1">
      <c r="A92" s="109">
        <f t="shared" si="8"/>
        <v>139301</v>
      </c>
      <c r="B92" s="62" t="s">
        <v>90</v>
      </c>
      <c r="C92" s="110">
        <f>ROUND(A88*3,0)</f>
        <v>167160</v>
      </c>
      <c r="D92" s="106">
        <v>45</v>
      </c>
      <c r="E92" s="107" t="s">
        <v>94</v>
      </c>
      <c r="F92" s="67"/>
      <c r="G92" s="109">
        <f t="shared" si="9"/>
        <v>153501</v>
      </c>
      <c r="H92" s="62" t="s">
        <v>90</v>
      </c>
      <c r="I92" s="110">
        <f>ROUND(G88*3,0)</f>
        <v>184200</v>
      </c>
      <c r="J92" s="106">
        <v>45</v>
      </c>
      <c r="K92" s="107" t="s">
        <v>94</v>
      </c>
    </row>
    <row r="93" spans="1:11" ht="18" customHeight="1">
      <c r="A93" s="109">
        <f t="shared" si="8"/>
        <v>167161</v>
      </c>
      <c r="B93" s="62" t="s">
        <v>90</v>
      </c>
      <c r="C93" s="110">
        <f>ROUND(A88*3.5,0)</f>
        <v>195020</v>
      </c>
      <c r="D93" s="106">
        <v>67</v>
      </c>
      <c r="E93" s="107" t="s">
        <v>95</v>
      </c>
      <c r="F93" s="67"/>
      <c r="G93" s="109">
        <f t="shared" si="9"/>
        <v>184201</v>
      </c>
      <c r="H93" s="62" t="s">
        <v>90</v>
      </c>
      <c r="I93" s="110">
        <f>ROUND(G88*3.5,0)</f>
        <v>214900</v>
      </c>
      <c r="J93" s="106">
        <v>67</v>
      </c>
      <c r="K93" s="107" t="s">
        <v>95</v>
      </c>
    </row>
    <row r="94" spans="1:11" ht="18" customHeight="1">
      <c r="A94" s="109">
        <f t="shared" si="8"/>
        <v>195021</v>
      </c>
      <c r="B94" s="62" t="s">
        <v>90</v>
      </c>
      <c r="C94" s="110">
        <f>ROUND(A88*4,0)</f>
        <v>222880</v>
      </c>
      <c r="D94" s="106">
        <v>124</v>
      </c>
      <c r="E94" s="107" t="s">
        <v>96</v>
      </c>
      <c r="F94" s="67"/>
      <c r="G94" s="109">
        <f t="shared" si="9"/>
        <v>214901</v>
      </c>
      <c r="H94" s="62" t="s">
        <v>90</v>
      </c>
      <c r="I94" s="110">
        <f>ROUND(G88*4,0)</f>
        <v>245600</v>
      </c>
      <c r="J94" s="106">
        <v>124</v>
      </c>
      <c r="K94" s="107" t="s">
        <v>96</v>
      </c>
    </row>
    <row r="95" spans="1:11" ht="18" customHeight="1">
      <c r="A95" s="109">
        <f t="shared" si="8"/>
        <v>222881</v>
      </c>
      <c r="B95" s="62" t="s">
        <v>90</v>
      </c>
      <c r="C95" s="110">
        <f>ROUND(A88*4.5,0)</f>
        <v>250740</v>
      </c>
      <c r="D95" s="106">
        <v>210</v>
      </c>
      <c r="E95" s="107" t="s">
        <v>97</v>
      </c>
      <c r="F95" s="67"/>
      <c r="G95" s="109">
        <f t="shared" si="9"/>
        <v>245601</v>
      </c>
      <c r="H95" s="62" t="s">
        <v>90</v>
      </c>
      <c r="I95" s="110">
        <f>ROUND(G88*4.5,0)</f>
        <v>276300</v>
      </c>
      <c r="J95" s="106">
        <v>210</v>
      </c>
      <c r="K95" s="107" t="s">
        <v>97</v>
      </c>
    </row>
    <row r="96" spans="1:11" ht="18" customHeight="1">
      <c r="A96" s="109">
        <f t="shared" si="8"/>
        <v>250741</v>
      </c>
      <c r="B96" s="62" t="s">
        <v>90</v>
      </c>
      <c r="C96" s="110">
        <f>ROUND(A88*5,0)</f>
        <v>278600</v>
      </c>
      <c r="D96" s="106">
        <v>313</v>
      </c>
      <c r="E96" s="107" t="s">
        <v>98</v>
      </c>
      <c r="F96" s="67"/>
      <c r="G96" s="109">
        <f t="shared" si="9"/>
        <v>276301</v>
      </c>
      <c r="H96" s="62" t="s">
        <v>90</v>
      </c>
      <c r="I96" s="110">
        <f>ROUND(G88*5,0)</f>
        <v>307000</v>
      </c>
      <c r="J96" s="106">
        <v>313</v>
      </c>
      <c r="K96" s="107" t="s">
        <v>98</v>
      </c>
    </row>
    <row r="97" spans="1:11" ht="18" customHeight="1">
      <c r="A97" s="109">
        <f t="shared" si="8"/>
        <v>278601</v>
      </c>
      <c r="B97" s="62" t="s">
        <v>90</v>
      </c>
      <c r="C97" s="110">
        <f>ROUND(A88*5.5,0)</f>
        <v>306460</v>
      </c>
      <c r="D97" s="106">
        <v>433</v>
      </c>
      <c r="E97" s="107" t="s">
        <v>99</v>
      </c>
      <c r="F97" s="67"/>
      <c r="G97" s="109">
        <f t="shared" si="9"/>
        <v>307001</v>
      </c>
      <c r="H97" s="62" t="s">
        <v>90</v>
      </c>
      <c r="I97" s="110">
        <f>ROUND(G88*5.5,0)</f>
        <v>337700</v>
      </c>
      <c r="J97" s="106">
        <v>433</v>
      </c>
      <c r="K97" s="107" t="s">
        <v>99</v>
      </c>
    </row>
    <row r="98" spans="1:11" ht="18" customHeight="1">
      <c r="A98" s="109">
        <f t="shared" si="8"/>
        <v>306461</v>
      </c>
      <c r="B98" s="62" t="s">
        <v>90</v>
      </c>
      <c r="C98" s="110">
        <f>ROUND(A88*6,0)</f>
        <v>334320</v>
      </c>
      <c r="D98" s="106">
        <v>474</v>
      </c>
      <c r="E98" s="107" t="s">
        <v>100</v>
      </c>
      <c r="F98" s="67"/>
      <c r="G98" s="109">
        <f t="shared" si="9"/>
        <v>337701</v>
      </c>
      <c r="H98" s="62" t="s">
        <v>90</v>
      </c>
      <c r="I98" s="110">
        <f>ROUND(G88*6,0)</f>
        <v>368400</v>
      </c>
      <c r="J98" s="106">
        <v>474</v>
      </c>
      <c r="K98" s="107" t="s">
        <v>100</v>
      </c>
    </row>
    <row r="99" spans="1:11" ht="18" customHeight="1">
      <c r="A99" s="109">
        <f t="shared" si="8"/>
        <v>334321</v>
      </c>
      <c r="B99" s="62" t="s">
        <v>90</v>
      </c>
      <c r="C99" s="110">
        <f>ROUND(A88*6.5,0)</f>
        <v>362180</v>
      </c>
      <c r="D99" s="106">
        <v>515</v>
      </c>
      <c r="E99" s="107" t="s">
        <v>101</v>
      </c>
      <c r="F99" s="67"/>
      <c r="G99" s="109">
        <f t="shared" si="9"/>
        <v>368401</v>
      </c>
      <c r="H99" s="62" t="s">
        <v>90</v>
      </c>
      <c r="I99" s="110">
        <f>ROUND(G88*6.5,0)</f>
        <v>399100</v>
      </c>
      <c r="J99" s="106">
        <v>515</v>
      </c>
      <c r="K99" s="107" t="s">
        <v>101</v>
      </c>
    </row>
    <row r="100" spans="1:11" ht="18" customHeight="1">
      <c r="A100" s="109">
        <f t="shared" si="8"/>
        <v>362181</v>
      </c>
      <c r="B100" s="62" t="s">
        <v>90</v>
      </c>
      <c r="C100" s="110">
        <f>ROUND(A88*7,0)</f>
        <v>390040</v>
      </c>
      <c r="D100" s="106">
        <v>557</v>
      </c>
      <c r="E100" s="107" t="s">
        <v>102</v>
      </c>
      <c r="F100" s="67"/>
      <c r="G100" s="109">
        <f t="shared" si="9"/>
        <v>399101</v>
      </c>
      <c r="H100" s="62" t="s">
        <v>90</v>
      </c>
      <c r="I100" s="110">
        <f>ROUND(G88*7,0)</f>
        <v>429800</v>
      </c>
      <c r="J100" s="106">
        <v>557</v>
      </c>
      <c r="K100" s="107" t="s">
        <v>102</v>
      </c>
    </row>
    <row r="101" spans="1:11" ht="18" customHeight="1">
      <c r="A101" s="109">
        <f t="shared" si="8"/>
        <v>390041</v>
      </c>
      <c r="B101" s="62" t="s">
        <v>90</v>
      </c>
      <c r="C101" s="110">
        <f>ROUND(A88*7.5,0)</f>
        <v>417900</v>
      </c>
      <c r="D101" s="106">
        <v>598</v>
      </c>
      <c r="E101" s="107" t="s">
        <v>103</v>
      </c>
      <c r="F101" s="67"/>
      <c r="G101" s="109">
        <f t="shared" si="9"/>
        <v>429801</v>
      </c>
      <c r="H101" s="62" t="s">
        <v>90</v>
      </c>
      <c r="I101" s="110">
        <f>ROUND(G88*7.5,0)</f>
        <v>460500</v>
      </c>
      <c r="J101" s="106">
        <v>598</v>
      </c>
      <c r="K101" s="107" t="s">
        <v>103</v>
      </c>
    </row>
    <row r="102" spans="1:11" ht="18" customHeight="1">
      <c r="A102" s="109">
        <f t="shared" si="8"/>
        <v>417901</v>
      </c>
      <c r="B102" s="62" t="s">
        <v>90</v>
      </c>
      <c r="C102" s="110">
        <f>ROUND(A88*8,0)</f>
        <v>445760</v>
      </c>
      <c r="D102" s="106">
        <v>639</v>
      </c>
      <c r="E102" s="107" t="s">
        <v>104</v>
      </c>
      <c r="F102" s="67"/>
      <c r="G102" s="109">
        <f t="shared" si="9"/>
        <v>460501</v>
      </c>
      <c r="H102" s="62" t="s">
        <v>90</v>
      </c>
      <c r="I102" s="110">
        <f>ROUND(G88*8,0)</f>
        <v>491200</v>
      </c>
      <c r="J102" s="106">
        <v>639</v>
      </c>
      <c r="K102" s="107" t="s">
        <v>104</v>
      </c>
    </row>
    <row r="103" spans="1:11" ht="18" customHeight="1">
      <c r="A103" s="109">
        <f t="shared" si="8"/>
        <v>445761</v>
      </c>
      <c r="B103" s="62" t="s">
        <v>90</v>
      </c>
      <c r="C103" s="110">
        <f>ROUND(A88*8.5,0)</f>
        <v>473620</v>
      </c>
      <c r="D103" s="106">
        <v>680</v>
      </c>
      <c r="E103" s="107" t="s">
        <v>105</v>
      </c>
      <c r="F103" s="67"/>
      <c r="G103" s="109">
        <f t="shared" si="9"/>
        <v>491201</v>
      </c>
      <c r="H103" s="62" t="s">
        <v>90</v>
      </c>
      <c r="I103" s="110">
        <f>ROUND(G88*8.5,0)</f>
        <v>521900</v>
      </c>
      <c r="J103" s="106">
        <v>680</v>
      </c>
      <c r="K103" s="107" t="s">
        <v>105</v>
      </c>
    </row>
    <row r="104" spans="1:11" ht="18" customHeight="1">
      <c r="A104" s="109">
        <f t="shared" si="8"/>
        <v>473621</v>
      </c>
      <c r="B104" s="62" t="s">
        <v>90</v>
      </c>
      <c r="C104" s="110">
        <f>ROUND(A88*9,0)</f>
        <v>501480</v>
      </c>
      <c r="D104" s="106">
        <v>722</v>
      </c>
      <c r="E104" s="107" t="s">
        <v>106</v>
      </c>
      <c r="F104" s="67"/>
      <c r="G104" s="109">
        <f t="shared" si="9"/>
        <v>521901</v>
      </c>
      <c r="H104" s="62" t="s">
        <v>90</v>
      </c>
      <c r="I104" s="110">
        <f>ROUND(G88*9,0)</f>
        <v>552600</v>
      </c>
      <c r="J104" s="106">
        <v>722</v>
      </c>
      <c r="K104" s="107" t="s">
        <v>106</v>
      </c>
    </row>
    <row r="105" spans="1:11" ht="18" customHeight="1">
      <c r="A105" s="109">
        <f t="shared" si="8"/>
        <v>501481</v>
      </c>
      <c r="B105" s="62" t="s">
        <v>90</v>
      </c>
      <c r="C105" s="110">
        <f>ROUND(A88*9.5,0)</f>
        <v>529340</v>
      </c>
      <c r="D105" s="106">
        <v>763</v>
      </c>
      <c r="E105" s="107" t="s">
        <v>107</v>
      </c>
      <c r="F105" s="67"/>
      <c r="G105" s="109">
        <f t="shared" si="9"/>
        <v>552601</v>
      </c>
      <c r="H105" s="62" t="s">
        <v>90</v>
      </c>
      <c r="I105" s="110">
        <f>ROUND(G88*9.5,0)</f>
        <v>583300</v>
      </c>
      <c r="J105" s="106">
        <v>763</v>
      </c>
      <c r="K105" s="107" t="s">
        <v>107</v>
      </c>
    </row>
    <row r="106" spans="1:11" ht="18" customHeight="1">
      <c r="A106" s="109">
        <f t="shared" si="8"/>
        <v>529341</v>
      </c>
      <c r="B106" s="62" t="s">
        <v>90</v>
      </c>
      <c r="C106" s="110">
        <f>ROUND(A88*10,0)</f>
        <v>557200</v>
      </c>
      <c r="D106" s="106">
        <v>804</v>
      </c>
      <c r="E106" s="107" t="s">
        <v>108</v>
      </c>
      <c r="F106" s="67"/>
      <c r="G106" s="109">
        <f t="shared" si="9"/>
        <v>583301</v>
      </c>
      <c r="H106" s="62" t="s">
        <v>90</v>
      </c>
      <c r="I106" s="110">
        <f>ROUND(G88*10,0)</f>
        <v>614000</v>
      </c>
      <c r="J106" s="106">
        <v>804</v>
      </c>
      <c r="K106" s="107" t="s">
        <v>108</v>
      </c>
    </row>
    <row r="107" spans="1:11" ht="28.5">
      <c r="A107" s="111">
        <f t="shared" si="8"/>
        <v>557201</v>
      </c>
      <c r="B107" s="124" t="s">
        <v>109</v>
      </c>
      <c r="C107" s="125"/>
      <c r="D107" s="112" t="s">
        <v>110</v>
      </c>
      <c r="E107" s="113" t="s">
        <v>111</v>
      </c>
      <c r="F107" s="67"/>
      <c r="G107" s="111">
        <f t="shared" si="9"/>
        <v>614001</v>
      </c>
      <c r="H107" s="124" t="s">
        <v>109</v>
      </c>
      <c r="I107" s="125"/>
      <c r="J107" s="112" t="s">
        <v>110</v>
      </c>
      <c r="K107" s="113" t="s">
        <v>111</v>
      </c>
    </row>
    <row r="108" spans="1:11" ht="9.75" customHeight="1">
      <c r="A108" s="64"/>
      <c r="B108" s="103"/>
      <c r="C108" s="64"/>
      <c r="D108" s="64"/>
      <c r="E108" s="64"/>
      <c r="F108" s="64"/>
      <c r="G108" s="64"/>
      <c r="H108" s="104"/>
      <c r="I108" s="64"/>
      <c r="J108" s="64"/>
      <c r="K108" s="64"/>
    </row>
    <row r="109" spans="1:11" ht="30" customHeight="1">
      <c r="A109" s="126" t="str">
        <f>"To calculate the adjusted family income range for each maximum payment for family size more than 9, add $"&amp;G14&amp;" for each additional person for each 100% of federal poverty level (FPL)."</f>
        <v>To calculate the adjusted family income range for each maximum payment for family size more than 9, add $5680 for each additional person for each 100% of federal poverty level (FPL).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</row>
  </sheetData>
  <sheetProtection algorithmName="SHA-512" hashValue="mAaWOJtoGyiWuYJ3LTnS2FI0YinBHezbXbt4kej0YhIErfdA7o2qQHQKLIhbma05lJvCoosBgvsX0eKXh5lscg==" saltValue="c7iKp5Mch4NhA79WAA+dTA==" spinCount="100000" sheet="1" selectLockedCells="1" selectUnlockedCells="1"/>
  <mergeCells count="42">
    <mergeCell ref="A1:K1"/>
    <mergeCell ref="A2:K2"/>
    <mergeCell ref="A3:K3"/>
    <mergeCell ref="A4:K4"/>
    <mergeCell ref="A109:K109"/>
    <mergeCell ref="B19:C19"/>
    <mergeCell ref="B42:C42"/>
    <mergeCell ref="B65:C65"/>
    <mergeCell ref="B88:C88"/>
    <mergeCell ref="B38:C38"/>
    <mergeCell ref="B61:C61"/>
    <mergeCell ref="B84:C84"/>
    <mergeCell ref="B107:C107"/>
    <mergeCell ref="A41:C41"/>
    <mergeCell ref="A40:C40"/>
    <mergeCell ref="A18:C18"/>
    <mergeCell ref="A17:C17"/>
    <mergeCell ref="A87:C87"/>
    <mergeCell ref="A86:C86"/>
    <mergeCell ref="A64:C64"/>
    <mergeCell ref="A63:C63"/>
    <mergeCell ref="G17:I17"/>
    <mergeCell ref="G41:I41"/>
    <mergeCell ref="G40:I40"/>
    <mergeCell ref="G63:I63"/>
    <mergeCell ref="G64:I64"/>
    <mergeCell ref="H19:I19"/>
    <mergeCell ref="H42:I42"/>
    <mergeCell ref="H38:I38"/>
    <mergeCell ref="H61:I61"/>
    <mergeCell ref="H107:I107"/>
    <mergeCell ref="G18:I18"/>
    <mergeCell ref="G86:I86"/>
    <mergeCell ref="G87:I87"/>
    <mergeCell ref="H65:I65"/>
    <mergeCell ref="H88:I88"/>
    <mergeCell ref="H84:I84"/>
    <mergeCell ref="Q8:V8"/>
    <mergeCell ref="Q9:V9"/>
    <mergeCell ref="Q12:V12"/>
    <mergeCell ref="Q7:V7"/>
    <mergeCell ref="Q10:V10"/>
  </mergeCells>
  <printOptions horizontalCentered="1"/>
  <pageMargins left="0" right="0" top="0.22" bottom="0.2" header="0.16" footer="0.17"/>
  <pageSetup scale="75" fitToWidth="0" fitToHeight="0" orientation="portrait" r:id="rId1"/>
  <rowBreaks count="1" manualBreakCount="1">
    <brk id="61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99"/>
  <sheetViews>
    <sheetView showGridLines="0" tabSelected="1" zoomScale="85" zoomScaleNormal="85" workbookViewId="0">
      <selection activeCell="T9" sqref="T9"/>
    </sheetView>
  </sheetViews>
  <sheetFormatPr defaultColWidth="9.140625" defaultRowHeight="15"/>
  <cols>
    <col min="1" max="1" width="9.5703125" style="1" customWidth="1"/>
    <col min="2" max="2" width="2.7109375" style="18" customWidth="1"/>
    <col min="3" max="3" width="9.5703125" style="1" customWidth="1"/>
    <col min="4" max="4" width="19" style="1" customWidth="1"/>
    <col min="5" max="5" width="19.140625" style="1" customWidth="1"/>
    <col min="6" max="6" width="5.85546875" style="1" customWidth="1"/>
    <col min="7" max="7" width="9.5703125" style="1" customWidth="1"/>
    <col min="8" max="8" width="3.28515625" style="16" customWidth="1"/>
    <col min="9" max="9" width="9.5703125" style="1" customWidth="1"/>
    <col min="10" max="10" width="19" style="1" customWidth="1"/>
    <col min="11" max="11" width="19.140625" style="1" customWidth="1"/>
    <col min="12" max="12" width="9.140625" style="1"/>
    <col min="13" max="18" width="0" style="1" hidden="1" customWidth="1"/>
    <col min="19" max="16384" width="9.140625" style="1"/>
  </cols>
  <sheetData>
    <row r="1" spans="1:21" ht="18">
      <c r="A1" s="118" t="s">
        <v>119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21" ht="18">
      <c r="A2" s="118" t="s">
        <v>120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21" ht="18">
      <c r="A3" s="118" t="s">
        <v>121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21" ht="18">
      <c r="A4" s="119" t="s">
        <v>122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21" ht="15" customHeigh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21">
      <c r="A6" s="64"/>
      <c r="B6" s="103"/>
      <c r="C6" s="64"/>
      <c r="D6" s="64"/>
      <c r="E6" s="64"/>
      <c r="F6" s="64"/>
      <c r="G6" s="64"/>
      <c r="H6" s="104"/>
      <c r="I6" s="64"/>
      <c r="J6" s="64"/>
      <c r="K6" s="64"/>
    </row>
    <row r="7" spans="1:21">
      <c r="A7" s="120" t="s">
        <v>123</v>
      </c>
      <c r="B7" s="120"/>
      <c r="C7" s="120"/>
      <c r="D7" s="120"/>
      <c r="E7" s="64"/>
      <c r="F7" s="64"/>
      <c r="G7" s="120" t="s">
        <v>124</v>
      </c>
      <c r="H7" s="120"/>
      <c r="I7" s="120"/>
      <c r="J7" s="120"/>
      <c r="K7" s="64"/>
    </row>
    <row r="8" spans="1:21" ht="30" customHeight="1">
      <c r="A8" s="121" t="s">
        <v>125</v>
      </c>
      <c r="B8" s="122"/>
      <c r="C8" s="123"/>
      <c r="D8" s="4" t="s">
        <v>126</v>
      </c>
      <c r="E8" s="5" t="s">
        <v>127</v>
      </c>
      <c r="F8" s="6"/>
      <c r="G8" s="121" t="s">
        <v>125</v>
      </c>
      <c r="H8" s="122"/>
      <c r="I8" s="123"/>
      <c r="J8" s="4" t="s">
        <v>126</v>
      </c>
      <c r="K8" s="5" t="s">
        <v>127</v>
      </c>
    </row>
    <row r="9" spans="1:21" ht="18" customHeight="1">
      <c r="A9" s="105">
        <f>'ECI MMC Scale_English'!A19</f>
        <v>21640</v>
      </c>
      <c r="B9" s="124" t="s">
        <v>128</v>
      </c>
      <c r="C9" s="125"/>
      <c r="D9" s="106">
        <f>'ECI MMC Scale_English'!D19</f>
        <v>0</v>
      </c>
      <c r="E9" s="107" t="str">
        <f>'ECI MMC Scale_English'!E19</f>
        <v>≤ 100%</v>
      </c>
      <c r="F9" s="67"/>
      <c r="G9" s="108">
        <f>'ECI MMC Scale_English'!G19</f>
        <v>27320</v>
      </c>
      <c r="H9" s="124" t="s">
        <v>128</v>
      </c>
      <c r="I9" s="125"/>
      <c r="J9" s="106">
        <f>'ECI MMC Scale_English'!J19</f>
        <v>0</v>
      </c>
      <c r="K9" s="107" t="str">
        <f>'ECI MMC Scale_English'!K19</f>
        <v>≤ 100%</v>
      </c>
      <c r="M9" s="117" t="s">
        <v>129</v>
      </c>
      <c r="N9" s="117"/>
      <c r="O9" s="117"/>
      <c r="P9" s="117"/>
      <c r="Q9" s="117"/>
      <c r="R9" s="117"/>
    </row>
    <row r="10" spans="1:21" ht="18" customHeight="1">
      <c r="A10" s="105">
        <f>'ECI MMC Scale_English'!A20</f>
        <v>21641</v>
      </c>
      <c r="B10" s="62" t="s">
        <v>130</v>
      </c>
      <c r="C10" s="110">
        <f>'ECI MMC Scale_English'!C20</f>
        <v>32460</v>
      </c>
      <c r="D10" s="106">
        <f>'ECI MMC Scale_English'!D20</f>
        <v>5</v>
      </c>
      <c r="E10" s="107" t="str">
        <f>'ECI MMC Scale_English'!E20</f>
        <v>&gt; 100% to ≤ 150%</v>
      </c>
      <c r="F10" s="67"/>
      <c r="G10" s="109">
        <f>'ECI MMC Scale_English'!G20</f>
        <v>27321</v>
      </c>
      <c r="H10" s="62" t="s">
        <v>130</v>
      </c>
      <c r="I10" s="110">
        <f>'ECI MMC Scale_English'!I20</f>
        <v>40980</v>
      </c>
      <c r="J10" s="106">
        <f>'ECI MMC Scale_English'!J20</f>
        <v>5</v>
      </c>
      <c r="K10" s="107" t="str">
        <f>'ECI MMC Scale_English'!K20</f>
        <v>&gt; 100% to ≤ 150%</v>
      </c>
      <c r="M10" s="117" t="s">
        <v>131</v>
      </c>
      <c r="N10" s="117"/>
      <c r="O10" s="117"/>
      <c r="P10" s="117"/>
      <c r="Q10" s="117"/>
      <c r="R10" s="117"/>
      <c r="S10" s="2"/>
      <c r="T10" s="2"/>
      <c r="U10" s="2"/>
    </row>
    <row r="11" spans="1:21" ht="18" customHeight="1">
      <c r="A11" s="105">
        <f>'ECI MMC Scale_English'!A21</f>
        <v>32461</v>
      </c>
      <c r="B11" s="62" t="s">
        <v>130</v>
      </c>
      <c r="C11" s="110">
        <f>'ECI MMC Scale_English'!C21</f>
        <v>43280</v>
      </c>
      <c r="D11" s="106">
        <f>'ECI MMC Scale_English'!D21</f>
        <v>14</v>
      </c>
      <c r="E11" s="107" t="str">
        <f>'ECI MMC Scale_English'!E21</f>
        <v>&gt; 150% to ≤ 200%</v>
      </c>
      <c r="F11" s="67"/>
      <c r="G11" s="109">
        <f>'ECI MMC Scale_English'!G21</f>
        <v>40981</v>
      </c>
      <c r="H11" s="62" t="s">
        <v>130</v>
      </c>
      <c r="I11" s="110">
        <f>'ECI MMC Scale_English'!I21</f>
        <v>54640</v>
      </c>
      <c r="J11" s="106">
        <f>'ECI MMC Scale_English'!J21</f>
        <v>14</v>
      </c>
      <c r="K11" s="107" t="str">
        <f>'ECI MMC Scale_English'!K21</f>
        <v>&gt; 150% to ≤ 200%</v>
      </c>
      <c r="M11" s="117"/>
      <c r="N11" s="117"/>
      <c r="O11" s="117"/>
      <c r="P11" s="117"/>
      <c r="Q11" s="117"/>
      <c r="R11" s="117"/>
      <c r="S11" s="2"/>
      <c r="T11" s="2"/>
      <c r="U11" s="2"/>
    </row>
    <row r="12" spans="1:21" ht="18" customHeight="1">
      <c r="A12" s="105">
        <f>'ECI MMC Scale_English'!A22</f>
        <v>43281</v>
      </c>
      <c r="B12" s="62" t="s">
        <v>130</v>
      </c>
      <c r="C12" s="110">
        <f>'ECI MMC Scale_English'!C22</f>
        <v>54100</v>
      </c>
      <c r="D12" s="106">
        <f>'ECI MMC Scale_English'!D22</f>
        <v>28</v>
      </c>
      <c r="E12" s="107" t="str">
        <f>'ECI MMC Scale_English'!E22</f>
        <v>&gt; 200% to ≤ 250%</v>
      </c>
      <c r="F12" s="67"/>
      <c r="G12" s="109">
        <f>'ECI MMC Scale_English'!G22</f>
        <v>54641</v>
      </c>
      <c r="H12" s="62" t="s">
        <v>130</v>
      </c>
      <c r="I12" s="110">
        <f>'ECI MMC Scale_English'!I22</f>
        <v>68300</v>
      </c>
      <c r="J12" s="106">
        <f>'ECI MMC Scale_English'!J22</f>
        <v>28</v>
      </c>
      <c r="K12" s="107" t="str">
        <f>'ECI MMC Scale_English'!K22</f>
        <v>&gt; 200% to ≤ 250%</v>
      </c>
      <c r="M12" s="117" t="s">
        <v>132</v>
      </c>
      <c r="N12" s="117"/>
      <c r="O12" s="117"/>
      <c r="P12" s="117"/>
      <c r="Q12" s="117"/>
      <c r="R12" s="117"/>
    </row>
    <row r="13" spans="1:21" ht="18" customHeight="1">
      <c r="A13" s="105">
        <f>'ECI MMC Scale_English'!A23</f>
        <v>54101</v>
      </c>
      <c r="B13" s="62" t="s">
        <v>130</v>
      </c>
      <c r="C13" s="110">
        <f>'ECI MMC Scale_English'!C23</f>
        <v>64920</v>
      </c>
      <c r="D13" s="106">
        <f>'ECI MMC Scale_English'!D23</f>
        <v>45</v>
      </c>
      <c r="E13" s="107" t="str">
        <f>'ECI MMC Scale_English'!E23</f>
        <v>&gt; 250% to ≤ 300%</v>
      </c>
      <c r="F13" s="67"/>
      <c r="G13" s="109">
        <f>'ECI MMC Scale_English'!G23</f>
        <v>68301</v>
      </c>
      <c r="H13" s="62" t="s">
        <v>130</v>
      </c>
      <c r="I13" s="110">
        <f>'ECI MMC Scale_English'!I23</f>
        <v>81960</v>
      </c>
      <c r="J13" s="106">
        <f>'ECI MMC Scale_English'!J23</f>
        <v>45</v>
      </c>
      <c r="K13" s="107" t="str">
        <f>'ECI MMC Scale_English'!K23</f>
        <v>&gt; 250% to ≤ 300%</v>
      </c>
      <c r="M13" s="117"/>
      <c r="N13" s="117"/>
      <c r="O13" s="117"/>
      <c r="P13" s="117"/>
      <c r="Q13" s="117"/>
      <c r="R13" s="117"/>
      <c r="S13" s="2"/>
      <c r="T13" s="2"/>
      <c r="U13" s="2"/>
    </row>
    <row r="14" spans="1:21" ht="18" customHeight="1">
      <c r="A14" s="105">
        <f>'ECI MMC Scale_English'!A24</f>
        <v>64921</v>
      </c>
      <c r="B14" s="62" t="s">
        <v>130</v>
      </c>
      <c r="C14" s="110">
        <f>'ECI MMC Scale_English'!C24</f>
        <v>75740</v>
      </c>
      <c r="D14" s="106">
        <f>'ECI MMC Scale_English'!D24</f>
        <v>67</v>
      </c>
      <c r="E14" s="107" t="str">
        <f>'ECI MMC Scale_English'!E24</f>
        <v>&gt; 300% to ≤ 350%</v>
      </c>
      <c r="F14" s="67"/>
      <c r="G14" s="109">
        <f>'ECI MMC Scale_English'!G24</f>
        <v>81961</v>
      </c>
      <c r="H14" s="62" t="s">
        <v>130</v>
      </c>
      <c r="I14" s="110">
        <f>'ECI MMC Scale_English'!I24</f>
        <v>95620</v>
      </c>
      <c r="J14" s="106">
        <f>'ECI MMC Scale_English'!J24</f>
        <v>67</v>
      </c>
      <c r="K14" s="107" t="str">
        <f>'ECI MMC Scale_English'!K24</f>
        <v>&gt; 300% to ≤ 350%</v>
      </c>
      <c r="M14" s="117" t="s">
        <v>133</v>
      </c>
      <c r="N14" s="117"/>
      <c r="O14" s="117"/>
      <c r="P14" s="117"/>
      <c r="Q14" s="117"/>
      <c r="R14" s="117"/>
      <c r="S14" s="2"/>
      <c r="T14" s="2"/>
      <c r="U14" s="2"/>
    </row>
    <row r="15" spans="1:21" ht="18" customHeight="1">
      <c r="A15" s="105">
        <f>'ECI MMC Scale_English'!A25</f>
        <v>75741</v>
      </c>
      <c r="B15" s="62" t="s">
        <v>130</v>
      </c>
      <c r="C15" s="110">
        <f>'ECI MMC Scale_English'!C25</f>
        <v>86560</v>
      </c>
      <c r="D15" s="106">
        <f>'ECI MMC Scale_English'!D25</f>
        <v>124</v>
      </c>
      <c r="E15" s="107" t="str">
        <f>'ECI MMC Scale_English'!E25</f>
        <v>&gt; 350% to ≤ 400%</v>
      </c>
      <c r="F15" s="67"/>
      <c r="G15" s="109">
        <f>'ECI MMC Scale_English'!G25</f>
        <v>95621</v>
      </c>
      <c r="H15" s="62" t="s">
        <v>130</v>
      </c>
      <c r="I15" s="110">
        <f>'ECI MMC Scale_English'!I25</f>
        <v>109280</v>
      </c>
      <c r="J15" s="106">
        <f>'ECI MMC Scale_English'!J25</f>
        <v>124</v>
      </c>
      <c r="K15" s="107" t="str">
        <f>'ECI MMC Scale_English'!K25</f>
        <v>&gt; 350% to ≤ 400%</v>
      </c>
      <c r="M15" s="2"/>
      <c r="N15" s="2"/>
      <c r="O15" s="2"/>
      <c r="P15" s="2"/>
      <c r="Q15" s="2"/>
      <c r="R15" s="2"/>
      <c r="S15" s="2"/>
      <c r="T15" s="2"/>
      <c r="U15" s="2"/>
    </row>
    <row r="16" spans="1:21" ht="18" customHeight="1">
      <c r="A16" s="105">
        <f>'ECI MMC Scale_English'!A26</f>
        <v>86561</v>
      </c>
      <c r="B16" s="62" t="s">
        <v>130</v>
      </c>
      <c r="C16" s="110">
        <f>'ECI MMC Scale_English'!C26</f>
        <v>97380</v>
      </c>
      <c r="D16" s="106">
        <f>'ECI MMC Scale_English'!D26</f>
        <v>210</v>
      </c>
      <c r="E16" s="107" t="str">
        <f>'ECI MMC Scale_English'!E26</f>
        <v>&gt; 400% to ≤ 450%</v>
      </c>
      <c r="F16" s="67"/>
      <c r="G16" s="109">
        <f>'ECI MMC Scale_English'!G26</f>
        <v>109281</v>
      </c>
      <c r="H16" s="62" t="s">
        <v>130</v>
      </c>
      <c r="I16" s="110">
        <f>'ECI MMC Scale_English'!I26</f>
        <v>122940</v>
      </c>
      <c r="J16" s="106">
        <f>'ECI MMC Scale_English'!J26</f>
        <v>210</v>
      </c>
      <c r="K16" s="107" t="str">
        <f>'ECI MMC Scale_English'!K26</f>
        <v>&gt; 400% to ≤ 450%</v>
      </c>
      <c r="M16" s="2"/>
      <c r="N16" s="2"/>
      <c r="O16" s="2"/>
      <c r="P16" s="2"/>
      <c r="Q16" s="2"/>
      <c r="R16" s="2"/>
      <c r="S16" s="2"/>
      <c r="T16" s="2"/>
      <c r="U16" s="2"/>
    </row>
    <row r="17" spans="1:21" ht="18" customHeight="1">
      <c r="A17" s="105">
        <f>'ECI MMC Scale_English'!A27</f>
        <v>97381</v>
      </c>
      <c r="B17" s="62" t="s">
        <v>130</v>
      </c>
      <c r="C17" s="110">
        <f>'ECI MMC Scale_English'!C27</f>
        <v>108200</v>
      </c>
      <c r="D17" s="106">
        <f>'ECI MMC Scale_English'!D27</f>
        <v>313</v>
      </c>
      <c r="E17" s="107" t="str">
        <f>'ECI MMC Scale_English'!E27</f>
        <v>&gt; 450% to ≤ 500%</v>
      </c>
      <c r="F17" s="67"/>
      <c r="G17" s="109">
        <f>'ECI MMC Scale_English'!G27</f>
        <v>122941</v>
      </c>
      <c r="H17" s="62" t="s">
        <v>130</v>
      </c>
      <c r="I17" s="110">
        <f>'ECI MMC Scale_English'!I27</f>
        <v>136600</v>
      </c>
      <c r="J17" s="106">
        <f>'ECI MMC Scale_English'!J27</f>
        <v>313</v>
      </c>
      <c r="K17" s="107" t="str">
        <f>'ECI MMC Scale_English'!K27</f>
        <v>&gt; 450% to ≤ 500%</v>
      </c>
      <c r="M17" s="2"/>
      <c r="N17" s="2"/>
      <c r="O17" s="2"/>
      <c r="P17" s="2"/>
      <c r="Q17" s="2"/>
      <c r="R17" s="2"/>
      <c r="S17" s="2"/>
      <c r="T17" s="2"/>
      <c r="U17" s="2"/>
    </row>
    <row r="18" spans="1:21" ht="18" customHeight="1">
      <c r="A18" s="105">
        <f>'ECI MMC Scale_English'!A28</f>
        <v>108201</v>
      </c>
      <c r="B18" s="62" t="s">
        <v>130</v>
      </c>
      <c r="C18" s="110">
        <f>'ECI MMC Scale_English'!C28</f>
        <v>119020</v>
      </c>
      <c r="D18" s="106">
        <f>'ECI MMC Scale_English'!D28</f>
        <v>433</v>
      </c>
      <c r="E18" s="107" t="str">
        <f>'ECI MMC Scale_English'!E28</f>
        <v>&gt; 500% to ≤ 550%</v>
      </c>
      <c r="F18" s="67"/>
      <c r="G18" s="109">
        <f>'ECI MMC Scale_English'!G28</f>
        <v>136601</v>
      </c>
      <c r="H18" s="62" t="s">
        <v>130</v>
      </c>
      <c r="I18" s="110">
        <f>'ECI MMC Scale_English'!I28</f>
        <v>150260</v>
      </c>
      <c r="J18" s="106">
        <f>'ECI MMC Scale_English'!J28</f>
        <v>433</v>
      </c>
      <c r="K18" s="107" t="str">
        <f>'ECI MMC Scale_English'!K28</f>
        <v>&gt; 500% to ≤ 550%</v>
      </c>
      <c r="M18" s="2"/>
      <c r="N18" s="2"/>
      <c r="O18" s="2"/>
      <c r="P18" s="2"/>
      <c r="Q18" s="2"/>
      <c r="R18" s="2"/>
      <c r="S18" s="2"/>
      <c r="T18" s="2"/>
      <c r="U18" s="2"/>
    </row>
    <row r="19" spans="1:21" ht="18" customHeight="1">
      <c r="A19" s="105">
        <f>'ECI MMC Scale_English'!A29</f>
        <v>119021</v>
      </c>
      <c r="B19" s="62" t="s">
        <v>130</v>
      </c>
      <c r="C19" s="110">
        <f>'ECI MMC Scale_English'!C29</f>
        <v>129840</v>
      </c>
      <c r="D19" s="106">
        <f>'ECI MMC Scale_English'!D29</f>
        <v>474</v>
      </c>
      <c r="E19" s="107" t="str">
        <f>'ECI MMC Scale_English'!E29</f>
        <v>&gt; 550% to ≤ 600%</v>
      </c>
      <c r="F19" s="67"/>
      <c r="G19" s="109">
        <f>'ECI MMC Scale_English'!G29</f>
        <v>150261</v>
      </c>
      <c r="H19" s="62" t="s">
        <v>130</v>
      </c>
      <c r="I19" s="110">
        <f>'ECI MMC Scale_English'!I29</f>
        <v>163920</v>
      </c>
      <c r="J19" s="106">
        <f>'ECI MMC Scale_English'!J29</f>
        <v>474</v>
      </c>
      <c r="K19" s="107" t="str">
        <f>'ECI MMC Scale_English'!K29</f>
        <v>&gt; 550% to ≤ 600%</v>
      </c>
      <c r="M19" s="2"/>
      <c r="N19" s="2"/>
      <c r="O19" s="2"/>
      <c r="P19" s="2"/>
      <c r="Q19" s="2"/>
      <c r="R19" s="2"/>
      <c r="S19" s="2"/>
      <c r="T19" s="2"/>
      <c r="U19" s="2"/>
    </row>
    <row r="20" spans="1:21" ht="18" customHeight="1">
      <c r="A20" s="105">
        <f>'ECI MMC Scale_English'!A30</f>
        <v>129841</v>
      </c>
      <c r="B20" s="62" t="s">
        <v>130</v>
      </c>
      <c r="C20" s="110">
        <f>'ECI MMC Scale_English'!C30</f>
        <v>140660</v>
      </c>
      <c r="D20" s="106">
        <f>'ECI MMC Scale_English'!D30</f>
        <v>515</v>
      </c>
      <c r="E20" s="107" t="str">
        <f>'ECI MMC Scale_English'!E30</f>
        <v>&gt; 600% to ≤ 650%</v>
      </c>
      <c r="F20" s="67"/>
      <c r="G20" s="109">
        <f>'ECI MMC Scale_English'!G30</f>
        <v>163921</v>
      </c>
      <c r="H20" s="62" t="s">
        <v>130</v>
      </c>
      <c r="I20" s="110">
        <f>'ECI MMC Scale_English'!I30</f>
        <v>177580</v>
      </c>
      <c r="J20" s="106">
        <f>'ECI MMC Scale_English'!J30</f>
        <v>515</v>
      </c>
      <c r="K20" s="107" t="str">
        <f>'ECI MMC Scale_English'!K30</f>
        <v>&gt; 600% to ≤ 650%</v>
      </c>
      <c r="M20" s="2"/>
      <c r="N20" s="2"/>
      <c r="O20" s="2"/>
      <c r="P20" s="2"/>
      <c r="Q20" s="2"/>
      <c r="R20" s="2"/>
      <c r="S20" s="2"/>
      <c r="T20" s="2"/>
      <c r="U20" s="2"/>
    </row>
    <row r="21" spans="1:21" ht="18" customHeight="1">
      <c r="A21" s="105">
        <f>'ECI MMC Scale_English'!A31</f>
        <v>140661</v>
      </c>
      <c r="B21" s="62" t="s">
        <v>130</v>
      </c>
      <c r="C21" s="110">
        <f>'ECI MMC Scale_English'!C31</f>
        <v>151480</v>
      </c>
      <c r="D21" s="106">
        <f>'ECI MMC Scale_English'!D31</f>
        <v>557</v>
      </c>
      <c r="E21" s="107" t="str">
        <f>'ECI MMC Scale_English'!E31</f>
        <v>&gt; 650% to ≤ 700%</v>
      </c>
      <c r="F21" s="67"/>
      <c r="G21" s="109">
        <f>'ECI MMC Scale_English'!G31</f>
        <v>177581</v>
      </c>
      <c r="H21" s="62" t="s">
        <v>130</v>
      </c>
      <c r="I21" s="110">
        <f>'ECI MMC Scale_English'!I31</f>
        <v>191240</v>
      </c>
      <c r="J21" s="106">
        <f>'ECI MMC Scale_English'!J31</f>
        <v>557</v>
      </c>
      <c r="K21" s="107" t="str">
        <f>'ECI MMC Scale_English'!K31</f>
        <v>&gt; 650% to ≤ 700%</v>
      </c>
      <c r="M21" s="2"/>
      <c r="N21" s="2"/>
      <c r="O21" s="2"/>
      <c r="P21" s="2"/>
      <c r="Q21" s="2"/>
      <c r="R21" s="2"/>
      <c r="S21" s="2"/>
      <c r="T21" s="2"/>
      <c r="U21" s="2"/>
    </row>
    <row r="22" spans="1:21" ht="18" customHeight="1">
      <c r="A22" s="105">
        <f>'ECI MMC Scale_English'!A32</f>
        <v>151481</v>
      </c>
      <c r="B22" s="62" t="s">
        <v>130</v>
      </c>
      <c r="C22" s="110">
        <f>'ECI MMC Scale_English'!C32</f>
        <v>162300</v>
      </c>
      <c r="D22" s="106">
        <f>'ECI MMC Scale_English'!D32</f>
        <v>598</v>
      </c>
      <c r="E22" s="107" t="str">
        <f>'ECI MMC Scale_English'!E32</f>
        <v>&gt; 700% to ≤ 750%</v>
      </c>
      <c r="F22" s="67"/>
      <c r="G22" s="109">
        <f>'ECI MMC Scale_English'!G32</f>
        <v>191241</v>
      </c>
      <c r="H22" s="62" t="s">
        <v>130</v>
      </c>
      <c r="I22" s="110">
        <f>'ECI MMC Scale_English'!I32</f>
        <v>204900</v>
      </c>
      <c r="J22" s="106">
        <f>'ECI MMC Scale_English'!J32</f>
        <v>598</v>
      </c>
      <c r="K22" s="107" t="str">
        <f>'ECI MMC Scale_English'!K32</f>
        <v>&gt; 700% to ≤ 750%</v>
      </c>
      <c r="M22" s="2"/>
      <c r="N22" s="2"/>
      <c r="O22" s="2"/>
      <c r="P22" s="2"/>
      <c r="Q22" s="2"/>
      <c r="R22" s="2"/>
      <c r="S22" s="2"/>
      <c r="T22" s="2"/>
      <c r="U22" s="2"/>
    </row>
    <row r="23" spans="1:21" ht="18" customHeight="1">
      <c r="A23" s="105">
        <f>'ECI MMC Scale_English'!A33</f>
        <v>162301</v>
      </c>
      <c r="B23" s="62" t="s">
        <v>130</v>
      </c>
      <c r="C23" s="110">
        <f>'ECI MMC Scale_English'!C33</f>
        <v>173120</v>
      </c>
      <c r="D23" s="106">
        <f>'ECI MMC Scale_English'!D33</f>
        <v>639</v>
      </c>
      <c r="E23" s="107" t="str">
        <f>'ECI MMC Scale_English'!E33</f>
        <v>&gt; 750% to ≤ 800%</v>
      </c>
      <c r="F23" s="67"/>
      <c r="G23" s="109">
        <f>'ECI MMC Scale_English'!G33</f>
        <v>204901</v>
      </c>
      <c r="H23" s="62" t="s">
        <v>130</v>
      </c>
      <c r="I23" s="110">
        <f>'ECI MMC Scale_English'!I33</f>
        <v>218560</v>
      </c>
      <c r="J23" s="106">
        <f>'ECI MMC Scale_English'!J33</f>
        <v>639</v>
      </c>
      <c r="K23" s="107" t="str">
        <f>'ECI MMC Scale_English'!K33</f>
        <v>&gt; 750% to ≤ 800%</v>
      </c>
      <c r="M23" s="2"/>
      <c r="N23" s="2"/>
      <c r="O23" s="2"/>
      <c r="P23" s="2"/>
      <c r="Q23" s="2"/>
      <c r="R23" s="2"/>
      <c r="S23" s="2"/>
      <c r="T23" s="2"/>
      <c r="U23" s="2"/>
    </row>
    <row r="24" spans="1:21" ht="18" customHeight="1">
      <c r="A24" s="105">
        <f>'ECI MMC Scale_English'!A34</f>
        <v>173121</v>
      </c>
      <c r="B24" s="62" t="s">
        <v>130</v>
      </c>
      <c r="C24" s="110">
        <f>'ECI MMC Scale_English'!C34</f>
        <v>183940</v>
      </c>
      <c r="D24" s="106">
        <f>'ECI MMC Scale_English'!D34</f>
        <v>680</v>
      </c>
      <c r="E24" s="107" t="str">
        <f>'ECI MMC Scale_English'!E34</f>
        <v>&gt; 800% to ≤ 850%</v>
      </c>
      <c r="F24" s="67"/>
      <c r="G24" s="109">
        <f>'ECI MMC Scale_English'!G34</f>
        <v>218561</v>
      </c>
      <c r="H24" s="62" t="s">
        <v>130</v>
      </c>
      <c r="I24" s="110">
        <f>'ECI MMC Scale_English'!I34</f>
        <v>232220</v>
      </c>
      <c r="J24" s="106">
        <f>'ECI MMC Scale_English'!J34</f>
        <v>680</v>
      </c>
      <c r="K24" s="107" t="str">
        <f>'ECI MMC Scale_English'!K34</f>
        <v>&gt; 800% to ≤ 850%</v>
      </c>
      <c r="M24" s="2"/>
      <c r="N24" s="2"/>
      <c r="O24" s="2"/>
      <c r="P24" s="2"/>
      <c r="Q24" s="2"/>
      <c r="R24" s="2"/>
      <c r="S24" s="2"/>
      <c r="T24" s="2"/>
      <c r="U24" s="2"/>
    </row>
    <row r="25" spans="1:21" ht="18" customHeight="1">
      <c r="A25" s="105">
        <f>'ECI MMC Scale_English'!A35</f>
        <v>183941</v>
      </c>
      <c r="B25" s="62" t="s">
        <v>130</v>
      </c>
      <c r="C25" s="110">
        <f>'ECI MMC Scale_English'!C35</f>
        <v>194760</v>
      </c>
      <c r="D25" s="106">
        <f>'ECI MMC Scale_English'!D35</f>
        <v>722</v>
      </c>
      <c r="E25" s="107" t="str">
        <f>'ECI MMC Scale_English'!E35</f>
        <v>&gt; 850% to ≤ 900%</v>
      </c>
      <c r="F25" s="67"/>
      <c r="G25" s="109">
        <f>'ECI MMC Scale_English'!G35</f>
        <v>232221</v>
      </c>
      <c r="H25" s="62" t="s">
        <v>130</v>
      </c>
      <c r="I25" s="110">
        <f>'ECI MMC Scale_English'!I35</f>
        <v>245880</v>
      </c>
      <c r="J25" s="106">
        <f>'ECI MMC Scale_English'!J35</f>
        <v>722</v>
      </c>
      <c r="K25" s="107" t="str">
        <f>'ECI MMC Scale_English'!K35</f>
        <v>&gt; 850% to ≤ 900%</v>
      </c>
      <c r="M25" s="2"/>
      <c r="N25" s="2"/>
      <c r="O25" s="2"/>
      <c r="P25" s="2"/>
      <c r="Q25" s="2"/>
      <c r="R25" s="2"/>
      <c r="S25" s="2"/>
      <c r="T25" s="2"/>
      <c r="U25" s="2"/>
    </row>
    <row r="26" spans="1:21" ht="18" customHeight="1">
      <c r="A26" s="105">
        <f>'ECI MMC Scale_English'!A36</f>
        <v>194761</v>
      </c>
      <c r="B26" s="62" t="s">
        <v>130</v>
      </c>
      <c r="C26" s="110">
        <f>'ECI MMC Scale_English'!C36</f>
        <v>205580</v>
      </c>
      <c r="D26" s="106">
        <f>'ECI MMC Scale_English'!D36</f>
        <v>763</v>
      </c>
      <c r="E26" s="107" t="str">
        <f>'ECI MMC Scale_English'!E36</f>
        <v>&gt; 900% to ≤ 950%</v>
      </c>
      <c r="F26" s="67"/>
      <c r="G26" s="109">
        <f>'ECI MMC Scale_English'!G36</f>
        <v>245881</v>
      </c>
      <c r="H26" s="62" t="s">
        <v>130</v>
      </c>
      <c r="I26" s="110">
        <f>'ECI MMC Scale_English'!I36</f>
        <v>259540</v>
      </c>
      <c r="J26" s="106">
        <f>'ECI MMC Scale_English'!J36</f>
        <v>763</v>
      </c>
      <c r="K26" s="107" t="str">
        <f>'ECI MMC Scale_English'!K36</f>
        <v>&gt; 900% to ≤ 950%</v>
      </c>
      <c r="M26" s="2"/>
      <c r="N26" s="2"/>
      <c r="O26" s="2"/>
      <c r="P26" s="2"/>
      <c r="Q26" s="2"/>
      <c r="R26" s="2"/>
      <c r="S26" s="2"/>
      <c r="T26" s="2"/>
      <c r="U26" s="2"/>
    </row>
    <row r="27" spans="1:21" ht="18" customHeight="1">
      <c r="A27" s="105">
        <f>'ECI MMC Scale_English'!A37</f>
        <v>205581</v>
      </c>
      <c r="B27" s="62" t="s">
        <v>130</v>
      </c>
      <c r="C27" s="110">
        <f>'ECI MMC Scale_English'!C37</f>
        <v>216400</v>
      </c>
      <c r="D27" s="106">
        <f>'ECI MMC Scale_English'!D37</f>
        <v>804</v>
      </c>
      <c r="E27" s="107" t="str">
        <f>'ECI MMC Scale_English'!E37</f>
        <v xml:space="preserve"> &gt; 950% to ≤ 1000%</v>
      </c>
      <c r="F27" s="67"/>
      <c r="G27" s="109">
        <f>'ECI MMC Scale_English'!G37</f>
        <v>259541</v>
      </c>
      <c r="H27" s="62" t="s">
        <v>130</v>
      </c>
      <c r="I27" s="110">
        <f>'ECI MMC Scale_English'!I37</f>
        <v>273200</v>
      </c>
      <c r="J27" s="106">
        <f>'ECI MMC Scale_English'!J37</f>
        <v>804</v>
      </c>
      <c r="K27" s="107" t="str">
        <f>'ECI MMC Scale_English'!K37</f>
        <v xml:space="preserve"> &gt; 950% to ≤ 1000%</v>
      </c>
    </row>
    <row r="28" spans="1:21" ht="28.5">
      <c r="A28" s="105">
        <f>'ECI MMC Scale_English'!A38</f>
        <v>216401</v>
      </c>
      <c r="B28" s="114" t="s">
        <v>134</v>
      </c>
      <c r="C28" s="115" t="s">
        <v>135</v>
      </c>
      <c r="D28" s="116" t="s">
        <v>136</v>
      </c>
      <c r="E28" s="113" t="str">
        <f>'ECI MMC Scale_English'!E38</f>
        <v>&gt; 1000%</v>
      </c>
      <c r="F28" s="67"/>
      <c r="G28" s="109">
        <f>'ECI MMC Scale_English'!G38</f>
        <v>273201</v>
      </c>
      <c r="H28" s="114" t="s">
        <v>134</v>
      </c>
      <c r="I28" s="115" t="s">
        <v>135</v>
      </c>
      <c r="J28" s="116" t="s">
        <v>136</v>
      </c>
      <c r="K28" s="113" t="str">
        <f>'ECI MMC Scale_English'!K38</f>
        <v>&gt; 1000%</v>
      </c>
    </row>
    <row r="29" spans="1:21" ht="15" customHeight="1">
      <c r="A29" s="64"/>
      <c r="B29" s="103"/>
      <c r="C29" s="64"/>
      <c r="D29" s="64"/>
      <c r="E29" s="8" t="s">
        <v>112</v>
      </c>
      <c r="F29" s="8"/>
      <c r="G29" s="64"/>
      <c r="H29" s="104"/>
      <c r="I29" s="64"/>
      <c r="J29" s="64"/>
      <c r="K29" s="64"/>
    </row>
    <row r="30" spans="1:21">
      <c r="A30" s="120" t="s">
        <v>137</v>
      </c>
      <c r="B30" s="120"/>
      <c r="C30" s="120"/>
      <c r="D30" s="120"/>
      <c r="E30" s="64"/>
      <c r="F30" s="64"/>
      <c r="G30" s="120" t="s">
        <v>138</v>
      </c>
      <c r="H30" s="120"/>
      <c r="I30" s="120"/>
      <c r="J30" s="120"/>
      <c r="K30" s="64"/>
    </row>
    <row r="31" spans="1:21" ht="30" customHeight="1">
      <c r="A31" s="121" t="s">
        <v>125</v>
      </c>
      <c r="B31" s="122"/>
      <c r="C31" s="123"/>
      <c r="D31" s="4" t="s">
        <v>126</v>
      </c>
      <c r="E31" s="5" t="s">
        <v>127</v>
      </c>
      <c r="F31" s="6"/>
      <c r="G31" s="121" t="s">
        <v>125</v>
      </c>
      <c r="H31" s="122"/>
      <c r="I31" s="123"/>
      <c r="J31" s="4" t="s">
        <v>126</v>
      </c>
      <c r="K31" s="5" t="s">
        <v>127</v>
      </c>
    </row>
    <row r="32" spans="1:21" ht="18" customHeight="1">
      <c r="A32" s="108">
        <f>'ECI MMC Scale_English'!A42</f>
        <v>33000</v>
      </c>
      <c r="B32" s="124" t="s">
        <v>128</v>
      </c>
      <c r="C32" s="125"/>
      <c r="D32" s="106">
        <f>'ECI MMC Scale_English'!D42</f>
        <v>0</v>
      </c>
      <c r="E32" s="107" t="str">
        <f>'ECI MMC Scale_English'!E42</f>
        <v>≤ 100%</v>
      </c>
      <c r="F32" s="67"/>
      <c r="G32" s="108">
        <f>'ECI MMC Scale_English'!G42</f>
        <v>38680</v>
      </c>
      <c r="H32" s="124" t="s">
        <v>128</v>
      </c>
      <c r="I32" s="125"/>
      <c r="J32" s="106">
        <f>'ECI MMC Scale_English'!J42</f>
        <v>0</v>
      </c>
      <c r="K32" s="107" t="str">
        <f>'ECI MMC Scale_English'!K42</f>
        <v>≤ 100%</v>
      </c>
    </row>
    <row r="33" spans="1:11" ht="18" customHeight="1">
      <c r="A33" s="108">
        <f>'ECI MMC Scale_English'!A43</f>
        <v>33001</v>
      </c>
      <c r="B33" s="62" t="s">
        <v>130</v>
      </c>
      <c r="C33" s="110">
        <f>'ECI MMC Scale_English'!C43</f>
        <v>49500</v>
      </c>
      <c r="D33" s="106">
        <f>'ECI MMC Scale_English'!D43</f>
        <v>5</v>
      </c>
      <c r="E33" s="107" t="str">
        <f>'ECI MMC Scale_English'!E43</f>
        <v>&gt; 100% to ≤ 150%</v>
      </c>
      <c r="F33" s="67"/>
      <c r="G33" s="109">
        <f>'ECI MMC Scale_English'!G43</f>
        <v>38681</v>
      </c>
      <c r="H33" s="62" t="s">
        <v>130</v>
      </c>
      <c r="I33" s="110">
        <f>'ECI MMC Scale_English'!I43</f>
        <v>58020</v>
      </c>
      <c r="J33" s="106">
        <f>'ECI MMC Scale_English'!J43</f>
        <v>5</v>
      </c>
      <c r="K33" s="107" t="str">
        <f>'ECI MMC Scale_English'!K43</f>
        <v>&gt; 100% to ≤ 150%</v>
      </c>
    </row>
    <row r="34" spans="1:11" ht="18" customHeight="1">
      <c r="A34" s="108">
        <f>'ECI MMC Scale_English'!A44</f>
        <v>49501</v>
      </c>
      <c r="B34" s="62" t="s">
        <v>130</v>
      </c>
      <c r="C34" s="110">
        <f>'ECI MMC Scale_English'!C44</f>
        <v>66000</v>
      </c>
      <c r="D34" s="106">
        <f>'ECI MMC Scale_English'!D44</f>
        <v>14</v>
      </c>
      <c r="E34" s="107" t="str">
        <f>'ECI MMC Scale_English'!E44</f>
        <v>&gt; 150% to ≤ 200%</v>
      </c>
      <c r="F34" s="67"/>
      <c r="G34" s="109">
        <f>'ECI MMC Scale_English'!G44</f>
        <v>58021</v>
      </c>
      <c r="H34" s="62" t="s">
        <v>130</v>
      </c>
      <c r="I34" s="110">
        <f>'ECI MMC Scale_English'!I44</f>
        <v>77360</v>
      </c>
      <c r="J34" s="106">
        <f>'ECI MMC Scale_English'!J44</f>
        <v>14</v>
      </c>
      <c r="K34" s="107" t="str">
        <f>'ECI MMC Scale_English'!K44</f>
        <v>&gt; 150% to ≤ 200%</v>
      </c>
    </row>
    <row r="35" spans="1:11" ht="18" customHeight="1">
      <c r="A35" s="108">
        <f>'ECI MMC Scale_English'!A45</f>
        <v>66001</v>
      </c>
      <c r="B35" s="62" t="s">
        <v>130</v>
      </c>
      <c r="C35" s="110">
        <f>'ECI MMC Scale_English'!C45</f>
        <v>82500</v>
      </c>
      <c r="D35" s="106">
        <f>'ECI MMC Scale_English'!D45</f>
        <v>28</v>
      </c>
      <c r="E35" s="107" t="str">
        <f>'ECI MMC Scale_English'!E45</f>
        <v>&gt; 200% to ≤ 250%</v>
      </c>
      <c r="F35" s="67"/>
      <c r="G35" s="109">
        <f>'ECI MMC Scale_English'!G45</f>
        <v>77361</v>
      </c>
      <c r="H35" s="62" t="s">
        <v>130</v>
      </c>
      <c r="I35" s="110">
        <f>'ECI MMC Scale_English'!I45</f>
        <v>96700</v>
      </c>
      <c r="J35" s="106">
        <f>'ECI MMC Scale_English'!J45</f>
        <v>28</v>
      </c>
      <c r="K35" s="107" t="str">
        <f>'ECI MMC Scale_English'!K45</f>
        <v>&gt; 200% to ≤ 250%</v>
      </c>
    </row>
    <row r="36" spans="1:11" ht="18" customHeight="1">
      <c r="A36" s="108">
        <f>'ECI MMC Scale_English'!A46</f>
        <v>82501</v>
      </c>
      <c r="B36" s="62" t="s">
        <v>130</v>
      </c>
      <c r="C36" s="110">
        <f>'ECI MMC Scale_English'!C46</f>
        <v>99000</v>
      </c>
      <c r="D36" s="106">
        <f>'ECI MMC Scale_English'!D46</f>
        <v>45</v>
      </c>
      <c r="E36" s="107" t="str">
        <f>'ECI MMC Scale_English'!E46</f>
        <v>&gt; 250% to ≤ 300%</v>
      </c>
      <c r="F36" s="67"/>
      <c r="G36" s="109">
        <f>'ECI MMC Scale_English'!G46</f>
        <v>96701</v>
      </c>
      <c r="H36" s="62" t="s">
        <v>130</v>
      </c>
      <c r="I36" s="110">
        <f>'ECI MMC Scale_English'!I46</f>
        <v>116040</v>
      </c>
      <c r="J36" s="106">
        <f>'ECI MMC Scale_English'!J46</f>
        <v>45</v>
      </c>
      <c r="K36" s="107" t="str">
        <f>'ECI MMC Scale_English'!K46</f>
        <v>&gt; 250% to ≤ 300%</v>
      </c>
    </row>
    <row r="37" spans="1:11" ht="18" customHeight="1">
      <c r="A37" s="108">
        <f>'ECI MMC Scale_English'!A47</f>
        <v>99001</v>
      </c>
      <c r="B37" s="62" t="s">
        <v>130</v>
      </c>
      <c r="C37" s="110">
        <f>'ECI MMC Scale_English'!C47</f>
        <v>115500</v>
      </c>
      <c r="D37" s="106">
        <f>'ECI MMC Scale_English'!D47</f>
        <v>67</v>
      </c>
      <c r="E37" s="107" t="str">
        <f>'ECI MMC Scale_English'!E47</f>
        <v>&gt; 300% to ≤ 350%</v>
      </c>
      <c r="F37" s="67"/>
      <c r="G37" s="109">
        <f>'ECI MMC Scale_English'!G47</f>
        <v>116041</v>
      </c>
      <c r="H37" s="62" t="s">
        <v>130</v>
      </c>
      <c r="I37" s="110">
        <f>'ECI MMC Scale_English'!I47</f>
        <v>135380</v>
      </c>
      <c r="J37" s="106">
        <f>'ECI MMC Scale_English'!J47</f>
        <v>67</v>
      </c>
      <c r="K37" s="107" t="str">
        <f>'ECI MMC Scale_English'!K47</f>
        <v>&gt; 300% to ≤ 350%</v>
      </c>
    </row>
    <row r="38" spans="1:11" ht="18" customHeight="1">
      <c r="A38" s="108">
        <f>'ECI MMC Scale_English'!A48</f>
        <v>115501</v>
      </c>
      <c r="B38" s="62" t="s">
        <v>130</v>
      </c>
      <c r="C38" s="110">
        <f>'ECI MMC Scale_English'!C48</f>
        <v>132000</v>
      </c>
      <c r="D38" s="106">
        <f>'ECI MMC Scale_English'!D48</f>
        <v>124</v>
      </c>
      <c r="E38" s="107" t="str">
        <f>'ECI MMC Scale_English'!E48</f>
        <v>&gt; 350% to ≤ 400%</v>
      </c>
      <c r="F38" s="67"/>
      <c r="G38" s="109">
        <f>'ECI MMC Scale_English'!G48</f>
        <v>135381</v>
      </c>
      <c r="H38" s="62" t="s">
        <v>130</v>
      </c>
      <c r="I38" s="110">
        <f>'ECI MMC Scale_English'!I48</f>
        <v>154720</v>
      </c>
      <c r="J38" s="106">
        <f>'ECI MMC Scale_English'!J48</f>
        <v>124</v>
      </c>
      <c r="K38" s="107" t="str">
        <f>'ECI MMC Scale_English'!K48</f>
        <v>&gt; 350% to ≤ 400%</v>
      </c>
    </row>
    <row r="39" spans="1:11" ht="18" customHeight="1">
      <c r="A39" s="108">
        <f>'ECI MMC Scale_English'!A49</f>
        <v>132001</v>
      </c>
      <c r="B39" s="62" t="s">
        <v>130</v>
      </c>
      <c r="C39" s="110">
        <f>'ECI MMC Scale_English'!C49</f>
        <v>148500</v>
      </c>
      <c r="D39" s="106">
        <f>'ECI MMC Scale_English'!D49</f>
        <v>210</v>
      </c>
      <c r="E39" s="107" t="str">
        <f>'ECI MMC Scale_English'!E49</f>
        <v>&gt; 400% to ≤ 450%</v>
      </c>
      <c r="F39" s="67"/>
      <c r="G39" s="109">
        <f>'ECI MMC Scale_English'!G49</f>
        <v>154721</v>
      </c>
      <c r="H39" s="62" t="s">
        <v>130</v>
      </c>
      <c r="I39" s="110">
        <f>'ECI MMC Scale_English'!I49</f>
        <v>174060</v>
      </c>
      <c r="J39" s="106">
        <f>'ECI MMC Scale_English'!J49</f>
        <v>210</v>
      </c>
      <c r="K39" s="107" t="str">
        <f>'ECI MMC Scale_English'!K49</f>
        <v>&gt; 400% to ≤ 450%</v>
      </c>
    </row>
    <row r="40" spans="1:11" ht="18" customHeight="1">
      <c r="A40" s="108">
        <f>'ECI MMC Scale_English'!A50</f>
        <v>148501</v>
      </c>
      <c r="B40" s="62" t="s">
        <v>130</v>
      </c>
      <c r="C40" s="110">
        <f>'ECI MMC Scale_English'!C50</f>
        <v>165000</v>
      </c>
      <c r="D40" s="106">
        <f>'ECI MMC Scale_English'!D50</f>
        <v>313</v>
      </c>
      <c r="E40" s="107" t="str">
        <f>'ECI MMC Scale_English'!E50</f>
        <v>&gt; 450% to ≤ 500%</v>
      </c>
      <c r="F40" s="67"/>
      <c r="G40" s="109">
        <f>'ECI MMC Scale_English'!G50</f>
        <v>174061</v>
      </c>
      <c r="H40" s="62" t="s">
        <v>130</v>
      </c>
      <c r="I40" s="110">
        <f>'ECI MMC Scale_English'!I50</f>
        <v>193400</v>
      </c>
      <c r="J40" s="106">
        <f>'ECI MMC Scale_English'!J50</f>
        <v>313</v>
      </c>
      <c r="K40" s="107" t="str">
        <f>'ECI MMC Scale_English'!K50</f>
        <v>&gt; 450% to ≤ 500%</v>
      </c>
    </row>
    <row r="41" spans="1:11" ht="18" customHeight="1">
      <c r="A41" s="108">
        <f>'ECI MMC Scale_English'!A51</f>
        <v>165001</v>
      </c>
      <c r="B41" s="62" t="s">
        <v>130</v>
      </c>
      <c r="C41" s="110">
        <f>'ECI MMC Scale_English'!C51</f>
        <v>181500</v>
      </c>
      <c r="D41" s="106">
        <f>'ECI MMC Scale_English'!D51</f>
        <v>433</v>
      </c>
      <c r="E41" s="107" t="str">
        <f>'ECI MMC Scale_English'!E51</f>
        <v>&gt; 500% to ≤ 550%</v>
      </c>
      <c r="F41" s="67"/>
      <c r="G41" s="109">
        <f>'ECI MMC Scale_English'!G51</f>
        <v>193401</v>
      </c>
      <c r="H41" s="62" t="s">
        <v>130</v>
      </c>
      <c r="I41" s="110">
        <f>'ECI MMC Scale_English'!I51</f>
        <v>212740</v>
      </c>
      <c r="J41" s="106">
        <f>'ECI MMC Scale_English'!J51</f>
        <v>433</v>
      </c>
      <c r="K41" s="107" t="str">
        <f>'ECI MMC Scale_English'!K51</f>
        <v>&gt; 500% to ≤ 550%</v>
      </c>
    </row>
    <row r="42" spans="1:11" ht="18" customHeight="1">
      <c r="A42" s="108">
        <f>'ECI MMC Scale_English'!A52</f>
        <v>181501</v>
      </c>
      <c r="B42" s="62" t="s">
        <v>130</v>
      </c>
      <c r="C42" s="110">
        <f>'ECI MMC Scale_English'!C52</f>
        <v>198000</v>
      </c>
      <c r="D42" s="106">
        <f>'ECI MMC Scale_English'!D52</f>
        <v>474</v>
      </c>
      <c r="E42" s="107" t="str">
        <f>'ECI MMC Scale_English'!E52</f>
        <v>&gt; 550% to ≤ 600%</v>
      </c>
      <c r="F42" s="67"/>
      <c r="G42" s="109">
        <f>'ECI MMC Scale_English'!G52</f>
        <v>212741</v>
      </c>
      <c r="H42" s="62" t="s">
        <v>130</v>
      </c>
      <c r="I42" s="110">
        <f>'ECI MMC Scale_English'!I52</f>
        <v>232080</v>
      </c>
      <c r="J42" s="106">
        <f>'ECI MMC Scale_English'!J52</f>
        <v>474</v>
      </c>
      <c r="K42" s="107" t="str">
        <f>'ECI MMC Scale_English'!K52</f>
        <v>&gt; 550% to ≤ 600%</v>
      </c>
    </row>
    <row r="43" spans="1:11" ht="18" customHeight="1">
      <c r="A43" s="108">
        <f>'ECI MMC Scale_English'!A53</f>
        <v>198001</v>
      </c>
      <c r="B43" s="62" t="s">
        <v>130</v>
      </c>
      <c r="C43" s="110">
        <f>'ECI MMC Scale_English'!C53</f>
        <v>214500</v>
      </c>
      <c r="D43" s="106">
        <f>'ECI MMC Scale_English'!D53</f>
        <v>515</v>
      </c>
      <c r="E43" s="107" t="str">
        <f>'ECI MMC Scale_English'!E53</f>
        <v>&gt; 600% to ≤ 650%</v>
      </c>
      <c r="F43" s="67"/>
      <c r="G43" s="109">
        <f>'ECI MMC Scale_English'!G53</f>
        <v>232081</v>
      </c>
      <c r="H43" s="62" t="s">
        <v>130</v>
      </c>
      <c r="I43" s="110">
        <f>'ECI MMC Scale_English'!I53</f>
        <v>251420</v>
      </c>
      <c r="J43" s="106">
        <f>'ECI MMC Scale_English'!J53</f>
        <v>515</v>
      </c>
      <c r="K43" s="107" t="str">
        <f>'ECI MMC Scale_English'!K53</f>
        <v>&gt; 600% to ≤ 650%</v>
      </c>
    </row>
    <row r="44" spans="1:11" ht="18" customHeight="1">
      <c r="A44" s="108">
        <f>'ECI MMC Scale_English'!A54</f>
        <v>214501</v>
      </c>
      <c r="B44" s="62" t="s">
        <v>130</v>
      </c>
      <c r="C44" s="110">
        <f>'ECI MMC Scale_English'!C54</f>
        <v>231000</v>
      </c>
      <c r="D44" s="106">
        <f>'ECI MMC Scale_English'!D54</f>
        <v>557</v>
      </c>
      <c r="E44" s="107" t="str">
        <f>'ECI MMC Scale_English'!E54</f>
        <v>&gt; 650% to ≤ 700%</v>
      </c>
      <c r="F44" s="67"/>
      <c r="G44" s="109">
        <f>'ECI MMC Scale_English'!G54</f>
        <v>251421</v>
      </c>
      <c r="H44" s="62" t="s">
        <v>130</v>
      </c>
      <c r="I44" s="110">
        <f>'ECI MMC Scale_English'!I54</f>
        <v>270760</v>
      </c>
      <c r="J44" s="106">
        <f>'ECI MMC Scale_English'!J54</f>
        <v>557</v>
      </c>
      <c r="K44" s="107" t="str">
        <f>'ECI MMC Scale_English'!K54</f>
        <v>&gt; 650% to ≤ 700%</v>
      </c>
    </row>
    <row r="45" spans="1:11" ht="18" customHeight="1">
      <c r="A45" s="108">
        <f>'ECI MMC Scale_English'!A55</f>
        <v>231001</v>
      </c>
      <c r="B45" s="62" t="s">
        <v>130</v>
      </c>
      <c r="C45" s="110">
        <f>'ECI MMC Scale_English'!C55</f>
        <v>247500</v>
      </c>
      <c r="D45" s="106">
        <f>'ECI MMC Scale_English'!D55</f>
        <v>598</v>
      </c>
      <c r="E45" s="107" t="str">
        <f>'ECI MMC Scale_English'!E55</f>
        <v>&gt; 700% to ≤ 750%</v>
      </c>
      <c r="F45" s="67"/>
      <c r="G45" s="109">
        <f>'ECI MMC Scale_English'!G55</f>
        <v>270761</v>
      </c>
      <c r="H45" s="62" t="s">
        <v>130</v>
      </c>
      <c r="I45" s="110">
        <f>'ECI MMC Scale_English'!I55</f>
        <v>290100</v>
      </c>
      <c r="J45" s="106">
        <f>'ECI MMC Scale_English'!J55</f>
        <v>598</v>
      </c>
      <c r="K45" s="107" t="str">
        <f>'ECI MMC Scale_English'!K55</f>
        <v>&gt; 700% to ≤ 750%</v>
      </c>
    </row>
    <row r="46" spans="1:11" ht="18" customHeight="1">
      <c r="A46" s="108">
        <f>'ECI MMC Scale_English'!A56</f>
        <v>247501</v>
      </c>
      <c r="B46" s="62" t="s">
        <v>130</v>
      </c>
      <c r="C46" s="110">
        <f>'ECI MMC Scale_English'!C56</f>
        <v>264000</v>
      </c>
      <c r="D46" s="106">
        <f>'ECI MMC Scale_English'!D56</f>
        <v>639</v>
      </c>
      <c r="E46" s="107" t="str">
        <f>'ECI MMC Scale_English'!E56</f>
        <v>&gt; 750% to ≤ 800%</v>
      </c>
      <c r="F46" s="67"/>
      <c r="G46" s="109">
        <f>'ECI MMC Scale_English'!G56</f>
        <v>290101</v>
      </c>
      <c r="H46" s="62" t="s">
        <v>130</v>
      </c>
      <c r="I46" s="110">
        <f>'ECI MMC Scale_English'!I56</f>
        <v>309440</v>
      </c>
      <c r="J46" s="106">
        <f>'ECI MMC Scale_English'!J56</f>
        <v>639</v>
      </c>
      <c r="K46" s="107" t="str">
        <f>'ECI MMC Scale_English'!K56</f>
        <v>&gt; 750% to ≤ 800%</v>
      </c>
    </row>
    <row r="47" spans="1:11" ht="18" customHeight="1">
      <c r="A47" s="108">
        <f>'ECI MMC Scale_English'!A57</f>
        <v>264001</v>
      </c>
      <c r="B47" s="62" t="s">
        <v>130</v>
      </c>
      <c r="C47" s="110">
        <f>'ECI MMC Scale_English'!C57</f>
        <v>280500</v>
      </c>
      <c r="D47" s="106">
        <f>'ECI MMC Scale_English'!D57</f>
        <v>680</v>
      </c>
      <c r="E47" s="107" t="str">
        <f>'ECI MMC Scale_English'!E57</f>
        <v>&gt; 800% to ≤ 850%</v>
      </c>
      <c r="F47" s="67"/>
      <c r="G47" s="109">
        <f>'ECI MMC Scale_English'!G57</f>
        <v>309441</v>
      </c>
      <c r="H47" s="62" t="s">
        <v>130</v>
      </c>
      <c r="I47" s="110">
        <f>'ECI MMC Scale_English'!I57</f>
        <v>328780</v>
      </c>
      <c r="J47" s="106">
        <f>'ECI MMC Scale_English'!J57</f>
        <v>680</v>
      </c>
      <c r="K47" s="107" t="str">
        <f>'ECI MMC Scale_English'!K57</f>
        <v>&gt; 800% to ≤ 850%</v>
      </c>
    </row>
    <row r="48" spans="1:11" ht="18" customHeight="1">
      <c r="A48" s="108">
        <f>'ECI MMC Scale_English'!A58</f>
        <v>280501</v>
      </c>
      <c r="B48" s="62" t="s">
        <v>130</v>
      </c>
      <c r="C48" s="110">
        <f>'ECI MMC Scale_English'!C58</f>
        <v>297000</v>
      </c>
      <c r="D48" s="106">
        <f>'ECI MMC Scale_English'!D58</f>
        <v>722</v>
      </c>
      <c r="E48" s="107" t="str">
        <f>'ECI MMC Scale_English'!E58</f>
        <v>&gt; 850% to ≤ 900%</v>
      </c>
      <c r="F48" s="67"/>
      <c r="G48" s="109">
        <f>'ECI MMC Scale_English'!G58</f>
        <v>328781</v>
      </c>
      <c r="H48" s="62" t="s">
        <v>130</v>
      </c>
      <c r="I48" s="110">
        <f>'ECI MMC Scale_English'!I58</f>
        <v>348120</v>
      </c>
      <c r="J48" s="106">
        <f>'ECI MMC Scale_English'!J58</f>
        <v>722</v>
      </c>
      <c r="K48" s="107" t="str">
        <f>'ECI MMC Scale_English'!K58</f>
        <v>&gt; 850% to ≤ 900%</v>
      </c>
    </row>
    <row r="49" spans="1:11" ht="18" customHeight="1">
      <c r="A49" s="108">
        <f>'ECI MMC Scale_English'!A59</f>
        <v>297001</v>
      </c>
      <c r="B49" s="62" t="s">
        <v>130</v>
      </c>
      <c r="C49" s="110">
        <f>'ECI MMC Scale_English'!C59</f>
        <v>313500</v>
      </c>
      <c r="D49" s="106">
        <f>'ECI MMC Scale_English'!D59</f>
        <v>763</v>
      </c>
      <c r="E49" s="107" t="str">
        <f>'ECI MMC Scale_English'!E59</f>
        <v>&gt; 900% to ≤ 950%</v>
      </c>
      <c r="F49" s="67"/>
      <c r="G49" s="109">
        <f>'ECI MMC Scale_English'!G59</f>
        <v>348121</v>
      </c>
      <c r="H49" s="62" t="s">
        <v>130</v>
      </c>
      <c r="I49" s="110">
        <f>'ECI MMC Scale_English'!I59</f>
        <v>367460</v>
      </c>
      <c r="J49" s="106">
        <f>'ECI MMC Scale_English'!J59</f>
        <v>763</v>
      </c>
      <c r="K49" s="107" t="str">
        <f>'ECI MMC Scale_English'!K59</f>
        <v>&gt; 900% to ≤ 950%</v>
      </c>
    </row>
    <row r="50" spans="1:11" ht="18" customHeight="1">
      <c r="A50" s="108">
        <f>'ECI MMC Scale_English'!A60</f>
        <v>313501</v>
      </c>
      <c r="B50" s="62" t="s">
        <v>130</v>
      </c>
      <c r="C50" s="110">
        <f>'ECI MMC Scale_English'!C60</f>
        <v>330000</v>
      </c>
      <c r="D50" s="106">
        <f>'ECI MMC Scale_English'!D60</f>
        <v>804</v>
      </c>
      <c r="E50" s="107" t="str">
        <f>'ECI MMC Scale_English'!E60</f>
        <v xml:space="preserve"> &gt; 950% to ≤ 1000%</v>
      </c>
      <c r="F50" s="67"/>
      <c r="G50" s="109">
        <f>'ECI MMC Scale_English'!G60</f>
        <v>367461</v>
      </c>
      <c r="H50" s="62" t="s">
        <v>130</v>
      </c>
      <c r="I50" s="110">
        <f>'ECI MMC Scale_English'!I60</f>
        <v>386800</v>
      </c>
      <c r="J50" s="106">
        <f>'ECI MMC Scale_English'!J60</f>
        <v>804</v>
      </c>
      <c r="K50" s="107" t="str">
        <f>'ECI MMC Scale_English'!K60</f>
        <v xml:space="preserve"> &gt; 950% to ≤ 1000%</v>
      </c>
    </row>
    <row r="51" spans="1:11" ht="28.5">
      <c r="A51" s="108">
        <f>'ECI MMC Scale_English'!A61</f>
        <v>330001</v>
      </c>
      <c r="B51" s="114" t="s">
        <v>134</v>
      </c>
      <c r="C51" s="115" t="s">
        <v>135</v>
      </c>
      <c r="D51" s="116" t="s">
        <v>136</v>
      </c>
      <c r="E51" s="113" t="str">
        <f>'ECI MMC Scale_English'!E61</f>
        <v>&gt; 1000%</v>
      </c>
      <c r="F51" s="67"/>
      <c r="G51" s="109">
        <f>'ECI MMC Scale_English'!G61</f>
        <v>386801</v>
      </c>
      <c r="H51" s="114" t="s">
        <v>134</v>
      </c>
      <c r="I51" s="115" t="s">
        <v>135</v>
      </c>
      <c r="J51" s="116" t="s">
        <v>136</v>
      </c>
      <c r="K51" s="113" t="str">
        <f>'ECI MMC Scale_English'!K61</f>
        <v>&gt; 1000%</v>
      </c>
    </row>
    <row r="52" spans="1:11" ht="13.5" customHeight="1">
      <c r="A52" s="64"/>
      <c r="B52" s="103"/>
      <c r="C52" s="64"/>
      <c r="D52" s="64"/>
      <c r="E52" s="64"/>
      <c r="F52" s="64"/>
      <c r="G52" s="64"/>
      <c r="H52" s="104"/>
      <c r="I52" s="64"/>
      <c r="J52" s="64"/>
      <c r="K52" s="64"/>
    </row>
    <row r="53" spans="1:11">
      <c r="A53" s="120" t="s">
        <v>139</v>
      </c>
      <c r="B53" s="120"/>
      <c r="C53" s="120"/>
      <c r="D53" s="120"/>
      <c r="E53" s="64"/>
      <c r="F53" s="64"/>
      <c r="G53" s="120" t="s">
        <v>140</v>
      </c>
      <c r="H53" s="120"/>
      <c r="I53" s="120"/>
      <c r="J53" s="120"/>
      <c r="K53" s="64"/>
    </row>
    <row r="54" spans="1:11" ht="30" customHeight="1">
      <c r="A54" s="121" t="s">
        <v>125</v>
      </c>
      <c r="B54" s="122"/>
      <c r="C54" s="123"/>
      <c r="D54" s="4" t="s">
        <v>126</v>
      </c>
      <c r="E54" s="5" t="s">
        <v>127</v>
      </c>
      <c r="F54" s="6"/>
      <c r="G54" s="121" t="s">
        <v>125</v>
      </c>
      <c r="H54" s="122"/>
      <c r="I54" s="123"/>
      <c r="J54" s="4" t="s">
        <v>126</v>
      </c>
      <c r="K54" s="5" t="s">
        <v>127</v>
      </c>
    </row>
    <row r="55" spans="1:11" ht="18" customHeight="1">
      <c r="A55" s="108">
        <f>'ECI MMC Scale_English'!A65</f>
        <v>44360</v>
      </c>
      <c r="B55" s="124" t="s">
        <v>128</v>
      </c>
      <c r="C55" s="125"/>
      <c r="D55" s="106">
        <f>'ECI MMC Scale_English'!D65</f>
        <v>0</v>
      </c>
      <c r="E55" s="107" t="str">
        <f>'ECI MMC Scale_English'!E65</f>
        <v>≤ 100%</v>
      </c>
      <c r="F55" s="67"/>
      <c r="G55" s="108">
        <f>'ECI MMC Scale_English'!G65</f>
        <v>50040</v>
      </c>
      <c r="H55" s="124" t="s">
        <v>128</v>
      </c>
      <c r="I55" s="125"/>
      <c r="J55" s="106">
        <f>'ECI MMC Scale_English'!J65</f>
        <v>0</v>
      </c>
      <c r="K55" s="107" t="str">
        <f>'ECI MMC Scale_English'!K65</f>
        <v>≤ 100%</v>
      </c>
    </row>
    <row r="56" spans="1:11" ht="18" customHeight="1">
      <c r="A56" s="109">
        <f>'ECI MMC Scale_English'!A66</f>
        <v>44361</v>
      </c>
      <c r="B56" s="62" t="s">
        <v>130</v>
      </c>
      <c r="C56" s="110">
        <f>'ECI MMC Scale_English'!C66</f>
        <v>66540</v>
      </c>
      <c r="D56" s="106">
        <f>'ECI MMC Scale_English'!D66</f>
        <v>5</v>
      </c>
      <c r="E56" s="107" t="str">
        <f>'ECI MMC Scale_English'!E66</f>
        <v>&gt; 100% to ≤ 150%</v>
      </c>
      <c r="F56" s="67"/>
      <c r="G56" s="109">
        <f>'ECI MMC Scale_English'!G66</f>
        <v>50041</v>
      </c>
      <c r="H56" s="62" t="s">
        <v>130</v>
      </c>
      <c r="I56" s="110">
        <f>'ECI MMC Scale_English'!I66</f>
        <v>75060</v>
      </c>
      <c r="J56" s="106">
        <f>'ECI MMC Scale_English'!J66</f>
        <v>5</v>
      </c>
      <c r="K56" s="107" t="str">
        <f>'ECI MMC Scale_English'!K66</f>
        <v>&gt; 100% to ≤ 150%</v>
      </c>
    </row>
    <row r="57" spans="1:11" ht="18" customHeight="1">
      <c r="A57" s="109">
        <f>'ECI MMC Scale_English'!A67</f>
        <v>66541</v>
      </c>
      <c r="B57" s="62" t="s">
        <v>130</v>
      </c>
      <c r="C57" s="110">
        <f>'ECI MMC Scale_English'!C67</f>
        <v>88720</v>
      </c>
      <c r="D57" s="106">
        <f>'ECI MMC Scale_English'!D67</f>
        <v>14</v>
      </c>
      <c r="E57" s="107" t="str">
        <f>'ECI MMC Scale_English'!E67</f>
        <v>&gt; 150% to ≤ 200%</v>
      </c>
      <c r="F57" s="67"/>
      <c r="G57" s="109">
        <f>'ECI MMC Scale_English'!G67</f>
        <v>75061</v>
      </c>
      <c r="H57" s="62" t="s">
        <v>130</v>
      </c>
      <c r="I57" s="110">
        <f>'ECI MMC Scale_English'!I67</f>
        <v>100080</v>
      </c>
      <c r="J57" s="106">
        <f>'ECI MMC Scale_English'!J67</f>
        <v>14</v>
      </c>
      <c r="K57" s="107" t="str">
        <f>'ECI MMC Scale_English'!K67</f>
        <v>&gt; 150% to ≤ 200%</v>
      </c>
    </row>
    <row r="58" spans="1:11" ht="18" customHeight="1">
      <c r="A58" s="109">
        <f>'ECI MMC Scale_English'!A68</f>
        <v>88721</v>
      </c>
      <c r="B58" s="62" t="s">
        <v>130</v>
      </c>
      <c r="C58" s="110">
        <f>'ECI MMC Scale_English'!C68</f>
        <v>110900</v>
      </c>
      <c r="D58" s="106">
        <f>'ECI MMC Scale_English'!D68</f>
        <v>28</v>
      </c>
      <c r="E58" s="107" t="str">
        <f>'ECI MMC Scale_English'!E68</f>
        <v>&gt; 200% to ≤ 250%</v>
      </c>
      <c r="F58" s="67"/>
      <c r="G58" s="109">
        <f>'ECI MMC Scale_English'!G68</f>
        <v>100081</v>
      </c>
      <c r="H58" s="62" t="s">
        <v>130</v>
      </c>
      <c r="I58" s="110">
        <f>'ECI MMC Scale_English'!I68</f>
        <v>125100</v>
      </c>
      <c r="J58" s="106">
        <f>'ECI MMC Scale_English'!J68</f>
        <v>28</v>
      </c>
      <c r="K58" s="107" t="str">
        <f>'ECI MMC Scale_English'!K68</f>
        <v>&gt; 200% to ≤ 250%</v>
      </c>
    </row>
    <row r="59" spans="1:11" ht="18" customHeight="1">
      <c r="A59" s="109">
        <f>'ECI MMC Scale_English'!A69</f>
        <v>110901</v>
      </c>
      <c r="B59" s="62" t="s">
        <v>130</v>
      </c>
      <c r="C59" s="110">
        <f>'ECI MMC Scale_English'!C69</f>
        <v>133080</v>
      </c>
      <c r="D59" s="106">
        <f>'ECI MMC Scale_English'!D69</f>
        <v>45</v>
      </c>
      <c r="E59" s="107" t="str">
        <f>'ECI MMC Scale_English'!E69</f>
        <v>&gt; 250% to ≤ 300%</v>
      </c>
      <c r="F59" s="67"/>
      <c r="G59" s="109">
        <f>'ECI MMC Scale_English'!G69</f>
        <v>125101</v>
      </c>
      <c r="H59" s="62" t="s">
        <v>130</v>
      </c>
      <c r="I59" s="110">
        <f>'ECI MMC Scale_English'!I69</f>
        <v>150120</v>
      </c>
      <c r="J59" s="106">
        <f>'ECI MMC Scale_English'!J69</f>
        <v>45</v>
      </c>
      <c r="K59" s="107" t="str">
        <f>'ECI MMC Scale_English'!K69</f>
        <v>&gt; 250% to ≤ 300%</v>
      </c>
    </row>
    <row r="60" spans="1:11" ht="18" customHeight="1">
      <c r="A60" s="109">
        <f>'ECI MMC Scale_English'!A70</f>
        <v>133081</v>
      </c>
      <c r="B60" s="62" t="s">
        <v>130</v>
      </c>
      <c r="C60" s="110">
        <f>'ECI MMC Scale_English'!C70</f>
        <v>155260</v>
      </c>
      <c r="D60" s="106">
        <f>'ECI MMC Scale_English'!D70</f>
        <v>67</v>
      </c>
      <c r="E60" s="107" t="str">
        <f>'ECI MMC Scale_English'!E70</f>
        <v>&gt; 300% to ≤ 350%</v>
      </c>
      <c r="F60" s="67"/>
      <c r="G60" s="109">
        <f>'ECI MMC Scale_English'!G70</f>
        <v>150121</v>
      </c>
      <c r="H60" s="62" t="s">
        <v>130</v>
      </c>
      <c r="I60" s="110">
        <f>'ECI MMC Scale_English'!I70</f>
        <v>175140</v>
      </c>
      <c r="J60" s="106">
        <f>'ECI MMC Scale_English'!J70</f>
        <v>67</v>
      </c>
      <c r="K60" s="107" t="str">
        <f>'ECI MMC Scale_English'!K70</f>
        <v>&gt; 300% to ≤ 350%</v>
      </c>
    </row>
    <row r="61" spans="1:11" ht="18" customHeight="1">
      <c r="A61" s="109">
        <f>'ECI MMC Scale_English'!A71</f>
        <v>155261</v>
      </c>
      <c r="B61" s="62" t="s">
        <v>130</v>
      </c>
      <c r="C61" s="110">
        <f>'ECI MMC Scale_English'!C71</f>
        <v>177440</v>
      </c>
      <c r="D61" s="106">
        <f>'ECI MMC Scale_English'!D71</f>
        <v>124</v>
      </c>
      <c r="E61" s="107" t="str">
        <f>'ECI MMC Scale_English'!E71</f>
        <v>&gt; 350% to ≤ 400%</v>
      </c>
      <c r="F61" s="67"/>
      <c r="G61" s="109">
        <f>'ECI MMC Scale_English'!G71</f>
        <v>175141</v>
      </c>
      <c r="H61" s="62" t="s">
        <v>130</v>
      </c>
      <c r="I61" s="110">
        <f>'ECI MMC Scale_English'!I71</f>
        <v>200160</v>
      </c>
      <c r="J61" s="106">
        <f>'ECI MMC Scale_English'!J71</f>
        <v>124</v>
      </c>
      <c r="K61" s="107" t="str">
        <f>'ECI MMC Scale_English'!K71</f>
        <v>&gt; 350% to ≤ 400%</v>
      </c>
    </row>
    <row r="62" spans="1:11" ht="18" customHeight="1">
      <c r="A62" s="109">
        <f>'ECI MMC Scale_English'!A72</f>
        <v>177441</v>
      </c>
      <c r="B62" s="62" t="s">
        <v>130</v>
      </c>
      <c r="C62" s="110">
        <f>'ECI MMC Scale_English'!C72</f>
        <v>199620</v>
      </c>
      <c r="D62" s="106">
        <f>'ECI MMC Scale_English'!D72</f>
        <v>210</v>
      </c>
      <c r="E62" s="107" t="str">
        <f>'ECI MMC Scale_English'!E72</f>
        <v>&gt; 400% to ≤ 450%</v>
      </c>
      <c r="F62" s="67"/>
      <c r="G62" s="109">
        <f>'ECI MMC Scale_English'!G72</f>
        <v>200161</v>
      </c>
      <c r="H62" s="62" t="s">
        <v>130</v>
      </c>
      <c r="I62" s="110">
        <f>'ECI MMC Scale_English'!I72</f>
        <v>225180</v>
      </c>
      <c r="J62" s="106">
        <f>'ECI MMC Scale_English'!J72</f>
        <v>210</v>
      </c>
      <c r="K62" s="107" t="str">
        <f>'ECI MMC Scale_English'!K72</f>
        <v>&gt; 400% to ≤ 450%</v>
      </c>
    </row>
    <row r="63" spans="1:11" ht="18" customHeight="1">
      <c r="A63" s="109">
        <f>'ECI MMC Scale_English'!A73</f>
        <v>199621</v>
      </c>
      <c r="B63" s="62" t="s">
        <v>130</v>
      </c>
      <c r="C63" s="110">
        <f>'ECI MMC Scale_English'!C73</f>
        <v>221800</v>
      </c>
      <c r="D63" s="106">
        <f>'ECI MMC Scale_English'!D73</f>
        <v>313</v>
      </c>
      <c r="E63" s="107" t="str">
        <f>'ECI MMC Scale_English'!E73</f>
        <v>&gt; 450% to ≤ 500%</v>
      </c>
      <c r="F63" s="67"/>
      <c r="G63" s="109">
        <f>'ECI MMC Scale_English'!G73</f>
        <v>225181</v>
      </c>
      <c r="H63" s="62" t="s">
        <v>130</v>
      </c>
      <c r="I63" s="110">
        <f>'ECI MMC Scale_English'!I73</f>
        <v>250200</v>
      </c>
      <c r="J63" s="106">
        <f>'ECI MMC Scale_English'!J73</f>
        <v>313</v>
      </c>
      <c r="K63" s="107" t="str">
        <f>'ECI MMC Scale_English'!K73</f>
        <v>&gt; 450% to ≤ 500%</v>
      </c>
    </row>
    <row r="64" spans="1:11" ht="18" customHeight="1">
      <c r="A64" s="109">
        <f>'ECI MMC Scale_English'!A74</f>
        <v>221801</v>
      </c>
      <c r="B64" s="62" t="s">
        <v>130</v>
      </c>
      <c r="C64" s="110">
        <f>'ECI MMC Scale_English'!C74</f>
        <v>243980</v>
      </c>
      <c r="D64" s="106">
        <f>'ECI MMC Scale_English'!D74</f>
        <v>433</v>
      </c>
      <c r="E64" s="107" t="str">
        <f>'ECI MMC Scale_English'!E74</f>
        <v>&gt; 500% to ≤ 550%</v>
      </c>
      <c r="F64" s="67"/>
      <c r="G64" s="109">
        <f>'ECI MMC Scale_English'!G74</f>
        <v>250201</v>
      </c>
      <c r="H64" s="62" t="s">
        <v>130</v>
      </c>
      <c r="I64" s="110">
        <f>'ECI MMC Scale_English'!I74</f>
        <v>275220</v>
      </c>
      <c r="J64" s="106">
        <f>'ECI MMC Scale_English'!J74</f>
        <v>433</v>
      </c>
      <c r="K64" s="107" t="str">
        <f>'ECI MMC Scale_English'!K74</f>
        <v>&gt; 500% to ≤ 550%</v>
      </c>
    </row>
    <row r="65" spans="1:11" ht="18" customHeight="1">
      <c r="A65" s="109">
        <f>'ECI MMC Scale_English'!A75</f>
        <v>243981</v>
      </c>
      <c r="B65" s="62" t="s">
        <v>130</v>
      </c>
      <c r="C65" s="110">
        <f>'ECI MMC Scale_English'!C75</f>
        <v>266160</v>
      </c>
      <c r="D65" s="106">
        <f>'ECI MMC Scale_English'!D75</f>
        <v>474</v>
      </c>
      <c r="E65" s="107" t="str">
        <f>'ECI MMC Scale_English'!E75</f>
        <v>&gt; 550% to ≤ 600%</v>
      </c>
      <c r="F65" s="67"/>
      <c r="G65" s="109">
        <f>'ECI MMC Scale_English'!G75</f>
        <v>275221</v>
      </c>
      <c r="H65" s="62" t="s">
        <v>130</v>
      </c>
      <c r="I65" s="110">
        <f>'ECI MMC Scale_English'!I75</f>
        <v>300240</v>
      </c>
      <c r="J65" s="106">
        <f>'ECI MMC Scale_English'!J75</f>
        <v>474</v>
      </c>
      <c r="K65" s="107" t="str">
        <f>'ECI MMC Scale_English'!K75</f>
        <v>&gt; 550% to ≤ 600%</v>
      </c>
    </row>
    <row r="66" spans="1:11" ht="18" customHeight="1">
      <c r="A66" s="109">
        <f>'ECI MMC Scale_English'!A76</f>
        <v>266161</v>
      </c>
      <c r="B66" s="62" t="s">
        <v>130</v>
      </c>
      <c r="C66" s="110">
        <f>'ECI MMC Scale_English'!C76</f>
        <v>288340</v>
      </c>
      <c r="D66" s="106">
        <f>'ECI MMC Scale_English'!D76</f>
        <v>515</v>
      </c>
      <c r="E66" s="107" t="str">
        <f>'ECI MMC Scale_English'!E76</f>
        <v>&gt; 600% to ≤ 650%</v>
      </c>
      <c r="F66" s="67"/>
      <c r="G66" s="109">
        <f>'ECI MMC Scale_English'!G76</f>
        <v>300241</v>
      </c>
      <c r="H66" s="62" t="s">
        <v>130</v>
      </c>
      <c r="I66" s="110">
        <f>'ECI MMC Scale_English'!I76</f>
        <v>325260</v>
      </c>
      <c r="J66" s="106">
        <f>'ECI MMC Scale_English'!J76</f>
        <v>515</v>
      </c>
      <c r="K66" s="107" t="str">
        <f>'ECI MMC Scale_English'!K76</f>
        <v>&gt; 600% to ≤ 650%</v>
      </c>
    </row>
    <row r="67" spans="1:11" ht="18" customHeight="1">
      <c r="A67" s="109">
        <f>'ECI MMC Scale_English'!A77</f>
        <v>288341</v>
      </c>
      <c r="B67" s="62" t="s">
        <v>130</v>
      </c>
      <c r="C67" s="110">
        <f>'ECI MMC Scale_English'!C77</f>
        <v>310520</v>
      </c>
      <c r="D67" s="106">
        <f>'ECI MMC Scale_English'!D77</f>
        <v>557</v>
      </c>
      <c r="E67" s="107" t="str">
        <f>'ECI MMC Scale_English'!E77</f>
        <v>&gt; 650% to ≤ 700%</v>
      </c>
      <c r="F67" s="67"/>
      <c r="G67" s="109">
        <f>'ECI MMC Scale_English'!G77</f>
        <v>325261</v>
      </c>
      <c r="H67" s="62" t="s">
        <v>130</v>
      </c>
      <c r="I67" s="110">
        <f>'ECI MMC Scale_English'!I77</f>
        <v>350280</v>
      </c>
      <c r="J67" s="106">
        <f>'ECI MMC Scale_English'!J77</f>
        <v>557</v>
      </c>
      <c r="K67" s="107" t="str">
        <f>'ECI MMC Scale_English'!K77</f>
        <v>&gt; 650% to ≤ 700%</v>
      </c>
    </row>
    <row r="68" spans="1:11" ht="18" customHeight="1">
      <c r="A68" s="109">
        <f>'ECI MMC Scale_English'!A78</f>
        <v>310521</v>
      </c>
      <c r="B68" s="62" t="s">
        <v>130</v>
      </c>
      <c r="C68" s="110">
        <f>'ECI MMC Scale_English'!C78</f>
        <v>332700</v>
      </c>
      <c r="D68" s="106">
        <f>'ECI MMC Scale_English'!D78</f>
        <v>598</v>
      </c>
      <c r="E68" s="107" t="str">
        <f>'ECI MMC Scale_English'!E78</f>
        <v>&gt; 700% to ≤ 750%</v>
      </c>
      <c r="F68" s="67"/>
      <c r="G68" s="109">
        <f>'ECI MMC Scale_English'!G78</f>
        <v>350281</v>
      </c>
      <c r="H68" s="62" t="s">
        <v>130</v>
      </c>
      <c r="I68" s="110">
        <f>'ECI MMC Scale_English'!I78</f>
        <v>375300</v>
      </c>
      <c r="J68" s="106">
        <f>'ECI MMC Scale_English'!J78</f>
        <v>598</v>
      </c>
      <c r="K68" s="107" t="str">
        <f>'ECI MMC Scale_English'!K78</f>
        <v>&gt; 700% to ≤ 750%</v>
      </c>
    </row>
    <row r="69" spans="1:11" ht="18" customHeight="1">
      <c r="A69" s="109">
        <f>'ECI MMC Scale_English'!A79</f>
        <v>332701</v>
      </c>
      <c r="B69" s="62" t="s">
        <v>130</v>
      </c>
      <c r="C69" s="110">
        <f>'ECI MMC Scale_English'!C79</f>
        <v>354880</v>
      </c>
      <c r="D69" s="106">
        <f>'ECI MMC Scale_English'!D79</f>
        <v>639</v>
      </c>
      <c r="E69" s="107" t="str">
        <f>'ECI MMC Scale_English'!E79</f>
        <v>&gt; 750% to ≤ 800%</v>
      </c>
      <c r="F69" s="67"/>
      <c r="G69" s="109">
        <f>'ECI MMC Scale_English'!G79</f>
        <v>375301</v>
      </c>
      <c r="H69" s="62" t="s">
        <v>130</v>
      </c>
      <c r="I69" s="110">
        <f>'ECI MMC Scale_English'!I79</f>
        <v>400320</v>
      </c>
      <c r="J69" s="106">
        <f>'ECI MMC Scale_English'!J79</f>
        <v>639</v>
      </c>
      <c r="K69" s="107" t="str">
        <f>'ECI MMC Scale_English'!K79</f>
        <v>&gt; 750% to ≤ 800%</v>
      </c>
    </row>
    <row r="70" spans="1:11" ht="18" customHeight="1">
      <c r="A70" s="109">
        <f>'ECI MMC Scale_English'!A80</f>
        <v>354881</v>
      </c>
      <c r="B70" s="62" t="s">
        <v>130</v>
      </c>
      <c r="C70" s="110">
        <f>'ECI MMC Scale_English'!C80</f>
        <v>377060</v>
      </c>
      <c r="D70" s="106">
        <f>'ECI MMC Scale_English'!D80</f>
        <v>680</v>
      </c>
      <c r="E70" s="107" t="str">
        <f>'ECI MMC Scale_English'!E80</f>
        <v>&gt; 800% to ≤ 850%</v>
      </c>
      <c r="F70" s="67"/>
      <c r="G70" s="109">
        <f>'ECI MMC Scale_English'!G80</f>
        <v>400321</v>
      </c>
      <c r="H70" s="62" t="s">
        <v>130</v>
      </c>
      <c r="I70" s="110">
        <f>'ECI MMC Scale_English'!I80</f>
        <v>425340</v>
      </c>
      <c r="J70" s="106">
        <f>'ECI MMC Scale_English'!J80</f>
        <v>680</v>
      </c>
      <c r="K70" s="107" t="str">
        <f>'ECI MMC Scale_English'!K80</f>
        <v>&gt; 800% to ≤ 850%</v>
      </c>
    </row>
    <row r="71" spans="1:11" ht="18" customHeight="1">
      <c r="A71" s="109">
        <f>'ECI MMC Scale_English'!A81</f>
        <v>377061</v>
      </c>
      <c r="B71" s="62" t="s">
        <v>130</v>
      </c>
      <c r="C71" s="110">
        <f>'ECI MMC Scale_English'!C81</f>
        <v>399240</v>
      </c>
      <c r="D71" s="106">
        <f>'ECI MMC Scale_English'!D81</f>
        <v>722</v>
      </c>
      <c r="E71" s="107" t="str">
        <f>'ECI MMC Scale_English'!E81</f>
        <v>&gt; 850% to ≤ 900%</v>
      </c>
      <c r="F71" s="67"/>
      <c r="G71" s="109">
        <f>'ECI MMC Scale_English'!G81</f>
        <v>425341</v>
      </c>
      <c r="H71" s="62" t="s">
        <v>130</v>
      </c>
      <c r="I71" s="110">
        <f>'ECI MMC Scale_English'!I81</f>
        <v>450360</v>
      </c>
      <c r="J71" s="106">
        <f>'ECI MMC Scale_English'!J81</f>
        <v>722</v>
      </c>
      <c r="K71" s="107" t="str">
        <f>'ECI MMC Scale_English'!K81</f>
        <v>&gt; 850% to ≤ 900%</v>
      </c>
    </row>
    <row r="72" spans="1:11" ht="18" customHeight="1">
      <c r="A72" s="109">
        <f>'ECI MMC Scale_English'!A82</f>
        <v>399241</v>
      </c>
      <c r="B72" s="62" t="s">
        <v>130</v>
      </c>
      <c r="C72" s="110">
        <f>'ECI MMC Scale_English'!C82</f>
        <v>421420</v>
      </c>
      <c r="D72" s="106">
        <f>'ECI MMC Scale_English'!D82</f>
        <v>763</v>
      </c>
      <c r="E72" s="107" t="str">
        <f>'ECI MMC Scale_English'!E82</f>
        <v>&gt; 900% to ≤ 950%</v>
      </c>
      <c r="F72" s="67"/>
      <c r="G72" s="109">
        <f>'ECI MMC Scale_English'!G82</f>
        <v>450361</v>
      </c>
      <c r="H72" s="62" t="s">
        <v>130</v>
      </c>
      <c r="I72" s="110">
        <f>'ECI MMC Scale_English'!I82</f>
        <v>475380</v>
      </c>
      <c r="J72" s="106">
        <f>'ECI MMC Scale_English'!J82</f>
        <v>763</v>
      </c>
      <c r="K72" s="107" t="str">
        <f>'ECI MMC Scale_English'!K82</f>
        <v>&gt; 900% to ≤ 950%</v>
      </c>
    </row>
    <row r="73" spans="1:11" ht="18" customHeight="1">
      <c r="A73" s="109">
        <f>'ECI MMC Scale_English'!A83</f>
        <v>421421</v>
      </c>
      <c r="B73" s="62" t="s">
        <v>130</v>
      </c>
      <c r="C73" s="110">
        <f>'ECI MMC Scale_English'!C83</f>
        <v>443600</v>
      </c>
      <c r="D73" s="106">
        <f>'ECI MMC Scale_English'!D83</f>
        <v>804</v>
      </c>
      <c r="E73" s="107" t="str">
        <f>'ECI MMC Scale_English'!E83</f>
        <v xml:space="preserve"> &gt; 950% to ≤ 1000%</v>
      </c>
      <c r="F73" s="67"/>
      <c r="G73" s="109">
        <f>'ECI MMC Scale_English'!G83</f>
        <v>475381</v>
      </c>
      <c r="H73" s="62" t="s">
        <v>130</v>
      </c>
      <c r="I73" s="110">
        <f>'ECI MMC Scale_English'!I83</f>
        <v>500400</v>
      </c>
      <c r="J73" s="106">
        <f>'ECI MMC Scale_English'!J83</f>
        <v>804</v>
      </c>
      <c r="K73" s="107" t="str">
        <f>'ECI MMC Scale_English'!K83</f>
        <v xml:space="preserve"> &gt; 950% to ≤ 1000%</v>
      </c>
    </row>
    <row r="74" spans="1:11" ht="28.5">
      <c r="A74" s="109">
        <f>'ECI MMC Scale_English'!A84</f>
        <v>443601</v>
      </c>
      <c r="B74" s="114" t="s">
        <v>134</v>
      </c>
      <c r="C74" s="115" t="s">
        <v>135</v>
      </c>
      <c r="D74" s="116" t="s">
        <v>136</v>
      </c>
      <c r="E74" s="113" t="str">
        <f>'ECI MMC Scale_English'!E84</f>
        <v>&gt; 1000%</v>
      </c>
      <c r="F74" s="67"/>
      <c r="G74" s="109">
        <f>'ECI MMC Scale_English'!G84</f>
        <v>500401</v>
      </c>
      <c r="H74" s="114" t="s">
        <v>134</v>
      </c>
      <c r="I74" s="115" t="s">
        <v>135</v>
      </c>
      <c r="J74" s="116" t="s">
        <v>136</v>
      </c>
      <c r="K74" s="113" t="str">
        <f>'ECI MMC Scale_English'!K84</f>
        <v>&gt; 1000%</v>
      </c>
    </row>
    <row r="75" spans="1:11" ht="13.5" customHeight="1">
      <c r="A75" s="64"/>
      <c r="B75" s="103"/>
      <c r="C75" s="64"/>
      <c r="D75" s="64"/>
      <c r="E75" s="64"/>
      <c r="F75" s="64"/>
      <c r="G75" s="64"/>
      <c r="H75" s="104"/>
      <c r="I75" s="64"/>
      <c r="J75" s="64"/>
      <c r="K75" s="64"/>
    </row>
    <row r="76" spans="1:11">
      <c r="A76" s="120" t="s">
        <v>141</v>
      </c>
      <c r="B76" s="120"/>
      <c r="C76" s="120"/>
      <c r="D76" s="120"/>
      <c r="E76" s="64"/>
      <c r="F76" s="64"/>
      <c r="G76" s="120" t="s">
        <v>142</v>
      </c>
      <c r="H76" s="120"/>
      <c r="I76" s="120"/>
      <c r="J76" s="120"/>
      <c r="K76" s="64"/>
    </row>
    <row r="77" spans="1:11" ht="30" customHeight="1">
      <c r="A77" s="121" t="s">
        <v>125</v>
      </c>
      <c r="B77" s="122"/>
      <c r="C77" s="123"/>
      <c r="D77" s="4" t="s">
        <v>126</v>
      </c>
      <c r="E77" s="5" t="s">
        <v>127</v>
      </c>
      <c r="F77" s="6"/>
      <c r="G77" s="121" t="s">
        <v>125</v>
      </c>
      <c r="H77" s="122"/>
      <c r="I77" s="123"/>
      <c r="J77" s="4" t="s">
        <v>126</v>
      </c>
      <c r="K77" s="5" t="s">
        <v>127</v>
      </c>
    </row>
    <row r="78" spans="1:11" ht="18" customHeight="1">
      <c r="A78" s="108">
        <f>'ECI MMC Scale_English'!A88</f>
        <v>55720</v>
      </c>
      <c r="B78" s="124" t="s">
        <v>128</v>
      </c>
      <c r="C78" s="125"/>
      <c r="D78" s="106">
        <f>'ECI MMC Scale_English'!D88</f>
        <v>0</v>
      </c>
      <c r="E78" s="107" t="str">
        <f>'ECI MMC Scale_English'!E88</f>
        <v>≤ 100%</v>
      </c>
      <c r="F78" s="67"/>
      <c r="G78" s="108">
        <f>'ECI MMC Scale_English'!G88</f>
        <v>61400</v>
      </c>
      <c r="H78" s="124" t="s">
        <v>128</v>
      </c>
      <c r="I78" s="125"/>
      <c r="J78" s="106">
        <f>'ECI MMC Scale_English'!J88</f>
        <v>0</v>
      </c>
      <c r="K78" s="107" t="str">
        <f>'ECI MMC Scale_English'!K88</f>
        <v>≤ 100%</v>
      </c>
    </row>
    <row r="79" spans="1:11" ht="18" customHeight="1">
      <c r="A79" s="109">
        <f>'ECI MMC Scale_English'!A89</f>
        <v>55721</v>
      </c>
      <c r="B79" s="62" t="s">
        <v>130</v>
      </c>
      <c r="C79" s="110">
        <f>'ECI MMC Scale_English'!C89</f>
        <v>83580</v>
      </c>
      <c r="D79" s="106">
        <f>'ECI MMC Scale_English'!D89</f>
        <v>5</v>
      </c>
      <c r="E79" s="107" t="str">
        <f>'ECI MMC Scale_English'!E89</f>
        <v>&gt; 100% to ≤ 150%</v>
      </c>
      <c r="F79" s="67"/>
      <c r="G79" s="109">
        <f>'ECI MMC Scale_English'!G89</f>
        <v>61401</v>
      </c>
      <c r="H79" s="62" t="s">
        <v>130</v>
      </c>
      <c r="I79" s="110">
        <f>'ECI MMC Scale_English'!I89</f>
        <v>92100</v>
      </c>
      <c r="J79" s="106">
        <f>'ECI MMC Scale_English'!J89</f>
        <v>5</v>
      </c>
      <c r="K79" s="107" t="str">
        <f>'ECI MMC Scale_English'!K89</f>
        <v>&gt; 100% to ≤ 150%</v>
      </c>
    </row>
    <row r="80" spans="1:11" ht="18" customHeight="1">
      <c r="A80" s="109">
        <f>'ECI MMC Scale_English'!A90</f>
        <v>83581</v>
      </c>
      <c r="B80" s="62" t="s">
        <v>130</v>
      </c>
      <c r="C80" s="110">
        <f>'ECI MMC Scale_English'!C90</f>
        <v>111440</v>
      </c>
      <c r="D80" s="106">
        <f>'ECI MMC Scale_English'!D90</f>
        <v>14</v>
      </c>
      <c r="E80" s="107" t="str">
        <f>'ECI MMC Scale_English'!E90</f>
        <v>&gt; 150% to ≤ 200%</v>
      </c>
      <c r="F80" s="67"/>
      <c r="G80" s="109">
        <f>'ECI MMC Scale_English'!G90</f>
        <v>92101</v>
      </c>
      <c r="H80" s="62" t="s">
        <v>130</v>
      </c>
      <c r="I80" s="110">
        <f>'ECI MMC Scale_English'!I90</f>
        <v>122800</v>
      </c>
      <c r="J80" s="106">
        <f>'ECI MMC Scale_English'!J90</f>
        <v>14</v>
      </c>
      <c r="K80" s="107" t="str">
        <f>'ECI MMC Scale_English'!K90</f>
        <v>&gt; 150% to ≤ 200%</v>
      </c>
    </row>
    <row r="81" spans="1:11" ht="18" customHeight="1">
      <c r="A81" s="109">
        <f>'ECI MMC Scale_English'!A91</f>
        <v>111441</v>
      </c>
      <c r="B81" s="62" t="s">
        <v>130</v>
      </c>
      <c r="C81" s="110">
        <f>'ECI MMC Scale_English'!C91</f>
        <v>139300</v>
      </c>
      <c r="D81" s="106">
        <f>'ECI MMC Scale_English'!D91</f>
        <v>28</v>
      </c>
      <c r="E81" s="107" t="str">
        <f>'ECI MMC Scale_English'!E91</f>
        <v>&gt; 200% to ≤ 250%</v>
      </c>
      <c r="F81" s="67"/>
      <c r="G81" s="109">
        <f>'ECI MMC Scale_English'!G91</f>
        <v>122801</v>
      </c>
      <c r="H81" s="62" t="s">
        <v>130</v>
      </c>
      <c r="I81" s="110">
        <f>'ECI MMC Scale_English'!I91</f>
        <v>153500</v>
      </c>
      <c r="J81" s="106">
        <f>'ECI MMC Scale_English'!J91</f>
        <v>28</v>
      </c>
      <c r="K81" s="107" t="str">
        <f>'ECI MMC Scale_English'!K91</f>
        <v>&gt; 200% to ≤ 250%</v>
      </c>
    </row>
    <row r="82" spans="1:11" ht="18" customHeight="1">
      <c r="A82" s="109">
        <f>'ECI MMC Scale_English'!A92</f>
        <v>139301</v>
      </c>
      <c r="B82" s="62" t="s">
        <v>130</v>
      </c>
      <c r="C82" s="110">
        <f>'ECI MMC Scale_English'!C92</f>
        <v>167160</v>
      </c>
      <c r="D82" s="106">
        <f>'ECI MMC Scale_English'!D92</f>
        <v>45</v>
      </c>
      <c r="E82" s="107" t="str">
        <f>'ECI MMC Scale_English'!E92</f>
        <v>&gt; 250% to ≤ 300%</v>
      </c>
      <c r="F82" s="67"/>
      <c r="G82" s="109">
        <f>'ECI MMC Scale_English'!G92</f>
        <v>153501</v>
      </c>
      <c r="H82" s="62" t="s">
        <v>130</v>
      </c>
      <c r="I82" s="110">
        <f>'ECI MMC Scale_English'!I92</f>
        <v>184200</v>
      </c>
      <c r="J82" s="106">
        <f>'ECI MMC Scale_English'!J92</f>
        <v>45</v>
      </c>
      <c r="K82" s="107" t="str">
        <f>'ECI MMC Scale_English'!K92</f>
        <v>&gt; 250% to ≤ 300%</v>
      </c>
    </row>
    <row r="83" spans="1:11" ht="18" customHeight="1">
      <c r="A83" s="109">
        <f>'ECI MMC Scale_English'!A93</f>
        <v>167161</v>
      </c>
      <c r="B83" s="62" t="s">
        <v>130</v>
      </c>
      <c r="C83" s="110">
        <f>'ECI MMC Scale_English'!C93</f>
        <v>195020</v>
      </c>
      <c r="D83" s="106">
        <f>'ECI MMC Scale_English'!D93</f>
        <v>67</v>
      </c>
      <c r="E83" s="107" t="str">
        <f>'ECI MMC Scale_English'!E93</f>
        <v>&gt; 300% to ≤ 350%</v>
      </c>
      <c r="F83" s="67"/>
      <c r="G83" s="109">
        <f>'ECI MMC Scale_English'!G93</f>
        <v>184201</v>
      </c>
      <c r="H83" s="62" t="s">
        <v>130</v>
      </c>
      <c r="I83" s="110">
        <f>'ECI MMC Scale_English'!I93</f>
        <v>214900</v>
      </c>
      <c r="J83" s="106">
        <f>'ECI MMC Scale_English'!J93</f>
        <v>67</v>
      </c>
      <c r="K83" s="107" t="str">
        <f>'ECI MMC Scale_English'!K93</f>
        <v>&gt; 300% to ≤ 350%</v>
      </c>
    </row>
    <row r="84" spans="1:11" ht="18" customHeight="1">
      <c r="A84" s="109">
        <f>'ECI MMC Scale_English'!A94</f>
        <v>195021</v>
      </c>
      <c r="B84" s="62" t="s">
        <v>130</v>
      </c>
      <c r="C84" s="110">
        <f>'ECI MMC Scale_English'!C94</f>
        <v>222880</v>
      </c>
      <c r="D84" s="106">
        <f>'ECI MMC Scale_English'!D94</f>
        <v>124</v>
      </c>
      <c r="E84" s="107" t="str">
        <f>'ECI MMC Scale_English'!E94</f>
        <v>&gt; 350% to ≤ 400%</v>
      </c>
      <c r="F84" s="67"/>
      <c r="G84" s="109">
        <f>'ECI MMC Scale_English'!G94</f>
        <v>214901</v>
      </c>
      <c r="H84" s="62" t="s">
        <v>130</v>
      </c>
      <c r="I84" s="110">
        <f>'ECI MMC Scale_English'!I94</f>
        <v>245600</v>
      </c>
      <c r="J84" s="106">
        <f>'ECI MMC Scale_English'!J94</f>
        <v>124</v>
      </c>
      <c r="K84" s="107" t="str">
        <f>'ECI MMC Scale_English'!K94</f>
        <v>&gt; 350% to ≤ 400%</v>
      </c>
    </row>
    <row r="85" spans="1:11" ht="18" customHeight="1">
      <c r="A85" s="109">
        <f>'ECI MMC Scale_English'!A95</f>
        <v>222881</v>
      </c>
      <c r="B85" s="62" t="s">
        <v>130</v>
      </c>
      <c r="C85" s="110">
        <f>'ECI MMC Scale_English'!C95</f>
        <v>250740</v>
      </c>
      <c r="D85" s="106">
        <f>'ECI MMC Scale_English'!D95</f>
        <v>210</v>
      </c>
      <c r="E85" s="107" t="str">
        <f>'ECI MMC Scale_English'!E95</f>
        <v>&gt; 400% to ≤ 450%</v>
      </c>
      <c r="F85" s="67"/>
      <c r="G85" s="109">
        <f>'ECI MMC Scale_English'!G95</f>
        <v>245601</v>
      </c>
      <c r="H85" s="62" t="s">
        <v>130</v>
      </c>
      <c r="I85" s="110">
        <f>'ECI MMC Scale_English'!I95</f>
        <v>276300</v>
      </c>
      <c r="J85" s="106">
        <f>'ECI MMC Scale_English'!J95</f>
        <v>210</v>
      </c>
      <c r="K85" s="107" t="str">
        <f>'ECI MMC Scale_English'!K95</f>
        <v>&gt; 400% to ≤ 450%</v>
      </c>
    </row>
    <row r="86" spans="1:11" ht="18" customHeight="1">
      <c r="A86" s="109">
        <f>'ECI MMC Scale_English'!A96</f>
        <v>250741</v>
      </c>
      <c r="B86" s="62" t="s">
        <v>130</v>
      </c>
      <c r="C86" s="110">
        <f>'ECI MMC Scale_English'!C96</f>
        <v>278600</v>
      </c>
      <c r="D86" s="106">
        <f>'ECI MMC Scale_English'!D96</f>
        <v>313</v>
      </c>
      <c r="E86" s="107" t="str">
        <f>'ECI MMC Scale_English'!E96</f>
        <v>&gt; 450% to ≤ 500%</v>
      </c>
      <c r="F86" s="67"/>
      <c r="G86" s="109">
        <f>'ECI MMC Scale_English'!G96</f>
        <v>276301</v>
      </c>
      <c r="H86" s="62" t="s">
        <v>130</v>
      </c>
      <c r="I86" s="110">
        <f>'ECI MMC Scale_English'!I96</f>
        <v>307000</v>
      </c>
      <c r="J86" s="106">
        <f>'ECI MMC Scale_English'!J96</f>
        <v>313</v>
      </c>
      <c r="K86" s="107" t="str">
        <f>'ECI MMC Scale_English'!K96</f>
        <v>&gt; 450% to ≤ 500%</v>
      </c>
    </row>
    <row r="87" spans="1:11" ht="18" customHeight="1">
      <c r="A87" s="109">
        <f>'ECI MMC Scale_English'!A97</f>
        <v>278601</v>
      </c>
      <c r="B87" s="62" t="s">
        <v>130</v>
      </c>
      <c r="C87" s="110">
        <f>'ECI MMC Scale_English'!C97</f>
        <v>306460</v>
      </c>
      <c r="D87" s="106">
        <f>'ECI MMC Scale_English'!D97</f>
        <v>433</v>
      </c>
      <c r="E87" s="107" t="str">
        <f>'ECI MMC Scale_English'!E97</f>
        <v>&gt; 500% to ≤ 550%</v>
      </c>
      <c r="F87" s="67"/>
      <c r="G87" s="109">
        <f>'ECI MMC Scale_English'!G97</f>
        <v>307001</v>
      </c>
      <c r="H87" s="62" t="s">
        <v>130</v>
      </c>
      <c r="I87" s="110">
        <f>'ECI MMC Scale_English'!I97</f>
        <v>337700</v>
      </c>
      <c r="J87" s="106">
        <f>'ECI MMC Scale_English'!J97</f>
        <v>433</v>
      </c>
      <c r="K87" s="107" t="str">
        <f>'ECI MMC Scale_English'!K97</f>
        <v>&gt; 500% to ≤ 550%</v>
      </c>
    </row>
    <row r="88" spans="1:11" ht="18" customHeight="1">
      <c r="A88" s="109">
        <f>'ECI MMC Scale_English'!A98</f>
        <v>306461</v>
      </c>
      <c r="B88" s="62" t="s">
        <v>130</v>
      </c>
      <c r="C88" s="110">
        <f>'ECI MMC Scale_English'!C98</f>
        <v>334320</v>
      </c>
      <c r="D88" s="106">
        <f>'ECI MMC Scale_English'!D98</f>
        <v>474</v>
      </c>
      <c r="E88" s="107" t="str">
        <f>'ECI MMC Scale_English'!E98</f>
        <v>&gt; 550% to ≤ 600%</v>
      </c>
      <c r="F88" s="67"/>
      <c r="G88" s="109">
        <f>'ECI MMC Scale_English'!G98</f>
        <v>337701</v>
      </c>
      <c r="H88" s="62" t="s">
        <v>130</v>
      </c>
      <c r="I88" s="110">
        <f>'ECI MMC Scale_English'!I98</f>
        <v>368400</v>
      </c>
      <c r="J88" s="106">
        <f>'ECI MMC Scale_English'!J98</f>
        <v>474</v>
      </c>
      <c r="K88" s="107" t="str">
        <f>'ECI MMC Scale_English'!K98</f>
        <v>&gt; 550% to ≤ 600%</v>
      </c>
    </row>
    <row r="89" spans="1:11" ht="18" customHeight="1">
      <c r="A89" s="109">
        <f>'ECI MMC Scale_English'!A99</f>
        <v>334321</v>
      </c>
      <c r="B89" s="62" t="s">
        <v>130</v>
      </c>
      <c r="C89" s="110">
        <f>'ECI MMC Scale_English'!C99</f>
        <v>362180</v>
      </c>
      <c r="D89" s="106">
        <f>'ECI MMC Scale_English'!D99</f>
        <v>515</v>
      </c>
      <c r="E89" s="107" t="str">
        <f>'ECI MMC Scale_English'!E99</f>
        <v>&gt; 600% to ≤ 650%</v>
      </c>
      <c r="F89" s="67"/>
      <c r="G89" s="109">
        <f>'ECI MMC Scale_English'!G99</f>
        <v>368401</v>
      </c>
      <c r="H89" s="62" t="s">
        <v>130</v>
      </c>
      <c r="I89" s="110">
        <f>'ECI MMC Scale_English'!I99</f>
        <v>399100</v>
      </c>
      <c r="J89" s="106">
        <f>'ECI MMC Scale_English'!J99</f>
        <v>515</v>
      </c>
      <c r="K89" s="107" t="str">
        <f>'ECI MMC Scale_English'!K99</f>
        <v>&gt; 600% to ≤ 650%</v>
      </c>
    </row>
    <row r="90" spans="1:11" ht="18" customHeight="1">
      <c r="A90" s="109">
        <f>'ECI MMC Scale_English'!A100</f>
        <v>362181</v>
      </c>
      <c r="B90" s="62" t="s">
        <v>130</v>
      </c>
      <c r="C90" s="110">
        <f>'ECI MMC Scale_English'!C100</f>
        <v>390040</v>
      </c>
      <c r="D90" s="106">
        <f>'ECI MMC Scale_English'!D100</f>
        <v>557</v>
      </c>
      <c r="E90" s="107" t="str">
        <f>'ECI MMC Scale_English'!E100</f>
        <v>&gt; 650% to ≤ 700%</v>
      </c>
      <c r="F90" s="67"/>
      <c r="G90" s="109">
        <f>'ECI MMC Scale_English'!G100</f>
        <v>399101</v>
      </c>
      <c r="H90" s="62" t="s">
        <v>130</v>
      </c>
      <c r="I90" s="110">
        <f>'ECI MMC Scale_English'!I100</f>
        <v>429800</v>
      </c>
      <c r="J90" s="106">
        <f>'ECI MMC Scale_English'!J100</f>
        <v>557</v>
      </c>
      <c r="K90" s="107" t="str">
        <f>'ECI MMC Scale_English'!K100</f>
        <v>&gt; 650% to ≤ 700%</v>
      </c>
    </row>
    <row r="91" spans="1:11" ht="18" customHeight="1">
      <c r="A91" s="109">
        <f>'ECI MMC Scale_English'!A101</f>
        <v>390041</v>
      </c>
      <c r="B91" s="62" t="s">
        <v>130</v>
      </c>
      <c r="C91" s="110">
        <f>'ECI MMC Scale_English'!C101</f>
        <v>417900</v>
      </c>
      <c r="D91" s="106">
        <f>'ECI MMC Scale_English'!D101</f>
        <v>598</v>
      </c>
      <c r="E91" s="107" t="str">
        <f>'ECI MMC Scale_English'!E101</f>
        <v>&gt; 700% to ≤ 750%</v>
      </c>
      <c r="F91" s="67"/>
      <c r="G91" s="109">
        <f>'ECI MMC Scale_English'!G101</f>
        <v>429801</v>
      </c>
      <c r="H91" s="62" t="s">
        <v>130</v>
      </c>
      <c r="I91" s="110">
        <f>'ECI MMC Scale_English'!I101</f>
        <v>460500</v>
      </c>
      <c r="J91" s="106">
        <f>'ECI MMC Scale_English'!J101</f>
        <v>598</v>
      </c>
      <c r="K91" s="107" t="str">
        <f>'ECI MMC Scale_English'!K101</f>
        <v>&gt; 700% to ≤ 750%</v>
      </c>
    </row>
    <row r="92" spans="1:11" ht="18" customHeight="1">
      <c r="A92" s="109">
        <f>'ECI MMC Scale_English'!A102</f>
        <v>417901</v>
      </c>
      <c r="B92" s="62" t="s">
        <v>130</v>
      </c>
      <c r="C92" s="110">
        <f>'ECI MMC Scale_English'!C102</f>
        <v>445760</v>
      </c>
      <c r="D92" s="106">
        <f>'ECI MMC Scale_English'!D102</f>
        <v>639</v>
      </c>
      <c r="E92" s="107" t="str">
        <f>'ECI MMC Scale_English'!E102</f>
        <v>&gt; 750% to ≤ 800%</v>
      </c>
      <c r="F92" s="67"/>
      <c r="G92" s="109">
        <f>'ECI MMC Scale_English'!G102</f>
        <v>460501</v>
      </c>
      <c r="H92" s="62" t="s">
        <v>130</v>
      </c>
      <c r="I92" s="110">
        <f>'ECI MMC Scale_English'!I102</f>
        <v>491200</v>
      </c>
      <c r="J92" s="106">
        <f>'ECI MMC Scale_English'!J102</f>
        <v>639</v>
      </c>
      <c r="K92" s="107" t="str">
        <f>'ECI MMC Scale_English'!K102</f>
        <v>&gt; 750% to ≤ 800%</v>
      </c>
    </row>
    <row r="93" spans="1:11" ht="18" customHeight="1">
      <c r="A93" s="109">
        <f>'ECI MMC Scale_English'!A103</f>
        <v>445761</v>
      </c>
      <c r="B93" s="62" t="s">
        <v>130</v>
      </c>
      <c r="C93" s="110">
        <f>'ECI MMC Scale_English'!C103</f>
        <v>473620</v>
      </c>
      <c r="D93" s="106">
        <f>'ECI MMC Scale_English'!D103</f>
        <v>680</v>
      </c>
      <c r="E93" s="107" t="str">
        <f>'ECI MMC Scale_English'!E103</f>
        <v>&gt; 800% to ≤ 850%</v>
      </c>
      <c r="F93" s="67"/>
      <c r="G93" s="109">
        <f>'ECI MMC Scale_English'!G103</f>
        <v>491201</v>
      </c>
      <c r="H93" s="62" t="s">
        <v>130</v>
      </c>
      <c r="I93" s="110">
        <f>'ECI MMC Scale_English'!I103</f>
        <v>521900</v>
      </c>
      <c r="J93" s="106">
        <f>'ECI MMC Scale_English'!J103</f>
        <v>680</v>
      </c>
      <c r="K93" s="107" t="str">
        <f>'ECI MMC Scale_English'!K103</f>
        <v>&gt; 800% to ≤ 850%</v>
      </c>
    </row>
    <row r="94" spans="1:11" ht="18" customHeight="1">
      <c r="A94" s="109">
        <f>'ECI MMC Scale_English'!A104</f>
        <v>473621</v>
      </c>
      <c r="B94" s="62" t="s">
        <v>130</v>
      </c>
      <c r="C94" s="110">
        <f>'ECI MMC Scale_English'!C104</f>
        <v>501480</v>
      </c>
      <c r="D94" s="106">
        <f>'ECI MMC Scale_English'!D104</f>
        <v>722</v>
      </c>
      <c r="E94" s="107" t="str">
        <f>'ECI MMC Scale_English'!E104</f>
        <v>&gt; 850% to ≤ 900%</v>
      </c>
      <c r="F94" s="67"/>
      <c r="G94" s="109">
        <f>'ECI MMC Scale_English'!G104</f>
        <v>521901</v>
      </c>
      <c r="H94" s="62" t="s">
        <v>130</v>
      </c>
      <c r="I94" s="110">
        <f>'ECI MMC Scale_English'!I104</f>
        <v>552600</v>
      </c>
      <c r="J94" s="106">
        <f>'ECI MMC Scale_English'!J104</f>
        <v>722</v>
      </c>
      <c r="K94" s="107" t="str">
        <f>'ECI MMC Scale_English'!K104</f>
        <v>&gt; 850% to ≤ 900%</v>
      </c>
    </row>
    <row r="95" spans="1:11" ht="18" customHeight="1">
      <c r="A95" s="109">
        <f>'ECI MMC Scale_English'!A105</f>
        <v>501481</v>
      </c>
      <c r="B95" s="62" t="s">
        <v>130</v>
      </c>
      <c r="C95" s="110">
        <f>'ECI MMC Scale_English'!C105</f>
        <v>529340</v>
      </c>
      <c r="D95" s="106">
        <f>'ECI MMC Scale_English'!D105</f>
        <v>763</v>
      </c>
      <c r="E95" s="107" t="str">
        <f>'ECI MMC Scale_English'!E105</f>
        <v>&gt; 900% to ≤ 950%</v>
      </c>
      <c r="F95" s="67"/>
      <c r="G95" s="109">
        <f>'ECI MMC Scale_English'!G105</f>
        <v>552601</v>
      </c>
      <c r="H95" s="62" t="s">
        <v>130</v>
      </c>
      <c r="I95" s="110">
        <f>'ECI MMC Scale_English'!I105</f>
        <v>583300</v>
      </c>
      <c r="J95" s="106">
        <f>'ECI MMC Scale_English'!J105</f>
        <v>763</v>
      </c>
      <c r="K95" s="107" t="str">
        <f>'ECI MMC Scale_English'!K105</f>
        <v>&gt; 900% to ≤ 950%</v>
      </c>
    </row>
    <row r="96" spans="1:11" ht="18" customHeight="1">
      <c r="A96" s="109">
        <f>'ECI MMC Scale_English'!A106</f>
        <v>529341</v>
      </c>
      <c r="B96" s="62" t="s">
        <v>130</v>
      </c>
      <c r="C96" s="110">
        <f>'ECI MMC Scale_English'!C106</f>
        <v>557200</v>
      </c>
      <c r="D96" s="106">
        <f>'ECI MMC Scale_English'!D106</f>
        <v>804</v>
      </c>
      <c r="E96" s="107" t="str">
        <f>'ECI MMC Scale_English'!E106</f>
        <v xml:space="preserve"> &gt; 950% to ≤ 1000%</v>
      </c>
      <c r="F96" s="67"/>
      <c r="G96" s="109">
        <f>'ECI MMC Scale_English'!G106</f>
        <v>583301</v>
      </c>
      <c r="H96" s="62" t="s">
        <v>130</v>
      </c>
      <c r="I96" s="110">
        <f>'ECI MMC Scale_English'!I106</f>
        <v>614000</v>
      </c>
      <c r="J96" s="106">
        <f>'ECI MMC Scale_English'!J106</f>
        <v>804</v>
      </c>
      <c r="K96" s="107" t="str">
        <f>'ECI MMC Scale_English'!K106</f>
        <v xml:space="preserve"> &gt; 950% to ≤ 1000%</v>
      </c>
    </row>
    <row r="97" spans="1:11" ht="28.5">
      <c r="A97" s="109">
        <f>'ECI MMC Scale_English'!A107</f>
        <v>557201</v>
      </c>
      <c r="B97" s="114" t="s">
        <v>134</v>
      </c>
      <c r="C97" s="115" t="s">
        <v>135</v>
      </c>
      <c r="D97" s="116" t="s">
        <v>136</v>
      </c>
      <c r="E97" s="113" t="str">
        <f>'ECI MMC Scale_English'!E107</f>
        <v>&gt; 1000%</v>
      </c>
      <c r="F97" s="67"/>
      <c r="G97" s="109">
        <f>'ECI MMC Scale_English'!G107</f>
        <v>614001</v>
      </c>
      <c r="H97" s="114" t="s">
        <v>134</v>
      </c>
      <c r="I97" s="115" t="s">
        <v>135</v>
      </c>
      <c r="J97" s="116" t="s">
        <v>136</v>
      </c>
      <c r="K97" s="113" t="str">
        <f>'ECI MMC Scale_English'!K107</f>
        <v>&gt; 1000%</v>
      </c>
    </row>
    <row r="98" spans="1:11" ht="9.75" customHeight="1">
      <c r="A98" s="64"/>
      <c r="B98" s="103"/>
      <c r="C98" s="64"/>
      <c r="D98" s="64"/>
      <c r="E98" s="64"/>
      <c r="F98" s="64"/>
      <c r="G98" s="64"/>
      <c r="H98" s="104"/>
      <c r="I98" s="64"/>
      <c r="J98" s="64"/>
      <c r="K98" s="64"/>
    </row>
    <row r="99" spans="1:11" ht="30" customHeight="1">
      <c r="A99" s="126" t="str">
        <f>"Para calcular el rango de ingreso familiar ajustado para cada pago máximo para el tamaño de la familia más de 9, añada $"&amp;'ECI MMC Scale_English'!G14&amp;" por cada persona adicional por cada 100% del nivel federal de pobreza (FPL). "</f>
        <v xml:space="preserve">Para calcular el rango de ingreso familiar ajustado para cada pago máximo para el tamaño de la familia más de 9, añada $5680 por cada persona adicional por cada 100% del nivel federal de pobreza (FPL). </v>
      </c>
      <c r="B99" s="126"/>
      <c r="C99" s="126"/>
      <c r="D99" s="126"/>
      <c r="E99" s="126"/>
      <c r="F99" s="126"/>
      <c r="G99" s="126"/>
      <c r="H99" s="126"/>
      <c r="I99" s="126"/>
      <c r="J99" s="126"/>
      <c r="K99" s="126"/>
    </row>
  </sheetData>
  <sheetProtection algorithmName="SHA-512" hashValue="fHVS97N0fMR+NpMoshLdfKMiFiaaP+NJ+Dq8aE0KC+k8TOTdtd5UpB/9akEN05RwymfRY/IonswKTZbW631jZQ==" saltValue="2LXvOwrhm5lwOF2gGtaVJA==" spinCount="100000" sheet="1" objects="1" scenarios="1" selectLockedCells="1" selectUnlockedCells="1"/>
  <mergeCells count="35">
    <mergeCell ref="B78:C78"/>
    <mergeCell ref="H78:I78"/>
    <mergeCell ref="A99:K99"/>
    <mergeCell ref="M13:R13"/>
    <mergeCell ref="A76:D76"/>
    <mergeCell ref="G76:J76"/>
    <mergeCell ref="G53:J53"/>
    <mergeCell ref="A53:D53"/>
    <mergeCell ref="A77:C77"/>
    <mergeCell ref="G77:I77"/>
    <mergeCell ref="A54:C54"/>
    <mergeCell ref="G54:I54"/>
    <mergeCell ref="B55:C55"/>
    <mergeCell ref="H55:I55"/>
    <mergeCell ref="A31:C31"/>
    <mergeCell ref="G31:I31"/>
    <mergeCell ref="B32:C32"/>
    <mergeCell ref="H32:I32"/>
    <mergeCell ref="M11:R11"/>
    <mergeCell ref="M12:R12"/>
    <mergeCell ref="M14:R14"/>
    <mergeCell ref="A30:D30"/>
    <mergeCell ref="G30:J30"/>
    <mergeCell ref="M10:R10"/>
    <mergeCell ref="A1:K1"/>
    <mergeCell ref="A2:K2"/>
    <mergeCell ref="A3:K3"/>
    <mergeCell ref="A4:K4"/>
    <mergeCell ref="A7:D7"/>
    <mergeCell ref="G7:J7"/>
    <mergeCell ref="A8:C8"/>
    <mergeCell ref="G8:I8"/>
    <mergeCell ref="B9:C9"/>
    <mergeCell ref="H9:I9"/>
    <mergeCell ref="M9:R9"/>
  </mergeCells>
  <printOptions horizontalCentered="1"/>
  <pageMargins left="0" right="0" top="0.22" bottom="0.2" header="0.16" footer="0.17"/>
  <pageSetup scale="75" fitToWidth="0" fitToHeight="0" orientation="portrait" r:id="rId1"/>
  <rowBreaks count="1" manualBreakCount="1">
    <brk id="51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31381CBAF5424399600EB61970F63F" ma:contentTypeVersion="15" ma:contentTypeDescription="Create a new document." ma:contentTypeScope="" ma:versionID="34fe90fa1c39ef81bd31c478b5a105b3">
  <xsd:schema xmlns:xsd="http://www.w3.org/2001/XMLSchema" xmlns:xs="http://www.w3.org/2001/XMLSchema" xmlns:p="http://schemas.microsoft.com/office/2006/metadata/properties" xmlns:ns2="851e6d37-f341-4577-810c-e6277e2bf712" xmlns:ns3="3f34972f-9b1e-40b5-a543-4b570e09d828" xmlns:ns4="d853a810-d2a2-4c28-9ad9-9100c9a22e04" targetNamespace="http://schemas.microsoft.com/office/2006/metadata/properties" ma:root="true" ma:fieldsID="07d76bcab76e09db20505164954e8248" ns2:_="" ns3:_="" ns4:_="">
    <xsd:import namespace="851e6d37-f341-4577-810c-e6277e2bf712"/>
    <xsd:import namespace="3f34972f-9b1e-40b5-a543-4b570e09d828"/>
    <xsd:import namespace="d853a810-d2a2-4c28-9ad9-9100c9a22e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e6d37-f341-4577-810c-e6277e2bf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c590b57-b2b8-4f92-a7a2-a2c14f8ff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4972f-9b1e-40b5-a543-4b570e09d8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3a810-d2a2-4c28-9ad9-9100c9a22e0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8031876-2b4c-40dc-b9de-472b95cf12b1}" ma:internalName="TaxCatchAll" ma:showField="CatchAllData" ma:web="3f34972f-9b1e-40b5-a543-4b570e09d8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3a810-d2a2-4c28-9ad9-9100c9a22e04" xsi:nil="true"/>
    <lcf76f155ced4ddcb4097134ff3c332f xmlns="851e6d37-f341-4577-810c-e6277e2bf7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073ACB-07C7-4C8B-8E08-3D50C0B66D8E}"/>
</file>

<file path=customXml/itemProps2.xml><?xml version="1.0" encoding="utf-8"?>
<ds:datastoreItem xmlns:ds="http://schemas.openxmlformats.org/officeDocument/2006/customXml" ds:itemID="{99D3177C-4B22-44C9-9E2A-2A385AB8347C}"/>
</file>

<file path=customXml/itemProps3.xml><?xml version="1.0" encoding="utf-8"?>
<ds:datastoreItem xmlns:ds="http://schemas.openxmlformats.org/officeDocument/2006/customXml" ds:itemID="{0262CC08-6241-4DE4-A66A-D0C92CD139AF}"/>
</file>

<file path=docMetadata/LabelInfo.xml><?xml version="1.0" encoding="utf-8"?>
<clbl:labelList xmlns:clbl="http://schemas.microsoft.com/office/2020/mipLabelMetadata">
  <clbl:label id="{9bf97732-82b9-499b-b16a-a93e8ebd536b}" enabled="0" method="" siteId="{9bf97732-82b9-499b-b16a-a93e8ebd53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DARS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DARS</dc:creator>
  <cp:keywords/>
  <dc:description/>
  <cp:lastModifiedBy/>
  <cp:revision/>
  <dcterms:created xsi:type="dcterms:W3CDTF">2011-08-11T12:55:19Z</dcterms:created>
  <dcterms:modified xsi:type="dcterms:W3CDTF">2026-04-20T22:05:56Z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gency">
    <vt:lpwstr>DARS</vt:lpwstr>
  </property>
  <property fmtid="{D5CDD505-2E9C-101B-9397-08002B2CF9AE}" pid="3" name="Requestor">
    <vt:lpwstr/>
  </property>
  <property fmtid="{D5CDD505-2E9C-101B-9397-08002B2CF9AE}" pid="4" name="Delivery Date">
    <vt:lpwstr>2013-03-08T16:11:47Z</vt:lpwstr>
  </property>
  <property fmtid="{D5CDD505-2E9C-101B-9397-08002B2CF9AE}" pid="5" name="ContentTypeId">
    <vt:lpwstr>0x0101007531381CBAF5424399600EB61970F63F</vt:lpwstr>
  </property>
  <property fmtid="{D5CDD505-2E9C-101B-9397-08002B2CF9AE}" pid="6" name="MediaServiceImageTags">
    <vt:lpwstr/>
  </property>
</Properties>
</file>