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Rudolph\LEGAL\"/>
    </mc:Choice>
  </mc:AlternateContent>
  <xr:revisionPtr revIDLastSave="0" documentId="8_{CB0440E6-8E00-4D3A-8FA9-B6AD98427D0C}" xr6:coauthVersionLast="47" xr6:coauthVersionMax="47" xr10:uidLastSave="{00000000-0000-0000-0000-000000000000}"/>
  <bookViews>
    <workbookView xWindow="-108" yWindow="-108" windowWidth="23256" windowHeight="12456" firstSheet="8" activeTab="8" xr2:uid="{93E307CD-260D-4331-BD91-0068622B4482}"/>
  </bookViews>
  <sheets>
    <sheet name="K-5" sheetId="1" r:id="rId1"/>
    <sheet name="K-5 (Updated)" sheetId="10" r:id="rId2"/>
    <sheet name="6-8" sheetId="2" r:id="rId3"/>
    <sheet name="6-8 (Updated)" sheetId="11" r:id="rId4"/>
    <sheet name="9-12" sheetId="3" r:id="rId5"/>
    <sheet name="9-12 (Updated)" sheetId="12" r:id="rId6"/>
    <sheet name="2025-26 FTEs" sheetId="4" r:id="rId7"/>
    <sheet name="2026-27 FTEs" sheetId="5" r:id="rId8"/>
    <sheet name="2027-28 FTEs" sheetId="6" r:id="rId9"/>
    <sheet name="2027-28 FTEs (NO 0.50FTE)" sheetId="8" r:id="rId10"/>
    <sheet name="2028-29 FTEs" sheetId="7" r:id="rId11"/>
    <sheet name="2028-29 FTEs (NO 0.50FTE)" sheetId="9" r:id="rId12"/>
  </sheets>
  <definedNames>
    <definedName name="ART_K_12">#REF!</definedName>
    <definedName name="BIOLOGY_7_12">#REF!</definedName>
    <definedName name="BUSINESS_6_8">#REF!</definedName>
    <definedName name="BUSINESS_7_12">#REF!</definedName>
    <definedName name="BUSINESS_K_6">#REF!</definedName>
    <definedName name="CHEMISTRY_7_12">#REF!</definedName>
    <definedName name="CHINESE_K_12">#REF!</definedName>
    <definedName name="CULINARY_6_8">#REF!</definedName>
    <definedName name="EARTH_AND_SPACE_SCIENCE_7_12">#REF!</definedName>
    <definedName name="ELEMENTARY_K_6">#REF!</definedName>
    <definedName name="ENGLISH_7_9">#REF!</definedName>
    <definedName name="FRENCH_K_12">#REF!</definedName>
    <definedName name="GENERAL_SCIENCE_7_9">#REF!</definedName>
    <definedName name="GERMAN_K_12">#REF!</definedName>
    <definedName name="GRADESPAN">#REF!</definedName>
    <definedName name="HEALTH_K_12">#REF!</definedName>
    <definedName name="ITALIAN_K_12">#REF!</definedName>
    <definedName name="JAPANESE_K_12">#REF!</definedName>
    <definedName name="MATH_7_9">#REF!</definedName>
    <definedName name="MUSIC_K_12">#REF!</definedName>
    <definedName name="PE_HEALTH_K_12">#REF!</definedName>
    <definedName name="PHYSICS_7_12">#REF!</definedName>
    <definedName name="PREK">#REF!</definedName>
    <definedName name="PSE">#REF!</definedName>
    <definedName name="PSE_7_12">#REF!</definedName>
    <definedName name="PSE_ITINERANT_K_12">#REF!</definedName>
    <definedName name="PSE_ITINERANT_K12">#REF!</definedName>
    <definedName name="PSE_K_6">#REF!</definedName>
    <definedName name="PSE_PREK">#REF!</definedName>
    <definedName name="SOCIAL_STUDIES_7_12">#REF!</definedName>
    <definedName name="SOCIAL_STUDIES_7_9">#REF!</definedName>
    <definedName name="SPANISH_K_1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6" l="1"/>
  <c r="L44" i="6"/>
  <c r="G31" i="6"/>
  <c r="Q57" i="5"/>
  <c r="W54" i="6"/>
  <c r="H8" i="1"/>
  <c r="H3" i="1" l="1"/>
  <c r="M41" i="8"/>
  <c r="M42" i="8"/>
  <c r="W48" i="6"/>
  <c r="W47" i="6"/>
  <c r="M34" i="6"/>
  <c r="AD55" i="9" l="1"/>
  <c r="AD57" i="9" s="1"/>
  <c r="X55" i="8"/>
  <c r="AE57" i="8"/>
  <c r="AD57" i="8"/>
  <c r="AD55" i="8"/>
  <c r="AG51" i="7"/>
  <c r="AG55" i="7"/>
  <c r="AD57" i="7"/>
  <c r="AD55" i="7"/>
  <c r="N15" i="12"/>
  <c r="AD57" i="6" l="1"/>
  <c r="AD55" i="6"/>
  <c r="W54" i="9" l="1"/>
  <c r="AG54" i="9" s="1"/>
  <c r="W53" i="9"/>
  <c r="AG53" i="9" s="1"/>
  <c r="W52" i="9"/>
  <c r="W51" i="9"/>
  <c r="AG51" i="9" s="1"/>
  <c r="W50" i="9"/>
  <c r="AG50" i="9" s="1"/>
  <c r="W49" i="9"/>
  <c r="AG49" i="9" s="1"/>
  <c r="W48" i="9"/>
  <c r="AG48" i="9" s="1"/>
  <c r="W47" i="9"/>
  <c r="AG47" i="9" s="1"/>
  <c r="AG52" i="9"/>
  <c r="M41" i="9"/>
  <c r="M40" i="9"/>
  <c r="M39" i="9"/>
  <c r="M38" i="9"/>
  <c r="M37" i="9"/>
  <c r="M36" i="9"/>
  <c r="M35" i="9"/>
  <c r="M34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W54" i="7"/>
  <c r="W53" i="7"/>
  <c r="W52" i="7"/>
  <c r="W51" i="7"/>
  <c r="W50" i="7"/>
  <c r="W49" i="7"/>
  <c r="W48" i="7"/>
  <c r="W47" i="7"/>
  <c r="M41" i="7"/>
  <c r="M40" i="7"/>
  <c r="M39" i="7"/>
  <c r="M38" i="7"/>
  <c r="M37" i="7"/>
  <c r="M36" i="7"/>
  <c r="M35" i="7"/>
  <c r="M34" i="7"/>
  <c r="I28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C29" i="7"/>
  <c r="W54" i="8" l="1"/>
  <c r="W53" i="8"/>
  <c r="W52" i="8"/>
  <c r="W51" i="8"/>
  <c r="W50" i="8"/>
  <c r="W49" i="8"/>
  <c r="W48" i="8"/>
  <c r="W47" i="8"/>
  <c r="M40" i="8"/>
  <c r="M39" i="8"/>
  <c r="M38" i="8"/>
  <c r="M37" i="8"/>
  <c r="M36" i="8"/>
  <c r="M35" i="8"/>
  <c r="M34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Q54" i="5"/>
  <c r="Q53" i="5"/>
  <c r="Q52" i="5"/>
  <c r="Q51" i="5"/>
  <c r="Q50" i="5"/>
  <c r="Q49" i="5"/>
  <c r="Q48" i="5"/>
  <c r="Q47" i="5"/>
  <c r="I41" i="5"/>
  <c r="I40" i="5"/>
  <c r="I39" i="5"/>
  <c r="I38" i="5"/>
  <c r="I37" i="5"/>
  <c r="I36" i="5"/>
  <c r="I35" i="5"/>
  <c r="I34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D29" i="9"/>
  <c r="T34" i="6" l="1"/>
  <c r="C29" i="5" l="1"/>
  <c r="P11" i="12" l="1"/>
  <c r="P13" i="12"/>
  <c r="P16" i="12"/>
  <c r="C3" i="12"/>
  <c r="C4" i="12"/>
  <c r="F4" i="12" s="1"/>
  <c r="C5" i="12"/>
  <c r="E5" i="12" s="1"/>
  <c r="C6" i="12"/>
  <c r="B7" i="12"/>
  <c r="N12" i="12" s="1"/>
  <c r="R10" i="11"/>
  <c r="C3" i="11"/>
  <c r="J3" i="11" s="1"/>
  <c r="C4" i="11"/>
  <c r="M4" i="11" s="1"/>
  <c r="C5" i="11"/>
  <c r="H5" i="11" s="1"/>
  <c r="B6" i="11"/>
  <c r="P11" i="11" s="1"/>
  <c r="D11" i="10"/>
  <c r="E11" i="10"/>
  <c r="F11" i="10"/>
  <c r="G11" i="10"/>
  <c r="R13" i="10"/>
  <c r="C3" i="10"/>
  <c r="H3" i="10" s="1"/>
  <c r="C4" i="10"/>
  <c r="H4" i="10" s="1"/>
  <c r="C5" i="10"/>
  <c r="H5" i="10" s="1"/>
  <c r="C6" i="10"/>
  <c r="H6" i="10" s="1"/>
  <c r="C7" i="10"/>
  <c r="H7" i="10" s="1"/>
  <c r="C8" i="10"/>
  <c r="H8" i="10" s="1"/>
  <c r="B9" i="10"/>
  <c r="P18" i="10" s="1"/>
  <c r="R18" i="10" s="1"/>
  <c r="E4" i="2"/>
  <c r="F3" i="2"/>
  <c r="F4" i="2"/>
  <c r="E3" i="2"/>
  <c r="I4" i="1"/>
  <c r="I5" i="1"/>
  <c r="I7" i="1"/>
  <c r="I8" i="1"/>
  <c r="I3" i="1"/>
  <c r="AF55" i="9"/>
  <c r="AE55" i="9"/>
  <c r="AC55" i="9"/>
  <c r="AB55" i="9"/>
  <c r="AA55" i="9"/>
  <c r="AA57" i="9" s="1"/>
  <c r="Z55" i="9"/>
  <c r="Z57" i="9" s="1"/>
  <c r="Y55" i="9"/>
  <c r="X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G55" i="9"/>
  <c r="F55" i="9"/>
  <c r="E55" i="9"/>
  <c r="D55" i="9"/>
  <c r="C55" i="9"/>
  <c r="S42" i="9"/>
  <c r="R42" i="9"/>
  <c r="Q42" i="9"/>
  <c r="P42" i="9"/>
  <c r="O42" i="9"/>
  <c r="N42" i="9"/>
  <c r="L42" i="9"/>
  <c r="K42" i="9"/>
  <c r="J42" i="9"/>
  <c r="I42" i="9"/>
  <c r="H42" i="9"/>
  <c r="G42" i="9"/>
  <c r="F42" i="9"/>
  <c r="E42" i="9"/>
  <c r="D42" i="9"/>
  <c r="C42" i="9"/>
  <c r="T41" i="9"/>
  <c r="T40" i="9"/>
  <c r="T38" i="9"/>
  <c r="T37" i="9"/>
  <c r="T36" i="9"/>
  <c r="T35" i="9"/>
  <c r="T34" i="9"/>
  <c r="O29" i="9"/>
  <c r="N29" i="9"/>
  <c r="M29" i="9"/>
  <c r="L29" i="9"/>
  <c r="K29" i="9"/>
  <c r="J29" i="9"/>
  <c r="H29" i="9"/>
  <c r="G29" i="9"/>
  <c r="F29" i="9"/>
  <c r="E29" i="9"/>
  <c r="C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5" i="9"/>
  <c r="L3" i="11" l="1"/>
  <c r="F4" i="11"/>
  <c r="M5" i="11"/>
  <c r="H9" i="10"/>
  <c r="K3" i="11"/>
  <c r="G6" i="12"/>
  <c r="K6" i="12"/>
  <c r="J6" i="12"/>
  <c r="E3" i="12"/>
  <c r="D3" i="12"/>
  <c r="D3" i="11"/>
  <c r="H3" i="11"/>
  <c r="H8" i="11" s="1"/>
  <c r="P15" i="11"/>
  <c r="R15" i="11" s="1"/>
  <c r="G5" i="11"/>
  <c r="F5" i="11"/>
  <c r="E3" i="11"/>
  <c r="E4" i="11"/>
  <c r="E8" i="11" s="1"/>
  <c r="M3" i="11"/>
  <c r="I3" i="11"/>
  <c r="G3" i="11"/>
  <c r="F3" i="11"/>
  <c r="F8" i="11" s="1"/>
  <c r="G4" i="12"/>
  <c r="J4" i="12"/>
  <c r="K5" i="12"/>
  <c r="J5" i="12"/>
  <c r="K4" i="12"/>
  <c r="I4" i="12"/>
  <c r="E4" i="12"/>
  <c r="D4" i="12"/>
  <c r="N14" i="12"/>
  <c r="P14" i="12" s="1"/>
  <c r="N17" i="12"/>
  <c r="P17" i="12" s="1"/>
  <c r="J3" i="12"/>
  <c r="K3" i="12"/>
  <c r="AC57" i="9"/>
  <c r="C57" i="9"/>
  <c r="AB57" i="9"/>
  <c r="I8" i="10"/>
  <c r="Y57" i="9"/>
  <c r="X57" i="9"/>
  <c r="AE57" i="9"/>
  <c r="AF57" i="9"/>
  <c r="I7" i="10"/>
  <c r="I6" i="10"/>
  <c r="P15" i="10"/>
  <c r="R15" i="10" s="1"/>
  <c r="P16" i="10"/>
  <c r="R16" i="10" s="1"/>
  <c r="D6" i="12"/>
  <c r="I6" i="12"/>
  <c r="H6" i="12"/>
  <c r="C7" i="12"/>
  <c r="D5" i="12"/>
  <c r="H5" i="12"/>
  <c r="I3" i="12"/>
  <c r="P15" i="12"/>
  <c r="G5" i="12"/>
  <c r="G3" i="12"/>
  <c r="F5" i="12"/>
  <c r="F3" i="12"/>
  <c r="I5" i="12"/>
  <c r="R11" i="11"/>
  <c r="M6" i="11"/>
  <c r="K6" i="11"/>
  <c r="C6" i="11"/>
  <c r="L5" i="11"/>
  <c r="I4" i="11"/>
  <c r="I6" i="11" s="1"/>
  <c r="D5" i="11"/>
  <c r="M8" i="11"/>
  <c r="P14" i="11" s="1"/>
  <c r="K5" i="11"/>
  <c r="H4" i="11"/>
  <c r="P12" i="11"/>
  <c r="R12" i="11" s="1"/>
  <c r="J5" i="11"/>
  <c r="J6" i="11" s="1"/>
  <c r="G4" i="11"/>
  <c r="D4" i="11"/>
  <c r="J4" i="11"/>
  <c r="I5" i="11"/>
  <c r="E5" i="11"/>
  <c r="E6" i="11" s="1"/>
  <c r="L4" i="11"/>
  <c r="K4" i="11"/>
  <c r="P13" i="11"/>
  <c r="R13" i="11" s="1"/>
  <c r="H11" i="10"/>
  <c r="K7" i="10"/>
  <c r="M8" i="10"/>
  <c r="P14" i="10"/>
  <c r="M4" i="10"/>
  <c r="L8" i="10"/>
  <c r="L6" i="10"/>
  <c r="L4" i="10"/>
  <c r="K5" i="10"/>
  <c r="M6" i="10"/>
  <c r="K8" i="10"/>
  <c r="K6" i="10"/>
  <c r="K4" i="10"/>
  <c r="K3" i="10"/>
  <c r="J7" i="10"/>
  <c r="J8" i="10"/>
  <c r="J4" i="10"/>
  <c r="I4" i="10"/>
  <c r="J6" i="10"/>
  <c r="M7" i="10"/>
  <c r="M5" i="10"/>
  <c r="M3" i="10"/>
  <c r="L7" i="10"/>
  <c r="L5" i="10"/>
  <c r="L3" i="10"/>
  <c r="J5" i="10"/>
  <c r="J3" i="10"/>
  <c r="I5" i="10"/>
  <c r="I3" i="10"/>
  <c r="C9" i="10"/>
  <c r="M42" i="9"/>
  <c r="I29" i="9"/>
  <c r="T39" i="9"/>
  <c r="T42" i="9" s="1"/>
  <c r="H55" i="9"/>
  <c r="P6" i="9"/>
  <c r="P29" i="9" s="1"/>
  <c r="L6" i="11" l="1"/>
  <c r="F6" i="11"/>
  <c r="D6" i="11"/>
  <c r="H6" i="11"/>
  <c r="K8" i="11"/>
  <c r="J8" i="11"/>
  <c r="E7" i="12"/>
  <c r="G6" i="11"/>
  <c r="E9" i="12"/>
  <c r="J7" i="12"/>
  <c r="J9" i="12"/>
  <c r="L9" i="10"/>
  <c r="L11" i="10" s="1"/>
  <c r="M9" i="10"/>
  <c r="M11" i="10" s="1"/>
  <c r="G7" i="12"/>
  <c r="G9" i="12"/>
  <c r="I7" i="12"/>
  <c r="I9" i="12"/>
  <c r="H7" i="12"/>
  <c r="H9" i="12"/>
  <c r="P12" i="12"/>
  <c r="D7" i="12"/>
  <c r="D9" i="12"/>
  <c r="F7" i="12"/>
  <c r="F9" i="12"/>
  <c r="K7" i="12"/>
  <c r="K9" i="12"/>
  <c r="R14" i="11"/>
  <c r="G8" i="11"/>
  <c r="L8" i="11"/>
  <c r="I8" i="11"/>
  <c r="D8" i="11"/>
  <c r="N8" i="11" s="1"/>
  <c r="P16" i="11" s="1"/>
  <c r="R16" i="11" s="1"/>
  <c r="J9" i="10"/>
  <c r="J11" i="10" s="1"/>
  <c r="R14" i="10"/>
  <c r="I9" i="10"/>
  <c r="N9" i="10" s="1"/>
  <c r="K9" i="10"/>
  <c r="K11" i="10" s="1"/>
  <c r="AG55" i="9"/>
  <c r="AG57" i="9" s="1"/>
  <c r="W55" i="9"/>
  <c r="W57" i="9" s="1"/>
  <c r="V55" i="9"/>
  <c r="N6" i="11" l="1"/>
  <c r="N10" i="11" s="1"/>
  <c r="R17" i="11"/>
  <c r="R19" i="11" s="1"/>
  <c r="L7" i="12"/>
  <c r="L9" i="12"/>
  <c r="N18" i="12" s="1"/>
  <c r="P17" i="11"/>
  <c r="N12" i="11"/>
  <c r="I11" i="10"/>
  <c r="AF55" i="8"/>
  <c r="AE55" i="8"/>
  <c r="AC55" i="8"/>
  <c r="AB55" i="8"/>
  <c r="AA55" i="8"/>
  <c r="AA57" i="8" s="1"/>
  <c r="Z55" i="8"/>
  <c r="Z57" i="8" s="1"/>
  <c r="Y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G55" i="8"/>
  <c r="F55" i="8"/>
  <c r="E55" i="8"/>
  <c r="D55" i="8"/>
  <c r="C55" i="8"/>
  <c r="AG51" i="8"/>
  <c r="AG50" i="8"/>
  <c r="H55" i="8"/>
  <c r="S42" i="8"/>
  <c r="R42" i="8"/>
  <c r="Q42" i="8"/>
  <c r="P42" i="8"/>
  <c r="O42" i="8"/>
  <c r="N42" i="8"/>
  <c r="L42" i="8"/>
  <c r="K42" i="8"/>
  <c r="J42" i="8"/>
  <c r="I42" i="8"/>
  <c r="H42" i="8"/>
  <c r="G42" i="8"/>
  <c r="F42" i="8"/>
  <c r="E42" i="8"/>
  <c r="D42" i="8"/>
  <c r="C42" i="8"/>
  <c r="T41" i="8"/>
  <c r="T40" i="8"/>
  <c r="T38" i="8"/>
  <c r="T37" i="8"/>
  <c r="T36" i="8"/>
  <c r="T35" i="8"/>
  <c r="T34" i="8"/>
  <c r="O29" i="8"/>
  <c r="N29" i="8"/>
  <c r="M29" i="8"/>
  <c r="L29" i="8"/>
  <c r="K29" i="8"/>
  <c r="J29" i="8"/>
  <c r="H29" i="8"/>
  <c r="G29" i="8"/>
  <c r="F29" i="8"/>
  <c r="E29" i="8"/>
  <c r="D29" i="8"/>
  <c r="C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5" i="8"/>
  <c r="I10" i="6"/>
  <c r="AA56" i="4"/>
  <c r="AA55" i="4"/>
  <c r="AA54" i="4"/>
  <c r="AA53" i="4"/>
  <c r="AA52" i="4"/>
  <c r="AA51" i="4"/>
  <c r="AA50" i="4"/>
  <c r="AA49" i="4"/>
  <c r="AA48" i="4"/>
  <c r="AA45" i="4"/>
  <c r="AA44" i="4"/>
  <c r="AA43" i="4"/>
  <c r="AA42" i="4"/>
  <c r="AA41" i="4"/>
  <c r="AA40" i="4"/>
  <c r="AA39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5" i="4"/>
  <c r="AA4" i="4"/>
  <c r="AA3" i="4"/>
  <c r="Q59" i="4"/>
  <c r="AC57" i="8" l="1"/>
  <c r="X57" i="8"/>
  <c r="Y57" i="8"/>
  <c r="AB57" i="8"/>
  <c r="AF57" i="8"/>
  <c r="C57" i="8"/>
  <c r="P18" i="12"/>
  <c r="P19" i="12" s="1"/>
  <c r="P21" i="12" s="1"/>
  <c r="N19" i="12"/>
  <c r="L11" i="12"/>
  <c r="L14" i="12" s="1"/>
  <c r="P17" i="10"/>
  <c r="R17" i="10" s="1"/>
  <c r="N11" i="10"/>
  <c r="N13" i="10" s="1"/>
  <c r="N15" i="10" s="1"/>
  <c r="I29" i="8"/>
  <c r="AG48" i="8"/>
  <c r="AG52" i="8"/>
  <c r="AG49" i="8"/>
  <c r="AG53" i="8"/>
  <c r="P6" i="8"/>
  <c r="P29" i="8" s="1"/>
  <c r="T39" i="8"/>
  <c r="T42" i="8" s="1"/>
  <c r="AG54" i="8"/>
  <c r="P19" i="10" l="1"/>
  <c r="P20" i="10" s="1"/>
  <c r="V55" i="8"/>
  <c r="R19" i="10" l="1"/>
  <c r="R20" i="10" s="1"/>
  <c r="AG47" i="8"/>
  <c r="AG55" i="8" s="1"/>
  <c r="AG57" i="8" s="1"/>
  <c r="W55" i="8"/>
  <c r="W57" i="8" s="1"/>
  <c r="M59" i="4" l="1"/>
  <c r="M57" i="4"/>
  <c r="M56" i="4"/>
  <c r="M55" i="4"/>
  <c r="M54" i="4"/>
  <c r="M53" i="4"/>
  <c r="M52" i="4"/>
  <c r="M51" i="4"/>
  <c r="M50" i="4"/>
  <c r="M49" i="4"/>
  <c r="M48" i="4"/>
  <c r="M46" i="4"/>
  <c r="M45" i="4"/>
  <c r="M44" i="4"/>
  <c r="M43" i="4"/>
  <c r="M42" i="4"/>
  <c r="M41" i="4"/>
  <c r="M40" i="4"/>
  <c r="M39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C6" i="3"/>
  <c r="C5" i="3"/>
  <c r="C4" i="3"/>
  <c r="C3" i="3"/>
  <c r="C5" i="2"/>
  <c r="C4" i="2"/>
  <c r="C3" i="2"/>
  <c r="C8" i="1"/>
  <c r="C7" i="1"/>
  <c r="C6" i="1"/>
  <c r="I6" i="1" s="1"/>
  <c r="C5" i="1"/>
  <c r="C4" i="1"/>
  <c r="C3" i="1"/>
  <c r="AF55" i="7" l="1"/>
  <c r="AE55" i="7"/>
  <c r="AC55" i="7"/>
  <c r="AB55" i="7"/>
  <c r="AA55" i="7"/>
  <c r="AA57" i="7" s="1"/>
  <c r="Z55" i="7"/>
  <c r="Z57" i="7" s="1"/>
  <c r="Y55" i="7"/>
  <c r="X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AG54" i="7"/>
  <c r="AG53" i="7"/>
  <c r="AG52" i="7"/>
  <c r="AG50" i="7"/>
  <c r="AG49" i="7"/>
  <c r="AG47" i="7"/>
  <c r="S42" i="7"/>
  <c r="R42" i="7"/>
  <c r="Q42" i="7"/>
  <c r="P42" i="7"/>
  <c r="O42" i="7"/>
  <c r="N42" i="7"/>
  <c r="L42" i="7"/>
  <c r="K42" i="7"/>
  <c r="J42" i="7"/>
  <c r="I42" i="7"/>
  <c r="H42" i="7"/>
  <c r="G42" i="7"/>
  <c r="F42" i="7"/>
  <c r="E42" i="7"/>
  <c r="D42" i="7"/>
  <c r="C42" i="7"/>
  <c r="T41" i="7"/>
  <c r="T40" i="7"/>
  <c r="T39" i="7"/>
  <c r="T38" i="7"/>
  <c r="T37" i="7"/>
  <c r="T36" i="7"/>
  <c r="T35" i="7"/>
  <c r="T34" i="7"/>
  <c r="O29" i="7"/>
  <c r="N29" i="7"/>
  <c r="M29" i="7"/>
  <c r="L29" i="7"/>
  <c r="K29" i="7"/>
  <c r="J29" i="7"/>
  <c r="H29" i="7"/>
  <c r="G29" i="7"/>
  <c r="F29" i="7"/>
  <c r="E29" i="7"/>
  <c r="D29" i="7"/>
  <c r="P28" i="7"/>
  <c r="P27" i="7"/>
  <c r="P26" i="7"/>
  <c r="P25" i="7"/>
  <c r="P24" i="7"/>
  <c r="P23" i="7"/>
  <c r="P22" i="7"/>
  <c r="P21" i="7"/>
  <c r="I20" i="7"/>
  <c r="P20" i="7" s="1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AF55" i="6"/>
  <c r="AE55" i="6"/>
  <c r="AC55" i="6"/>
  <c r="AB55" i="6"/>
  <c r="AA55" i="6"/>
  <c r="AA57" i="6" s="1"/>
  <c r="Z55" i="6"/>
  <c r="Z57" i="6" s="1"/>
  <c r="Y55" i="6"/>
  <c r="X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AG54" i="6"/>
  <c r="W53" i="6"/>
  <c r="AG53" i="6" s="1"/>
  <c r="W52" i="6"/>
  <c r="AG52" i="6" s="1"/>
  <c r="W51" i="6"/>
  <c r="AG51" i="6" s="1"/>
  <c r="W50" i="6"/>
  <c r="AG50" i="6" s="1"/>
  <c r="W49" i="6"/>
  <c r="AG49" i="6" s="1"/>
  <c r="AG47" i="6"/>
  <c r="S42" i="6"/>
  <c r="R42" i="6"/>
  <c r="Q42" i="6"/>
  <c r="P42" i="6"/>
  <c r="O42" i="6"/>
  <c r="N42" i="6"/>
  <c r="L42" i="6"/>
  <c r="K42" i="6"/>
  <c r="J42" i="6"/>
  <c r="I42" i="6"/>
  <c r="H42" i="6"/>
  <c r="G42" i="6"/>
  <c r="F42" i="6"/>
  <c r="E42" i="6"/>
  <c r="D42" i="6"/>
  <c r="C42" i="6"/>
  <c r="M41" i="6"/>
  <c r="T41" i="6" s="1"/>
  <c r="M40" i="6"/>
  <c r="T40" i="6" s="1"/>
  <c r="M39" i="6"/>
  <c r="T39" i="6" s="1"/>
  <c r="M38" i="6"/>
  <c r="M37" i="6"/>
  <c r="T37" i="6" s="1"/>
  <c r="M36" i="6"/>
  <c r="T36" i="6" s="1"/>
  <c r="M35" i="6"/>
  <c r="T35" i="6" s="1"/>
  <c r="O29" i="6"/>
  <c r="N29" i="6"/>
  <c r="M29" i="6"/>
  <c r="L29" i="6"/>
  <c r="K29" i="6"/>
  <c r="J29" i="6"/>
  <c r="H29" i="6"/>
  <c r="G29" i="6"/>
  <c r="F29" i="6"/>
  <c r="E29" i="6"/>
  <c r="D29" i="6"/>
  <c r="C29" i="6"/>
  <c r="I28" i="6"/>
  <c r="P28" i="6" s="1"/>
  <c r="I27" i="6"/>
  <c r="P27" i="6" s="1"/>
  <c r="I26" i="6"/>
  <c r="P26" i="6" s="1"/>
  <c r="I25" i="6"/>
  <c r="P25" i="6" s="1"/>
  <c r="I24" i="6"/>
  <c r="P24" i="6" s="1"/>
  <c r="I23" i="6"/>
  <c r="P23" i="6" s="1"/>
  <c r="I22" i="6"/>
  <c r="P22" i="6" s="1"/>
  <c r="I21" i="6"/>
  <c r="P21" i="6" s="1"/>
  <c r="I20" i="6"/>
  <c r="P20" i="6" s="1"/>
  <c r="I19" i="6"/>
  <c r="P19" i="6" s="1"/>
  <c r="I18" i="6"/>
  <c r="P18" i="6" s="1"/>
  <c r="I17" i="6"/>
  <c r="P17" i="6" s="1"/>
  <c r="I16" i="6"/>
  <c r="P16" i="6" s="1"/>
  <c r="I15" i="6"/>
  <c r="P15" i="6" s="1"/>
  <c r="I14" i="6"/>
  <c r="P14" i="6" s="1"/>
  <c r="I13" i="6"/>
  <c r="P13" i="6" s="1"/>
  <c r="I12" i="6"/>
  <c r="P12" i="6" s="1"/>
  <c r="I11" i="6"/>
  <c r="P11" i="6" s="1"/>
  <c r="P10" i="6"/>
  <c r="I9" i="6"/>
  <c r="P9" i="6" s="1"/>
  <c r="I8" i="6"/>
  <c r="P8" i="6" s="1"/>
  <c r="I7" i="6"/>
  <c r="P7" i="6" s="1"/>
  <c r="I6" i="6"/>
  <c r="P6" i="6" s="1"/>
  <c r="I5" i="6"/>
  <c r="Z55" i="5"/>
  <c r="Y55" i="5"/>
  <c r="X55" i="5"/>
  <c r="W55" i="5"/>
  <c r="W57" i="5" s="1"/>
  <c r="V55" i="5"/>
  <c r="U55" i="5"/>
  <c r="T55" i="5"/>
  <c r="S55" i="5"/>
  <c r="R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A54" i="5"/>
  <c r="AA53" i="5"/>
  <c r="AA52" i="5"/>
  <c r="AA51" i="5"/>
  <c r="AA50" i="5"/>
  <c r="AA49" i="5"/>
  <c r="AA48" i="5"/>
  <c r="O42" i="5"/>
  <c r="N42" i="5"/>
  <c r="M42" i="5"/>
  <c r="L42" i="5"/>
  <c r="K42" i="5"/>
  <c r="J42" i="5"/>
  <c r="H42" i="5"/>
  <c r="G42" i="5"/>
  <c r="F42" i="5"/>
  <c r="E42" i="5"/>
  <c r="D42" i="5"/>
  <c r="C42" i="5"/>
  <c r="P41" i="5"/>
  <c r="P40" i="5"/>
  <c r="P39" i="5"/>
  <c r="P38" i="5"/>
  <c r="P37" i="5"/>
  <c r="P36" i="5"/>
  <c r="P35" i="5"/>
  <c r="P34" i="5"/>
  <c r="L29" i="5"/>
  <c r="K29" i="5"/>
  <c r="J29" i="5"/>
  <c r="I29" i="5"/>
  <c r="H29" i="5"/>
  <c r="G29" i="5"/>
  <c r="E29" i="5"/>
  <c r="D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Z57" i="4"/>
  <c r="Y57" i="4"/>
  <c r="Y59" i="4" s="1"/>
  <c r="X57" i="4"/>
  <c r="X59" i="4" s="1"/>
  <c r="W57" i="4"/>
  <c r="W59" i="4" s="1"/>
  <c r="V57" i="4"/>
  <c r="U57" i="4"/>
  <c r="T57" i="4"/>
  <c r="S57" i="4"/>
  <c r="R57" i="4"/>
  <c r="Q57" i="4"/>
  <c r="P57" i="4"/>
  <c r="O57" i="4"/>
  <c r="N57" i="4"/>
  <c r="L57" i="4"/>
  <c r="K57" i="4"/>
  <c r="J57" i="4"/>
  <c r="I57" i="4"/>
  <c r="H57" i="4"/>
  <c r="G57" i="4"/>
  <c r="F57" i="4"/>
  <c r="E57" i="4"/>
  <c r="D57" i="4"/>
  <c r="C57" i="4"/>
  <c r="AA57" i="4"/>
  <c r="Z46" i="4"/>
  <c r="Y46" i="4"/>
  <c r="X46" i="4"/>
  <c r="W46" i="4"/>
  <c r="V46" i="4"/>
  <c r="U46" i="4"/>
  <c r="T46" i="4"/>
  <c r="T59" i="4" s="1"/>
  <c r="S46" i="4"/>
  <c r="S59" i="4" s="1"/>
  <c r="R46" i="4"/>
  <c r="R59" i="4" s="1"/>
  <c r="Q46" i="4"/>
  <c r="P46" i="4"/>
  <c r="P59" i="4" s="1"/>
  <c r="O46" i="4"/>
  <c r="O59" i="4" s="1"/>
  <c r="N46" i="4"/>
  <c r="N59" i="4" s="1"/>
  <c r="D46" i="4"/>
  <c r="C46" i="4"/>
  <c r="AA46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L37" i="4"/>
  <c r="L46" i="4" s="1"/>
  <c r="K37" i="4"/>
  <c r="K46" i="4" s="1"/>
  <c r="J37" i="4"/>
  <c r="J46" i="4" s="1"/>
  <c r="I37" i="4"/>
  <c r="I46" i="4" s="1"/>
  <c r="H37" i="4"/>
  <c r="H46" i="4" s="1"/>
  <c r="G37" i="4"/>
  <c r="G46" i="4" s="1"/>
  <c r="F37" i="4"/>
  <c r="F46" i="4" s="1"/>
  <c r="E37" i="4"/>
  <c r="E46" i="4" s="1"/>
  <c r="D37" i="4"/>
  <c r="C37" i="4"/>
  <c r="O13" i="3"/>
  <c r="AG57" i="7" l="1"/>
  <c r="AB57" i="7"/>
  <c r="Y57" i="5"/>
  <c r="Z57" i="5"/>
  <c r="S57" i="5"/>
  <c r="V57" i="5"/>
  <c r="Y57" i="7"/>
  <c r="AC57" i="7"/>
  <c r="X57" i="7"/>
  <c r="C57" i="7"/>
  <c r="X57" i="6"/>
  <c r="AC57" i="6"/>
  <c r="AE57" i="6"/>
  <c r="AF57" i="6"/>
  <c r="AB57" i="6"/>
  <c r="C57" i="6"/>
  <c r="Q55" i="5"/>
  <c r="R57" i="5"/>
  <c r="C57" i="5"/>
  <c r="P42" i="5"/>
  <c r="F29" i="5"/>
  <c r="Z59" i="4"/>
  <c r="U59" i="4"/>
  <c r="V59" i="4"/>
  <c r="AA37" i="4"/>
  <c r="C59" i="4"/>
  <c r="W55" i="7"/>
  <c r="AE57" i="7"/>
  <c r="AF57" i="7"/>
  <c r="T42" i="7"/>
  <c r="I29" i="7"/>
  <c r="W55" i="6"/>
  <c r="Y57" i="6"/>
  <c r="M42" i="6"/>
  <c r="I29" i="6"/>
  <c r="T38" i="6"/>
  <c r="T42" i="6" s="1"/>
  <c r="AG48" i="6"/>
  <c r="AG55" i="6" s="1"/>
  <c r="AG48" i="7"/>
  <c r="M5" i="5"/>
  <c r="M29" i="5" s="1"/>
  <c r="M42" i="7"/>
  <c r="P5" i="6"/>
  <c r="P29" i="6" s="1"/>
  <c r="I42" i="5"/>
  <c r="P5" i="7"/>
  <c r="P29" i="7" s="1"/>
  <c r="AA47" i="5"/>
  <c r="AA55" i="5" s="1"/>
  <c r="AA59" i="4" l="1"/>
  <c r="W57" i="7"/>
  <c r="W57" i="6"/>
  <c r="AG57" i="6"/>
  <c r="AA57" i="5"/>
  <c r="AA59" i="5" l="1"/>
  <c r="J6" i="3"/>
  <c r="J5" i="3"/>
  <c r="J4" i="3"/>
  <c r="B7" i="3"/>
  <c r="M17" i="3" s="1"/>
  <c r="O17" i="3" s="1"/>
  <c r="F4" i="3"/>
  <c r="H5" i="3"/>
  <c r="H6" i="3"/>
  <c r="E3" i="3"/>
  <c r="M5" i="1"/>
  <c r="M4" i="1"/>
  <c r="M3" i="1"/>
  <c r="O11" i="3"/>
  <c r="J8" i="2"/>
  <c r="L8" i="2"/>
  <c r="P13" i="2"/>
  <c r="R13" i="2" s="1"/>
  <c r="P12" i="2"/>
  <c r="R12" i="2" s="1"/>
  <c r="R10" i="2"/>
  <c r="B6" i="2"/>
  <c r="P11" i="2" s="1"/>
  <c r="R11" i="2" s="1"/>
  <c r="M5" i="2"/>
  <c r="L5" i="2"/>
  <c r="K5" i="2"/>
  <c r="J5" i="2"/>
  <c r="I5" i="2"/>
  <c r="H5" i="2"/>
  <c r="G5" i="2"/>
  <c r="F5" i="2"/>
  <c r="M4" i="2"/>
  <c r="L4" i="2"/>
  <c r="K4" i="2"/>
  <c r="J4" i="2"/>
  <c r="I4" i="2"/>
  <c r="H4" i="2"/>
  <c r="G4" i="2"/>
  <c r="M3" i="2"/>
  <c r="M8" i="2" s="1"/>
  <c r="L3" i="2"/>
  <c r="L6" i="2" s="1"/>
  <c r="K3" i="2"/>
  <c r="J3" i="2"/>
  <c r="I3" i="2"/>
  <c r="H3" i="2"/>
  <c r="G3" i="2"/>
  <c r="D3" i="2"/>
  <c r="B9" i="1"/>
  <c r="P18" i="1" s="1"/>
  <c r="R13" i="1"/>
  <c r="H7" i="3" l="1"/>
  <c r="F6" i="2"/>
  <c r="G6" i="2"/>
  <c r="H6" i="2"/>
  <c r="J6" i="2"/>
  <c r="F8" i="2"/>
  <c r="G8" i="2"/>
  <c r="H8" i="2"/>
  <c r="I6" i="2"/>
  <c r="K6" i="2"/>
  <c r="K8" i="2"/>
  <c r="M6" i="2"/>
  <c r="P14" i="2" s="1"/>
  <c r="I8" i="2"/>
  <c r="I4" i="3"/>
  <c r="J3" i="3"/>
  <c r="J7" i="3" s="1"/>
  <c r="I5" i="3"/>
  <c r="I6" i="3"/>
  <c r="I3" i="3"/>
  <c r="H9" i="3"/>
  <c r="E4" i="3"/>
  <c r="G3" i="3"/>
  <c r="E5" i="3"/>
  <c r="C7" i="3"/>
  <c r="D3" i="3"/>
  <c r="G4" i="3"/>
  <c r="D6" i="3"/>
  <c r="G5" i="3"/>
  <c r="D5" i="3"/>
  <c r="F3" i="3"/>
  <c r="D4" i="3"/>
  <c r="G6" i="3"/>
  <c r="F5" i="3"/>
  <c r="M12" i="3"/>
  <c r="M14" i="3"/>
  <c r="O14" i="3" s="1"/>
  <c r="M15" i="3"/>
  <c r="O15" i="3" s="1"/>
  <c r="C6" i="2"/>
  <c r="D5" i="2"/>
  <c r="D4" i="2"/>
  <c r="D8" i="2" s="1"/>
  <c r="E5" i="2"/>
  <c r="E6" i="2" s="1"/>
  <c r="P15" i="2"/>
  <c r="R15" i="2" s="1"/>
  <c r="C9" i="1"/>
  <c r="P15" i="1"/>
  <c r="R15" i="1" s="1"/>
  <c r="P16" i="1"/>
  <c r="R16" i="1" s="1"/>
  <c r="P14" i="1"/>
  <c r="R18" i="1"/>
  <c r="M7" i="1"/>
  <c r="M8" i="1"/>
  <c r="M6" i="1"/>
  <c r="M9" i="1" s="1"/>
  <c r="K4" i="1"/>
  <c r="K5" i="1"/>
  <c r="K6" i="1"/>
  <c r="K7" i="1"/>
  <c r="K8" i="1"/>
  <c r="K3" i="1"/>
  <c r="L4" i="1"/>
  <c r="L5" i="1"/>
  <c r="L6" i="1"/>
  <c r="L7" i="1"/>
  <c r="L8" i="1"/>
  <c r="L3" i="1"/>
  <c r="J4" i="1"/>
  <c r="J5" i="1"/>
  <c r="J6" i="1"/>
  <c r="J7" i="1"/>
  <c r="J8" i="1"/>
  <c r="J3" i="1"/>
  <c r="H4" i="1"/>
  <c r="H5" i="1"/>
  <c r="H6" i="1"/>
  <c r="H7" i="1"/>
  <c r="E11" i="1"/>
  <c r="F11" i="1"/>
  <c r="G11" i="1"/>
  <c r="D11" i="1"/>
  <c r="E7" i="3" l="1"/>
  <c r="I7" i="3"/>
  <c r="E8" i="2"/>
  <c r="N8" i="2" s="1"/>
  <c r="P16" i="2" s="1"/>
  <c r="P17" i="2" s="1"/>
  <c r="D6" i="2"/>
  <c r="R14" i="2"/>
  <c r="H9" i="1"/>
  <c r="L9" i="1"/>
  <c r="I9" i="1"/>
  <c r="R14" i="1"/>
  <c r="G7" i="3"/>
  <c r="D7" i="3"/>
  <c r="O12" i="3"/>
  <c r="F7" i="3"/>
  <c r="J9" i="3"/>
  <c r="F9" i="3"/>
  <c r="D9" i="3"/>
  <c r="I9" i="3"/>
  <c r="G9" i="3"/>
  <c r="E9" i="3"/>
  <c r="O16" i="3"/>
  <c r="N6" i="2"/>
  <c r="J9" i="1"/>
  <c r="J11" i="1" s="1"/>
  <c r="K9" i="1"/>
  <c r="K11" i="1" s="1"/>
  <c r="M11" i="1"/>
  <c r="P17" i="1"/>
  <c r="R17" i="1" s="1"/>
  <c r="I11" i="1"/>
  <c r="L11" i="1"/>
  <c r="K9" i="3" l="1"/>
  <c r="K7" i="3"/>
  <c r="R16" i="2"/>
  <c r="R17" i="2" s="1"/>
  <c r="R19" i="2" s="1"/>
  <c r="N10" i="2"/>
  <c r="N12" i="2" s="1"/>
  <c r="H11" i="1"/>
  <c r="N11" i="1" s="1"/>
  <c r="N9" i="1"/>
  <c r="M18" i="3" l="1"/>
  <c r="M19" i="3" s="1"/>
  <c r="N13" i="1"/>
  <c r="N15" i="1" s="1"/>
  <c r="K11" i="3"/>
  <c r="K14" i="3" s="1"/>
  <c r="P19" i="1"/>
  <c r="R19" i="1" l="1"/>
  <c r="R20" i="1" s="1"/>
  <c r="P20" i="1"/>
  <c r="O18" i="3"/>
  <c r="O19" i="3" s="1"/>
  <c r="O21" i="3" s="1"/>
</calcChain>
</file>

<file path=xl/sharedStrings.xml><?xml version="1.0" encoding="utf-8"?>
<sst xmlns="http://schemas.openxmlformats.org/spreadsheetml/2006/main" count="923" uniqueCount="161">
  <si>
    <t>Enrollment</t>
  </si>
  <si>
    <t>Rounds</t>
  </si>
  <si>
    <t>ELA</t>
  </si>
  <si>
    <t>MATH</t>
  </si>
  <si>
    <t>Science</t>
  </si>
  <si>
    <t>Social Studies</t>
  </si>
  <si>
    <t>K-5 Cert</t>
  </si>
  <si>
    <t>Librrary</t>
  </si>
  <si>
    <t>Art</t>
  </si>
  <si>
    <t>Music</t>
  </si>
  <si>
    <t>PE</t>
  </si>
  <si>
    <t>World Language</t>
  </si>
  <si>
    <t>K</t>
  </si>
  <si>
    <t>1st</t>
  </si>
  <si>
    <t>2nd</t>
  </si>
  <si>
    <t>3rd</t>
  </si>
  <si>
    <t>4th</t>
  </si>
  <si>
    <t>5th</t>
  </si>
  <si>
    <t>Position</t>
  </si>
  <si>
    <t>FTE</t>
  </si>
  <si>
    <t>Avg. Cost</t>
  </si>
  <si>
    <t>School Cost</t>
  </si>
  <si>
    <t>Principal</t>
  </si>
  <si>
    <t>Assistant Principal</t>
  </si>
  <si>
    <t>Secretary</t>
  </si>
  <si>
    <t>SDSS</t>
  </si>
  <si>
    <t>Librarian</t>
  </si>
  <si>
    <t>Counselor/ Social Worker</t>
  </si>
  <si>
    <t>Teachers</t>
  </si>
  <si>
    <t>Library</t>
  </si>
  <si>
    <t>Math</t>
  </si>
  <si>
    <t>Tech Ed</t>
  </si>
  <si>
    <t>6th</t>
  </si>
  <si>
    <t>7th</t>
  </si>
  <si>
    <t>8th</t>
  </si>
  <si>
    <t>Career Exploration</t>
  </si>
  <si>
    <t>Personal Finance</t>
  </si>
  <si>
    <t>Electives</t>
  </si>
  <si>
    <t>9th</t>
  </si>
  <si>
    <t xml:space="preserve">10th </t>
  </si>
  <si>
    <t>11th</t>
  </si>
  <si>
    <t>12th</t>
  </si>
  <si>
    <t xml:space="preserve">Activities Director </t>
  </si>
  <si>
    <t>World Lang.</t>
  </si>
  <si>
    <t>w</t>
  </si>
  <si>
    <t>SBB CODE</t>
  </si>
  <si>
    <t>LOCATION CODE</t>
  </si>
  <si>
    <t xml:space="preserve"> PROJECTED ENROLLMENT</t>
  </si>
  <si>
    <t>TEACHERS</t>
  </si>
  <si>
    <t>CTE - HEALTH OCCUPATION</t>
  </si>
  <si>
    <t>CTE - CONSUMER HOMEMAKING</t>
  </si>
  <si>
    <t>CTE - OCCUPATIONAL HOME ECON</t>
  </si>
  <si>
    <t>CTE - INDUSTRIAL ARTS</t>
  </si>
  <si>
    <t>CTE - BUSINESS</t>
  </si>
  <si>
    <t>CTE - TECHNICAL</t>
  </si>
  <si>
    <t>CTE - TRADE INDUSTRIAL</t>
  </si>
  <si>
    <t>CTE - OTHER VOCATION</t>
  </si>
  <si>
    <t>TOTAL TEACHERS</t>
  </si>
  <si>
    <t>ACT DIRECTOR</t>
  </si>
  <si>
    <t>THEATER SPEC</t>
  </si>
  <si>
    <t>PARAPROFF</t>
  </si>
  <si>
    <t>COUNSELORS</t>
  </si>
  <si>
    <t>SOC WORKERS</t>
  </si>
  <si>
    <t>STUD SVC ASST</t>
  </si>
  <si>
    <t>LIBRARIANS</t>
  </si>
  <si>
    <t>PRINCIPALS</t>
  </si>
  <si>
    <t>ASST PRINCIPALS</t>
  </si>
  <si>
    <t>PROJ ASSISTANT</t>
  </si>
  <si>
    <t>PROJECT SPECIALIST</t>
  </si>
  <si>
    <t>SECRETARY</t>
  </si>
  <si>
    <t>TOTAL</t>
  </si>
  <si>
    <t>ARLINGES</t>
  </si>
  <si>
    <t>ALLEGES</t>
  </si>
  <si>
    <t>BANKSES</t>
  </si>
  <si>
    <t>BEECHES</t>
  </si>
  <si>
    <t>ARSENES</t>
  </si>
  <si>
    <t>BROOKLES</t>
  </si>
  <si>
    <t>CARMALTES</t>
  </si>
  <si>
    <t>COLFAXES</t>
  </si>
  <si>
    <t>CONCORDES</t>
  </si>
  <si>
    <t>PGHMONES</t>
  </si>
  <si>
    <t>FULTONES</t>
  </si>
  <si>
    <t>GRANDVES</t>
  </si>
  <si>
    <t>GREENFES</t>
  </si>
  <si>
    <t>LANGLEYES</t>
  </si>
  <si>
    <t>FAISONES</t>
  </si>
  <si>
    <t>LIBERTYES</t>
  </si>
  <si>
    <t>LINCOLNES</t>
  </si>
  <si>
    <t>LINDENES</t>
  </si>
  <si>
    <t>MANCHES</t>
  </si>
  <si>
    <t>MIFFLINES</t>
  </si>
  <si>
    <t>MINADEOES</t>
  </si>
  <si>
    <t>MORROWES</t>
  </si>
  <si>
    <t>DILWORTHES</t>
  </si>
  <si>
    <t>MILLERES</t>
  </si>
  <si>
    <t>PHILLIPSES</t>
  </si>
  <si>
    <t>ROOSEVES</t>
  </si>
  <si>
    <t>SPRHILLES</t>
  </si>
  <si>
    <t>SUNNYSES</t>
  </si>
  <si>
    <t>WEILES</t>
  </si>
  <si>
    <t>WESTLIBES</t>
  </si>
  <si>
    <t>WESTWOODES</t>
  </si>
  <si>
    <t>WHITTIERES</t>
  </si>
  <si>
    <t>WOOLSLES</t>
  </si>
  <si>
    <t>KINGES</t>
  </si>
  <si>
    <t>ALLEGMS</t>
  </si>
  <si>
    <t>SOUTHHILMS</t>
  </si>
  <si>
    <t>PGHCLASSMS</t>
  </si>
  <si>
    <t>SOUTHBROMS</t>
  </si>
  <si>
    <t>SCHILLERMS</t>
  </si>
  <si>
    <t>STERRETTMS</t>
  </si>
  <si>
    <t>ARSENMS</t>
  </si>
  <si>
    <t>ALLDERHS</t>
  </si>
  <si>
    <t>PGHCAPAHS</t>
  </si>
  <si>
    <t>CARRICKHS</t>
  </si>
  <si>
    <t>SCITECHHS</t>
  </si>
  <si>
    <t>UPREPHS</t>
  </si>
  <si>
    <t>PERRYHS</t>
  </si>
  <si>
    <t>WESTINGHS</t>
  </si>
  <si>
    <t>BRASHEARHS</t>
  </si>
  <si>
    <t>OBAMAHS</t>
  </si>
  <si>
    <r>
      <t xml:space="preserve">SCENERIO:  </t>
    </r>
    <r>
      <rPr>
        <b/>
        <i/>
        <sz val="11"/>
        <color rgb="FFFF0000"/>
        <rFont val="Aptos Narrow"/>
        <family val="2"/>
        <scheme val="minor"/>
      </rPr>
      <t>2026-27</t>
    </r>
    <r>
      <rPr>
        <i/>
        <sz val="11"/>
        <color rgb="FFFF0000"/>
        <rFont val="Aptos Narrow"/>
        <family val="2"/>
        <scheme val="minor"/>
      </rPr>
      <t xml:space="preserve"> STANDARD DELIVERY MODEL - ALLOWS FOR 0.50 FTE TEACHERS</t>
    </r>
  </si>
  <si>
    <t>K-5 SCHOOLS</t>
  </si>
  <si>
    <t>ENROLLMENT</t>
  </si>
  <si>
    <t>K-5 TEACHERS</t>
  </si>
  <si>
    <t>RELATED ARTS TEACHERS</t>
  </si>
  <si>
    <t>TOTAL ALL TEACHERS</t>
  </si>
  <si>
    <t>COUNSELOR / SOCIAL WORKER</t>
  </si>
  <si>
    <t>ALLEGES (KING?)</t>
  </si>
  <si>
    <t>x</t>
  </si>
  <si>
    <t>6-8 SCHOOLS</t>
  </si>
  <si>
    <t>SCIENCE</t>
  </si>
  <si>
    <t>SOCIAL STUDIES</t>
  </si>
  <si>
    <t>ALLEGMS (SCHILLER?)</t>
  </si>
  <si>
    <t>ARLINGTON MS</t>
  </si>
  <si>
    <t>NEW</t>
  </si>
  <si>
    <t>CARMALT MS</t>
  </si>
  <si>
    <t>COLFAX MS</t>
  </si>
  <si>
    <t>SCITECH MS</t>
  </si>
  <si>
    <t>9-12 SCHOOLS</t>
  </si>
  <si>
    <t>ACTIVITIES DIRECTOR</t>
  </si>
  <si>
    <t>THEATER SPECIALIST</t>
  </si>
  <si>
    <t>PARAPROFESSIONALS</t>
  </si>
  <si>
    <t>SCITECHHS (*)</t>
  </si>
  <si>
    <t>(*) 2.0 CTE TEACHERS ALLOCATED FROM U-PREP</t>
  </si>
  <si>
    <r>
      <t xml:space="preserve">SCENERIO:  </t>
    </r>
    <r>
      <rPr>
        <b/>
        <i/>
        <sz val="11"/>
        <color rgb="FFFF0000"/>
        <rFont val="Aptos Narrow"/>
        <family val="2"/>
        <scheme val="minor"/>
      </rPr>
      <t>2027-28</t>
    </r>
    <r>
      <rPr>
        <i/>
        <sz val="11"/>
        <color rgb="FFFF0000"/>
        <rFont val="Aptos Narrow"/>
        <family val="2"/>
        <scheme val="minor"/>
      </rPr>
      <t xml:space="preserve"> ENHANCED DELIVERY MODEL - ALLOWS FOR 0.50 FTE TEACHERS</t>
    </r>
  </si>
  <si>
    <t>WORLD LANGUAGE</t>
  </si>
  <si>
    <t>ART</t>
  </si>
  <si>
    <t>MUSIC</t>
  </si>
  <si>
    <t>CAREER EXPLORATION</t>
  </si>
  <si>
    <t>PERSONAL FINANCE</t>
  </si>
  <si>
    <t>ELECTIVES</t>
  </si>
  <si>
    <t>PARAPROFESSIONAL</t>
  </si>
  <si>
    <t>PGHCAPAHS (*1)</t>
  </si>
  <si>
    <t>SCITECHHS (*2)</t>
  </si>
  <si>
    <t>(*1) COMBINATION OF 6-8 AND 9-12 STAFFING MODELS</t>
  </si>
  <si>
    <t>(*2) 2.0 CTE TEACHERS ALLOCATED FROM U-PREP</t>
  </si>
  <si>
    <r>
      <t xml:space="preserve">SCENERIO:  </t>
    </r>
    <r>
      <rPr>
        <b/>
        <i/>
        <sz val="11"/>
        <color rgb="FFFF0000"/>
        <rFont val="Aptos Narrow"/>
        <family val="2"/>
        <scheme val="minor"/>
      </rPr>
      <t>2027-28</t>
    </r>
    <r>
      <rPr>
        <i/>
        <sz val="11"/>
        <color rgb="FFFF0000"/>
        <rFont val="Aptos Narrow"/>
        <family val="2"/>
        <scheme val="minor"/>
      </rPr>
      <t xml:space="preserve"> ENHANCED DELIVERY MODEL - DOES </t>
    </r>
    <r>
      <rPr>
        <b/>
        <i/>
        <u/>
        <sz val="11"/>
        <color rgb="FFFF0000"/>
        <rFont val="Aptos Narrow"/>
        <family val="2"/>
        <scheme val="minor"/>
      </rPr>
      <t>NOT</t>
    </r>
    <r>
      <rPr>
        <i/>
        <sz val="11"/>
        <color rgb="FFFF0000"/>
        <rFont val="Aptos Narrow"/>
        <family val="2"/>
        <scheme val="minor"/>
      </rPr>
      <t xml:space="preserve"> ALLOW FOR 0.50 FTE TEACHERS</t>
    </r>
  </si>
  <si>
    <r>
      <t xml:space="preserve">SCENERIO:  </t>
    </r>
    <r>
      <rPr>
        <b/>
        <i/>
        <sz val="11"/>
        <color rgb="FFFF0000"/>
        <rFont val="Aptos Narrow"/>
        <family val="2"/>
        <scheme val="minor"/>
      </rPr>
      <t>2028-29</t>
    </r>
    <r>
      <rPr>
        <i/>
        <sz val="11"/>
        <color rgb="FFFF0000"/>
        <rFont val="Aptos Narrow"/>
        <family val="2"/>
        <scheme val="minor"/>
      </rPr>
      <t xml:space="preserve"> ENHANCED DELIVERY MODEL - ALLOWS FOR 0.50 FTE TEACHERS - ADDS NORTHVIEW AND REMOVES SPRING HILL</t>
    </r>
  </si>
  <si>
    <t>NORTHVIEW</t>
  </si>
  <si>
    <r>
      <t xml:space="preserve">SCENERIO:  </t>
    </r>
    <r>
      <rPr>
        <b/>
        <i/>
        <sz val="11"/>
        <color rgb="FFFF0000"/>
        <rFont val="Aptos Narrow"/>
        <family val="2"/>
        <scheme val="minor"/>
      </rPr>
      <t>2028-29</t>
    </r>
    <r>
      <rPr>
        <i/>
        <sz val="11"/>
        <color rgb="FFFF0000"/>
        <rFont val="Aptos Narrow"/>
        <family val="2"/>
        <scheme val="minor"/>
      </rPr>
      <t xml:space="preserve"> ENHANCED DELIVERY MODEL - DOES </t>
    </r>
    <r>
      <rPr>
        <b/>
        <i/>
        <u/>
        <sz val="11"/>
        <color rgb="FFFF0000"/>
        <rFont val="Aptos Narrow"/>
        <family val="2"/>
        <scheme val="minor"/>
      </rPr>
      <t>NOT</t>
    </r>
    <r>
      <rPr>
        <i/>
        <sz val="11"/>
        <color rgb="FFFF0000"/>
        <rFont val="Aptos Narrow"/>
        <family val="2"/>
        <scheme val="minor"/>
      </rPr>
      <t xml:space="preserve"> ALLOW FOR 0.50 FTE TEACHERS - ADDS NORTHVIEW AND REMOVES SPRING HILL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</si>
</sst>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u/>
      <sz val="11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0" fontId="2" fillId="0" borderId="1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" fillId="0" borderId="0" xfId="1" applyFont="1"/>
    <xf numFmtId="43" fontId="2" fillId="0" borderId="0" xfId="0" applyNumberFormat="1" applyFont="1"/>
    <xf numFmtId="164" fontId="2" fillId="0" borderId="0" xfId="1" applyNumberFormat="1" applyFont="1"/>
    <xf numFmtId="0" fontId="2" fillId="0" borderId="1" xfId="0" applyFont="1" applyBorder="1"/>
    <xf numFmtId="43" fontId="2" fillId="0" borderId="1" xfId="1" applyFont="1" applyBorder="1"/>
    <xf numFmtId="43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0" xfId="1" applyFont="1" applyBorder="1"/>
    <xf numFmtId="43" fontId="2" fillId="0" borderId="1" xfId="0" applyNumberFormat="1" applyFont="1" applyBorder="1"/>
    <xf numFmtId="43" fontId="4" fillId="0" borderId="0" xfId="0" applyNumberFormat="1" applyFont="1"/>
    <xf numFmtId="0" fontId="3" fillId="2" borderId="0" xfId="0" applyFont="1" applyFill="1" applyAlignment="1">
      <alignment horizontal="center"/>
    </xf>
    <xf numFmtId="43" fontId="2" fillId="0" borderId="0" xfId="1" applyFont="1" applyFill="1" applyBorder="1"/>
    <xf numFmtId="0" fontId="7" fillId="0" borderId="0" xfId="2" applyFont="1"/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/>
    <xf numFmtId="0" fontId="6" fillId="3" borderId="0" xfId="2" applyFont="1" applyFill="1"/>
    <xf numFmtId="0" fontId="6" fillId="3" borderId="0" xfId="2" applyFont="1" applyFill="1" applyAlignment="1">
      <alignment horizontal="left"/>
    </xf>
    <xf numFmtId="0" fontId="6" fillId="3" borderId="2" xfId="2" applyFont="1" applyFill="1" applyBorder="1" applyAlignment="1">
      <alignment horizontal="center" textRotation="45" wrapText="1"/>
    </xf>
    <xf numFmtId="0" fontId="6" fillId="3" borderId="2" xfId="2" applyFont="1" applyFill="1" applyBorder="1" applyAlignment="1">
      <alignment horizontal="center" textRotation="45"/>
    </xf>
    <xf numFmtId="0" fontId="6" fillId="3" borderId="3" xfId="2" applyFont="1" applyFill="1" applyBorder="1" applyAlignment="1">
      <alignment horizontal="center" textRotation="45" wrapText="1"/>
    </xf>
    <xf numFmtId="0" fontId="6" fillId="3" borderId="3" xfId="2" applyFont="1" applyFill="1" applyBorder="1" applyAlignment="1">
      <alignment horizontal="center" textRotation="45"/>
    </xf>
    <xf numFmtId="0" fontId="6" fillId="4" borderId="3" xfId="2" applyFont="1" applyFill="1" applyBorder="1" applyAlignment="1">
      <alignment horizontal="center"/>
    </xf>
    <xf numFmtId="0" fontId="6" fillId="5" borderId="0" xfId="2" applyFont="1" applyFill="1" applyAlignment="1">
      <alignment horizontal="left"/>
    </xf>
    <xf numFmtId="0" fontId="6" fillId="6" borderId="3" xfId="2" applyFont="1" applyFill="1" applyBorder="1" applyAlignment="1">
      <alignment horizontal="center"/>
    </xf>
    <xf numFmtId="2" fontId="1" fillId="0" borderId="2" xfId="2" applyNumberFormat="1" applyBorder="1" applyAlignment="1" applyProtection="1">
      <alignment horizontal="center"/>
      <protection locked="0"/>
    </xf>
    <xf numFmtId="2" fontId="1" fillId="7" borderId="3" xfId="2" applyNumberFormat="1" applyFill="1" applyBorder="1" applyAlignment="1" applyProtection="1">
      <alignment horizontal="center"/>
      <protection locked="0"/>
    </xf>
    <xf numFmtId="2" fontId="1" fillId="0" borderId="3" xfId="2" applyNumberFormat="1" applyBorder="1" applyAlignment="1">
      <alignment horizontal="center"/>
    </xf>
    <xf numFmtId="2" fontId="6" fillId="4" borderId="3" xfId="2" applyNumberFormat="1" applyFont="1" applyFill="1" applyBorder="1" applyAlignment="1">
      <alignment horizontal="center"/>
    </xf>
    <xf numFmtId="2" fontId="1" fillId="0" borderId="2" xfId="2" applyNumberFormat="1" applyBorder="1" applyAlignment="1">
      <alignment horizontal="center"/>
    </xf>
    <xf numFmtId="2" fontId="1" fillId="7" borderId="3" xfId="2" applyNumberFormat="1" applyFill="1" applyBorder="1" applyAlignment="1">
      <alignment horizontal="center"/>
    </xf>
    <xf numFmtId="0" fontId="9" fillId="0" borderId="0" xfId="2" applyFont="1"/>
    <xf numFmtId="2" fontId="1" fillId="0" borderId="4" xfId="2" applyNumberFormat="1" applyBorder="1" applyAlignment="1">
      <alignment horizontal="center"/>
    </xf>
    <xf numFmtId="2" fontId="1" fillId="7" borderId="5" xfId="2" applyNumberFormat="1" applyFill="1" applyBorder="1" applyAlignment="1">
      <alignment horizontal="center"/>
    </xf>
    <xf numFmtId="2" fontId="1" fillId="7" borderId="4" xfId="2" applyNumberFormat="1" applyFill="1" applyBorder="1" applyAlignment="1">
      <alignment horizontal="center"/>
    </xf>
    <xf numFmtId="2" fontId="1" fillId="0" borderId="5" xfId="2" applyNumberFormat="1" applyBorder="1" applyAlignment="1">
      <alignment horizontal="center"/>
    </xf>
    <xf numFmtId="2" fontId="6" fillId="4" borderId="5" xfId="2" applyNumberFormat="1" applyFont="1" applyFill="1" applyBorder="1" applyAlignment="1">
      <alignment horizontal="center"/>
    </xf>
    <xf numFmtId="0" fontId="6" fillId="4" borderId="0" xfId="2" applyFont="1" applyFill="1" applyAlignment="1">
      <alignment horizontal="center"/>
    </xf>
    <xf numFmtId="3" fontId="6" fillId="4" borderId="2" xfId="2" applyNumberFormat="1" applyFont="1" applyFill="1" applyBorder="1" applyAlignment="1">
      <alignment horizontal="center"/>
    </xf>
    <xf numFmtId="2" fontId="6" fillId="4" borderId="2" xfId="2" applyNumberFormat="1" applyFont="1" applyFill="1" applyBorder="1" applyAlignment="1">
      <alignment horizontal="center"/>
    </xf>
    <xf numFmtId="0" fontId="6" fillId="0" borderId="0" xfId="2" applyFont="1" applyAlignment="1">
      <alignment horizontal="left"/>
    </xf>
    <xf numFmtId="2" fontId="1" fillId="0" borderId="0" xfId="2" applyNumberFormat="1" applyAlignment="1">
      <alignment horizontal="center"/>
    </xf>
    <xf numFmtId="3" fontId="6" fillId="4" borderId="3" xfId="2" applyNumberFormat="1" applyFont="1" applyFill="1" applyBorder="1" applyAlignment="1">
      <alignment horizontal="center"/>
    </xf>
    <xf numFmtId="3" fontId="6" fillId="8" borderId="6" xfId="2" applyNumberFormat="1" applyFont="1" applyFill="1" applyBorder="1" applyAlignment="1">
      <alignment horizontal="center"/>
    </xf>
    <xf numFmtId="2" fontId="6" fillId="8" borderId="6" xfId="2" applyNumberFormat="1" applyFont="1" applyFill="1" applyBorder="1" applyAlignment="1">
      <alignment horizontal="center"/>
    </xf>
    <xf numFmtId="0" fontId="10" fillId="9" borderId="0" xfId="2" applyFont="1" applyFill="1"/>
    <xf numFmtId="0" fontId="10" fillId="9" borderId="0" xfId="2" applyFont="1" applyFill="1" applyAlignment="1">
      <alignment horizontal="left"/>
    </xf>
    <xf numFmtId="0" fontId="10" fillId="9" borderId="0" xfId="2" applyFont="1" applyFill="1" applyAlignment="1">
      <alignment horizontal="center"/>
    </xf>
    <xf numFmtId="0" fontId="6" fillId="8" borderId="3" xfId="2" applyFont="1" applyFill="1" applyBorder="1" applyAlignment="1">
      <alignment horizontal="center" textRotation="45"/>
    </xf>
    <xf numFmtId="0" fontId="1" fillId="10" borderId="0" xfId="2" applyFill="1"/>
    <xf numFmtId="2" fontId="6" fillId="8" borderId="3" xfId="2" applyNumberFormat="1" applyFont="1" applyFill="1" applyBorder="1" applyAlignment="1" applyProtection="1">
      <alignment horizontal="center"/>
      <protection locked="0"/>
    </xf>
    <xf numFmtId="0" fontId="5" fillId="0" borderId="0" xfId="2" applyFont="1"/>
    <xf numFmtId="2" fontId="6" fillId="8" borderId="5" xfId="2" applyNumberFormat="1" applyFont="1" applyFill="1" applyBorder="1" applyAlignment="1" applyProtection="1">
      <alignment horizontal="center"/>
      <protection locked="0"/>
    </xf>
    <xf numFmtId="1" fontId="6" fillId="4" borderId="2" xfId="2" applyNumberFormat="1" applyFont="1" applyFill="1" applyBorder="1" applyAlignment="1">
      <alignment horizontal="center"/>
    </xf>
    <xf numFmtId="2" fontId="1" fillId="4" borderId="2" xfId="2" applyNumberFormat="1" applyFill="1" applyBorder="1" applyAlignment="1">
      <alignment horizontal="center"/>
    </xf>
    <xf numFmtId="2" fontId="6" fillId="8" borderId="2" xfId="2" applyNumberFormat="1" applyFont="1" applyFill="1" applyBorder="1" applyAlignment="1">
      <alignment horizontal="center"/>
    </xf>
    <xf numFmtId="0" fontId="1" fillId="9" borderId="0" xfId="2" applyFill="1"/>
    <xf numFmtId="0" fontId="6" fillId="9" borderId="0" xfId="2" applyFont="1" applyFill="1" applyAlignment="1">
      <alignment horizontal="center"/>
    </xf>
    <xf numFmtId="1" fontId="6" fillId="9" borderId="0" xfId="2" applyNumberFormat="1" applyFont="1" applyFill="1" applyAlignment="1">
      <alignment horizontal="center"/>
    </xf>
    <xf numFmtId="2" fontId="6" fillId="9" borderId="0" xfId="2" applyNumberFormat="1" applyFont="1" applyFill="1" applyAlignment="1">
      <alignment horizontal="center"/>
    </xf>
    <xf numFmtId="2" fontId="6" fillId="8" borderId="3" xfId="2" applyNumberFormat="1" applyFont="1" applyFill="1" applyBorder="1" applyAlignment="1">
      <alignment horizontal="center"/>
    </xf>
    <xf numFmtId="2" fontId="6" fillId="8" borderId="4" xfId="2" applyNumberFormat="1" applyFont="1" applyFill="1" applyBorder="1" applyAlignment="1">
      <alignment horizontal="center"/>
    </xf>
    <xf numFmtId="1" fontId="6" fillId="4" borderId="3" xfId="2" applyNumberFormat="1" applyFont="1" applyFill="1" applyBorder="1" applyAlignment="1">
      <alignment horizontal="center"/>
    </xf>
    <xf numFmtId="2" fontId="1" fillId="4" borderId="3" xfId="2" applyNumberFormat="1" applyFill="1" applyBorder="1" applyAlignment="1">
      <alignment horizontal="center"/>
    </xf>
    <xf numFmtId="0" fontId="6" fillId="9" borderId="0" xfId="2" applyFont="1" applyFill="1" applyAlignment="1">
      <alignment horizontal="left"/>
    </xf>
    <xf numFmtId="2" fontId="1" fillId="9" borderId="0" xfId="2" applyNumberFormat="1" applyFill="1" applyAlignment="1">
      <alignment horizontal="center"/>
    </xf>
    <xf numFmtId="2" fontId="6" fillId="0" borderId="0" xfId="2" applyNumberFormat="1" applyFont="1" applyAlignment="1">
      <alignment horizontal="center"/>
    </xf>
    <xf numFmtId="0" fontId="1" fillId="3" borderId="0" xfId="2" applyFill="1"/>
    <xf numFmtId="2" fontId="1" fillId="0" borderId="0" xfId="2" applyNumberFormat="1"/>
    <xf numFmtId="0" fontId="6" fillId="8" borderId="3" xfId="2" applyFont="1" applyFill="1" applyBorder="1" applyAlignment="1">
      <alignment horizontal="center" textRotation="45" wrapText="1"/>
    </xf>
    <xf numFmtId="2" fontId="6" fillId="8" borderId="5" xfId="2" applyNumberFormat="1" applyFont="1" applyFill="1" applyBorder="1" applyAlignment="1">
      <alignment horizontal="center"/>
    </xf>
    <xf numFmtId="2" fontId="6" fillId="8" borderId="4" xfId="2" applyNumberFormat="1" applyFont="1" applyFill="1" applyBorder="1" applyAlignment="1" applyProtection="1">
      <alignment horizontal="center"/>
      <protection locked="0"/>
    </xf>
    <xf numFmtId="43" fontId="2" fillId="0" borderId="7" xfId="1" applyFont="1" applyBorder="1" applyAlignment="1">
      <alignment horizontal="right"/>
    </xf>
    <xf numFmtId="0" fontId="0" fillId="0" borderId="0" xfId="2" applyFont="1"/>
    <xf numFmtId="0" fontId="1" fillId="11" borderId="0" xfId="2" applyFill="1" applyAlignment="1">
      <alignment horizontal="center"/>
    </xf>
  </cellXfs>
  <cellStyles count="3">
    <cellStyle name="Comma" xfId="1" builtinId="3"/>
    <cellStyle name="Normal" xfId="0" builtinId="0"/>
    <cellStyle name="Normal 2 2" xfId="2" xr:uid="{D323E64F-706C-445F-8E80-636027457B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07A6-A061-410C-ACEA-28694D5F12B8}">
  <dimension ref="A2:R20"/>
  <sheetViews>
    <sheetView workbookViewId="0">
      <selection activeCell="L3" sqref="L3"/>
    </sheetView>
  </sheetViews>
  <sheetFormatPr defaultColWidth="9.21875" defaultRowHeight="15.6" x14ac:dyDescent="0.3"/>
  <cols>
    <col min="1" max="1" width="9.21875" style="1"/>
    <col min="2" max="2" width="11.21875" style="1" bestFit="1" customWidth="1"/>
    <col min="3" max="6" width="9.21875" style="1" bestFit="1" customWidth="1"/>
    <col min="7" max="7" width="14.44140625" style="1" bestFit="1" customWidth="1"/>
    <col min="8" max="8" width="8.5546875" style="1" bestFit="1" customWidth="1"/>
    <col min="9" max="12" width="9.21875" style="1" bestFit="1" customWidth="1"/>
    <col min="13" max="13" width="16.77734375" style="1" bestFit="1" customWidth="1"/>
    <col min="14" max="14" width="13.5546875" style="1" bestFit="1" customWidth="1"/>
    <col min="15" max="15" width="25.21875" style="1" bestFit="1" customWidth="1"/>
    <col min="16" max="16" width="9.21875" style="1" bestFit="1" customWidth="1"/>
    <col min="17" max="17" width="14.21875" style="1" bestFit="1" customWidth="1"/>
    <col min="18" max="18" width="16.21875" style="1" bestFit="1" customWidth="1"/>
    <col min="19" max="16384" width="9.21875" style="1"/>
  </cols>
  <sheetData>
    <row r="2" spans="1:18" x14ac:dyDescent="0.3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8" x14ac:dyDescent="0.3">
      <c r="A3" s="3" t="s">
        <v>12</v>
      </c>
      <c r="B3" s="4">
        <v>37</v>
      </c>
      <c r="C3" s="1">
        <f t="shared" ref="C3:C8" si="0">ROUNDUP(B3/25,0)</f>
        <v>2</v>
      </c>
      <c r="D3" s="5">
        <v>18</v>
      </c>
      <c r="E3" s="5">
        <v>12</v>
      </c>
      <c r="F3" s="5">
        <v>3</v>
      </c>
      <c r="G3" s="5">
        <v>3</v>
      </c>
      <c r="H3" s="5">
        <f>(SUM(D3:G3)*C3)/36</f>
        <v>2</v>
      </c>
      <c r="I3" s="5">
        <f t="shared" ref="I3:I8" si="1">(3*C3)/36</f>
        <v>0.16666666666666666</v>
      </c>
      <c r="J3" s="5">
        <f>(2*C3)/36</f>
        <v>0.1111111111111111</v>
      </c>
      <c r="K3" s="5">
        <f>(2*C3)/36</f>
        <v>0.1111111111111111</v>
      </c>
      <c r="L3" s="5">
        <f>(2*C3)/36</f>
        <v>0.1111111111111111</v>
      </c>
      <c r="M3" s="5">
        <f>(0*C3)/36</f>
        <v>0</v>
      </c>
    </row>
    <row r="4" spans="1:18" x14ac:dyDescent="0.3">
      <c r="A4" s="3" t="s">
        <v>13</v>
      </c>
      <c r="B4" s="4">
        <v>37</v>
      </c>
      <c r="C4" s="1">
        <f t="shared" si="0"/>
        <v>2</v>
      </c>
      <c r="D4" s="5">
        <v>18</v>
      </c>
      <c r="E4" s="5">
        <v>12</v>
      </c>
      <c r="F4" s="5">
        <v>3</v>
      </c>
      <c r="G4" s="5">
        <v>3</v>
      </c>
      <c r="H4" s="5">
        <f t="shared" ref="H4:H7" si="2">(SUM(D4:G4)*C4)/36</f>
        <v>2</v>
      </c>
      <c r="I4" s="5">
        <f t="shared" si="1"/>
        <v>0.16666666666666666</v>
      </c>
      <c r="J4" s="5">
        <f t="shared" ref="J4:J8" si="3">(2*C4)/36</f>
        <v>0.1111111111111111</v>
      </c>
      <c r="K4" s="5">
        <f t="shared" ref="K4:K8" si="4">(2*C4)/36</f>
        <v>0.1111111111111111</v>
      </c>
      <c r="L4" s="5">
        <f t="shared" ref="L4:L8" si="5">(2*C4)/36</f>
        <v>0.1111111111111111</v>
      </c>
      <c r="M4" s="5">
        <f>(0*C4)/36</f>
        <v>0</v>
      </c>
    </row>
    <row r="5" spans="1:18" x14ac:dyDescent="0.3">
      <c r="A5" s="3" t="s">
        <v>14</v>
      </c>
      <c r="B5" s="4">
        <v>28</v>
      </c>
      <c r="C5" s="1">
        <f t="shared" si="0"/>
        <v>2</v>
      </c>
      <c r="D5" s="5">
        <v>18</v>
      </c>
      <c r="E5" s="5">
        <v>12</v>
      </c>
      <c r="F5" s="5">
        <v>3</v>
      </c>
      <c r="G5" s="5">
        <v>3</v>
      </c>
      <c r="H5" s="5">
        <f t="shared" si="2"/>
        <v>2</v>
      </c>
      <c r="I5" s="5">
        <f t="shared" si="1"/>
        <v>0.16666666666666666</v>
      </c>
      <c r="J5" s="5">
        <f t="shared" si="3"/>
        <v>0.1111111111111111</v>
      </c>
      <c r="K5" s="5">
        <f t="shared" si="4"/>
        <v>0.1111111111111111</v>
      </c>
      <c r="L5" s="5">
        <f t="shared" si="5"/>
        <v>0.1111111111111111</v>
      </c>
      <c r="M5" s="5">
        <f>(0*C5)/36</f>
        <v>0</v>
      </c>
    </row>
    <row r="6" spans="1:18" x14ac:dyDescent="0.3">
      <c r="A6" s="3" t="s">
        <v>15</v>
      </c>
      <c r="B6" s="4">
        <v>34</v>
      </c>
      <c r="C6" s="1">
        <f t="shared" si="0"/>
        <v>2</v>
      </c>
      <c r="D6" s="5">
        <v>15</v>
      </c>
      <c r="E6" s="5">
        <v>12</v>
      </c>
      <c r="F6" s="5">
        <v>3</v>
      </c>
      <c r="G6" s="5">
        <v>3</v>
      </c>
      <c r="H6" s="5">
        <f t="shared" si="2"/>
        <v>1.8333333333333333</v>
      </c>
      <c r="I6" s="5">
        <f t="shared" si="1"/>
        <v>0.16666666666666666</v>
      </c>
      <c r="J6" s="5">
        <f t="shared" si="3"/>
        <v>0.1111111111111111</v>
      </c>
      <c r="K6" s="5">
        <f t="shared" si="4"/>
        <v>0.1111111111111111</v>
      </c>
      <c r="L6" s="5">
        <f t="shared" si="5"/>
        <v>0.1111111111111111</v>
      </c>
      <c r="M6" s="5">
        <f>(3*C6)/36</f>
        <v>0.16666666666666666</v>
      </c>
    </row>
    <row r="7" spans="1:18" x14ac:dyDescent="0.3">
      <c r="A7" s="3" t="s">
        <v>16</v>
      </c>
      <c r="B7" s="4">
        <v>28</v>
      </c>
      <c r="C7" s="1">
        <f t="shared" si="0"/>
        <v>2</v>
      </c>
      <c r="D7" s="5">
        <v>15</v>
      </c>
      <c r="E7" s="5">
        <v>12</v>
      </c>
      <c r="F7" s="5">
        <v>3</v>
      </c>
      <c r="G7" s="5">
        <v>3</v>
      </c>
      <c r="H7" s="5">
        <f t="shared" si="2"/>
        <v>1.8333333333333333</v>
      </c>
      <c r="I7" s="5">
        <f t="shared" si="1"/>
        <v>0.16666666666666666</v>
      </c>
      <c r="J7" s="5">
        <f t="shared" si="3"/>
        <v>0.1111111111111111</v>
      </c>
      <c r="K7" s="5">
        <f t="shared" si="4"/>
        <v>0.1111111111111111</v>
      </c>
      <c r="L7" s="5">
        <f t="shared" si="5"/>
        <v>0.1111111111111111</v>
      </c>
      <c r="M7" s="5">
        <f t="shared" ref="M7:M8" si="6">(3*C7)/36</f>
        <v>0.16666666666666666</v>
      </c>
    </row>
    <row r="8" spans="1:18" x14ac:dyDescent="0.3">
      <c r="A8" s="3" t="s">
        <v>17</v>
      </c>
      <c r="B8" s="6">
        <v>21</v>
      </c>
      <c r="C8" s="11">
        <f t="shared" si="0"/>
        <v>1</v>
      </c>
      <c r="D8" s="7">
        <v>15</v>
      </c>
      <c r="E8" s="7">
        <v>12</v>
      </c>
      <c r="F8" s="7">
        <v>3</v>
      </c>
      <c r="G8" s="7">
        <v>3</v>
      </c>
      <c r="H8" s="7">
        <f>(SUM(D8:G8)*C8)/36</f>
        <v>0.91666666666666663</v>
      </c>
      <c r="I8" s="81">
        <f t="shared" si="1"/>
        <v>8.3333333333333329E-2</v>
      </c>
      <c r="J8" s="7">
        <f t="shared" si="3"/>
        <v>5.5555555555555552E-2</v>
      </c>
      <c r="K8" s="7">
        <f t="shared" si="4"/>
        <v>5.5555555555555552E-2</v>
      </c>
      <c r="L8" s="7">
        <f t="shared" si="5"/>
        <v>5.5555555555555552E-2</v>
      </c>
      <c r="M8" s="7">
        <f t="shared" si="6"/>
        <v>8.3333333333333329E-2</v>
      </c>
    </row>
    <row r="9" spans="1:18" x14ac:dyDescent="0.3">
      <c r="B9" s="1">
        <f>SUM(B3:B8)</f>
        <v>185</v>
      </c>
      <c r="C9" s="1">
        <f>SUM(C3:C8)</f>
        <v>11</v>
      </c>
      <c r="H9" s="8">
        <f t="shared" ref="H9" si="7">CEILING(SUM(H3:H8),0.5)</f>
        <v>11</v>
      </c>
      <c r="I9" s="8">
        <f>CEILING(SUM(I3:I8),0.5)</f>
        <v>1</v>
      </c>
      <c r="J9" s="8">
        <f>CEILING(SUM(J3:J8),0.5)</f>
        <v>1</v>
      </c>
      <c r="K9" s="8">
        <f>CEILING(SUM(K3:K8),0.5)</f>
        <v>1</v>
      </c>
      <c r="L9" s="8">
        <f>CEILING(SUM(L3:L8),0.5)</f>
        <v>1</v>
      </c>
      <c r="M9" s="8">
        <f>CEILING(SUM(M3:M8),0.5)</f>
        <v>0.5</v>
      </c>
      <c r="N9" s="9">
        <f>SUM(H9:M9)</f>
        <v>15.5</v>
      </c>
    </row>
    <row r="10" spans="1:18" x14ac:dyDescent="0.3">
      <c r="H10" s="8"/>
      <c r="I10" s="8"/>
      <c r="J10" s="8"/>
      <c r="K10" s="8"/>
      <c r="L10" s="8"/>
      <c r="M10" s="8"/>
    </row>
    <row r="11" spans="1:18" x14ac:dyDescent="0.3">
      <c r="D11" s="10">
        <f>ROUNDUP(D9,0)</f>
        <v>0</v>
      </c>
      <c r="E11" s="10">
        <f t="shared" ref="E11:M11" si="8">ROUNDUP(E9,0)</f>
        <v>0</v>
      </c>
      <c r="F11" s="10">
        <f t="shared" si="8"/>
        <v>0</v>
      </c>
      <c r="G11" s="10">
        <f t="shared" si="8"/>
        <v>0</v>
      </c>
      <c r="H11" s="8">
        <f t="shared" si="8"/>
        <v>11</v>
      </c>
      <c r="I11" s="8">
        <f t="shared" si="8"/>
        <v>1</v>
      </c>
      <c r="J11" s="8">
        <f t="shared" si="8"/>
        <v>1</v>
      </c>
      <c r="K11" s="8">
        <f t="shared" si="8"/>
        <v>1</v>
      </c>
      <c r="L11" s="8">
        <f t="shared" si="8"/>
        <v>1</v>
      </c>
      <c r="M11" s="8">
        <f t="shared" si="8"/>
        <v>1</v>
      </c>
      <c r="N11" s="9">
        <f>SUM(H11:M11)</f>
        <v>16</v>
      </c>
    </row>
    <row r="12" spans="1:18" x14ac:dyDescent="0.3">
      <c r="O12" s="11" t="s">
        <v>18</v>
      </c>
      <c r="P12" s="13" t="s">
        <v>19</v>
      </c>
      <c r="Q12" s="14" t="s">
        <v>20</v>
      </c>
      <c r="R12" s="15" t="s">
        <v>21</v>
      </c>
    </row>
    <row r="13" spans="1:18" x14ac:dyDescent="0.3">
      <c r="N13" s="9">
        <f>N9-N11</f>
        <v>-0.5</v>
      </c>
      <c r="O13" s="1" t="s">
        <v>22</v>
      </c>
      <c r="P13" s="9">
        <v>1</v>
      </c>
      <c r="Q13" s="9">
        <v>205712</v>
      </c>
      <c r="R13" s="9">
        <f t="shared" ref="R13:R19" si="9">ROUND(Q13*P13,0)</f>
        <v>205712</v>
      </c>
    </row>
    <row r="14" spans="1:18" x14ac:dyDescent="0.3">
      <c r="O14" s="1" t="s">
        <v>23</v>
      </c>
      <c r="P14" s="9">
        <f>IF((B9)&gt;499,IF(B9&gt;699,2,1),0)</f>
        <v>0</v>
      </c>
      <c r="Q14" s="9">
        <v>186735</v>
      </c>
      <c r="R14" s="9">
        <f t="shared" si="9"/>
        <v>0</v>
      </c>
    </row>
    <row r="15" spans="1:18" x14ac:dyDescent="0.3">
      <c r="N15" s="8">
        <f>N13*Q19</f>
        <v>-81673.5</v>
      </c>
      <c r="O15" s="1" t="s">
        <v>24</v>
      </c>
      <c r="P15" s="9">
        <f>IF((B9)&gt;699,2,1)</f>
        <v>1</v>
      </c>
      <c r="Q15" s="9">
        <v>83865</v>
      </c>
      <c r="R15" s="9">
        <f t="shared" si="9"/>
        <v>83865</v>
      </c>
    </row>
    <row r="16" spans="1:18" x14ac:dyDescent="0.3">
      <c r="O16" s="1" t="s">
        <v>25</v>
      </c>
      <c r="P16" s="9">
        <f>IF((B9)&gt;499,1,0.5)</f>
        <v>0.5</v>
      </c>
      <c r="Q16" s="9">
        <v>79636</v>
      </c>
      <c r="R16" s="9">
        <f t="shared" si="9"/>
        <v>39818</v>
      </c>
    </row>
    <row r="17" spans="15:18" x14ac:dyDescent="0.3">
      <c r="O17" s="1" t="s">
        <v>26</v>
      </c>
      <c r="P17" s="9">
        <f>M9</f>
        <v>0.5</v>
      </c>
      <c r="Q17" s="9">
        <v>163347</v>
      </c>
      <c r="R17" s="9">
        <f t="shared" si="9"/>
        <v>81674</v>
      </c>
    </row>
    <row r="18" spans="15:18" x14ac:dyDescent="0.3">
      <c r="O18" s="1" t="s">
        <v>27</v>
      </c>
      <c r="P18" s="9">
        <f>ROUNDUP(B9/350,0)</f>
        <v>1</v>
      </c>
      <c r="Q18" s="9">
        <v>162740</v>
      </c>
      <c r="R18" s="9">
        <f t="shared" si="9"/>
        <v>162740</v>
      </c>
    </row>
    <row r="19" spans="15:18" x14ac:dyDescent="0.3">
      <c r="O19" s="11" t="s">
        <v>28</v>
      </c>
      <c r="P19" s="17">
        <f>SUM(H11:M11)</f>
        <v>16</v>
      </c>
      <c r="Q19" s="17">
        <v>163347</v>
      </c>
      <c r="R19" s="17">
        <f t="shared" si="9"/>
        <v>2613552</v>
      </c>
    </row>
    <row r="20" spans="15:18" x14ac:dyDescent="0.3">
      <c r="P20" s="18">
        <f>SUM(P13:P19)</f>
        <v>20</v>
      </c>
      <c r="Q20" s="9"/>
      <c r="R20" s="18">
        <f>SUM(R13:R19)</f>
        <v>3187361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23E6F-0AC2-4DB8-AB49-2158665DD312}">
  <sheetPr>
    <pageSetUpPr fitToPage="1"/>
  </sheetPr>
  <dimension ref="A1:AI60"/>
  <sheetViews>
    <sheetView topLeftCell="U46" zoomScale="90" zoomScaleNormal="90" workbookViewId="0">
      <selection activeCell="AC58" sqref="AC58"/>
    </sheetView>
  </sheetViews>
  <sheetFormatPr defaultColWidth="9.21875" defaultRowHeight="14.4" x14ac:dyDescent="0.3"/>
  <cols>
    <col min="1" max="1" width="23" style="24" customWidth="1"/>
    <col min="2" max="2" width="17.77734375" style="22" customWidth="1"/>
    <col min="3" max="3" width="17.77734375" style="23" customWidth="1"/>
    <col min="4" max="11" width="12.77734375" style="23" customWidth="1"/>
    <col min="12" max="21" width="12.77734375" style="24" customWidth="1"/>
    <col min="22" max="33" width="12.5546875" style="24" customWidth="1"/>
    <col min="34" max="16384" width="9.21875" style="24"/>
  </cols>
  <sheetData>
    <row r="1" spans="1:18" x14ac:dyDescent="0.3">
      <c r="A1" s="21" t="s">
        <v>157</v>
      </c>
    </row>
    <row r="3" spans="1:18" ht="21" x14ac:dyDescent="0.4">
      <c r="A3" s="54" t="s">
        <v>122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4"/>
      <c r="M3" s="54"/>
      <c r="N3" s="54"/>
      <c r="O3" s="54"/>
      <c r="P3" s="54"/>
      <c r="Q3" s="54"/>
      <c r="R3" s="54"/>
    </row>
    <row r="4" spans="1:18" ht="81.599999999999994" customHeight="1" x14ac:dyDescent="0.3">
      <c r="A4" s="25" t="s">
        <v>45</v>
      </c>
      <c r="B4" s="26" t="s">
        <v>46</v>
      </c>
      <c r="C4" s="28" t="s">
        <v>123</v>
      </c>
      <c r="D4" s="28" t="s">
        <v>124</v>
      </c>
      <c r="E4" s="30" t="s">
        <v>146</v>
      </c>
      <c r="F4" s="30" t="s">
        <v>147</v>
      </c>
      <c r="G4" s="30" t="s">
        <v>148</v>
      </c>
      <c r="H4" s="30" t="s">
        <v>10</v>
      </c>
      <c r="I4" s="57" t="s">
        <v>126</v>
      </c>
      <c r="J4" s="29" t="s">
        <v>127</v>
      </c>
      <c r="K4" s="30" t="s">
        <v>64</v>
      </c>
      <c r="L4" s="30" t="s">
        <v>65</v>
      </c>
      <c r="M4" s="30" t="s">
        <v>66</v>
      </c>
      <c r="N4" s="30" t="s">
        <v>69</v>
      </c>
      <c r="O4" s="30" t="s">
        <v>25</v>
      </c>
      <c r="P4" s="31" t="s">
        <v>70</v>
      </c>
    </row>
    <row r="5" spans="1:18" x14ac:dyDescent="0.3">
      <c r="A5" s="24" t="s">
        <v>128</v>
      </c>
      <c r="B5" s="32">
        <v>102</v>
      </c>
      <c r="C5" s="33">
        <v>814</v>
      </c>
      <c r="D5" s="34">
        <v>31</v>
      </c>
      <c r="E5" s="34">
        <v>2</v>
      </c>
      <c r="F5" s="34">
        <v>2</v>
      </c>
      <c r="G5" s="34">
        <v>2</v>
      </c>
      <c r="H5" s="34">
        <v>2</v>
      </c>
      <c r="I5" s="59">
        <f t="shared" ref="I5:I28" si="0">SUM(D5:H5)</f>
        <v>39</v>
      </c>
      <c r="J5" s="36">
        <v>3</v>
      </c>
      <c r="K5" s="36">
        <v>2</v>
      </c>
      <c r="L5" s="36">
        <v>1</v>
      </c>
      <c r="M5" s="36">
        <v>2</v>
      </c>
      <c r="N5" s="36">
        <v>2</v>
      </c>
      <c r="O5" s="36">
        <v>1</v>
      </c>
      <c r="P5" s="37">
        <f t="shared" ref="P5:P28" si="1">SUM(I5:O5)</f>
        <v>50</v>
      </c>
    </row>
    <row r="6" spans="1:18" x14ac:dyDescent="0.3">
      <c r="A6" s="24" t="s">
        <v>73</v>
      </c>
      <c r="B6" s="32">
        <v>103</v>
      </c>
      <c r="C6" s="33">
        <v>347</v>
      </c>
      <c r="D6" s="34">
        <v>17</v>
      </c>
      <c r="E6" s="34">
        <v>1</v>
      </c>
      <c r="F6" s="34">
        <v>1</v>
      </c>
      <c r="G6" s="34">
        <v>1</v>
      </c>
      <c r="H6" s="34">
        <v>1</v>
      </c>
      <c r="I6" s="59">
        <f t="shared" si="0"/>
        <v>21</v>
      </c>
      <c r="J6" s="36">
        <v>1</v>
      </c>
      <c r="K6" s="36">
        <v>1</v>
      </c>
      <c r="L6" s="36">
        <v>1</v>
      </c>
      <c r="M6" s="36">
        <v>0</v>
      </c>
      <c r="N6" s="36">
        <v>1</v>
      </c>
      <c r="O6" s="36">
        <v>0.5</v>
      </c>
      <c r="P6" s="37">
        <f t="shared" si="1"/>
        <v>25.5</v>
      </c>
    </row>
    <row r="7" spans="1:18" x14ac:dyDescent="0.3">
      <c r="A7" s="24" t="s">
        <v>74</v>
      </c>
      <c r="B7" s="32">
        <v>105</v>
      </c>
      <c r="C7" s="33">
        <v>328</v>
      </c>
      <c r="D7" s="38">
        <v>16</v>
      </c>
      <c r="E7" s="36">
        <v>1</v>
      </c>
      <c r="F7" s="36">
        <v>1</v>
      </c>
      <c r="G7" s="36">
        <v>1</v>
      </c>
      <c r="H7" s="36">
        <v>1</v>
      </c>
      <c r="I7" s="59">
        <f t="shared" si="0"/>
        <v>20</v>
      </c>
      <c r="J7" s="36">
        <v>1</v>
      </c>
      <c r="K7" s="36">
        <v>1</v>
      </c>
      <c r="L7" s="36">
        <v>1</v>
      </c>
      <c r="M7" s="36">
        <v>0</v>
      </c>
      <c r="N7" s="36">
        <v>1</v>
      </c>
      <c r="O7" s="36">
        <v>0.5</v>
      </c>
      <c r="P7" s="37">
        <f t="shared" si="1"/>
        <v>24.5</v>
      </c>
    </row>
    <row r="8" spans="1:18" x14ac:dyDescent="0.3">
      <c r="A8" s="24" t="s">
        <v>76</v>
      </c>
      <c r="B8" s="32">
        <v>110</v>
      </c>
      <c r="C8" s="33">
        <v>303</v>
      </c>
      <c r="D8" s="38">
        <v>14</v>
      </c>
      <c r="E8" s="36">
        <v>1</v>
      </c>
      <c r="F8" s="36">
        <v>1</v>
      </c>
      <c r="G8" s="36">
        <v>1</v>
      </c>
      <c r="H8" s="36">
        <v>1</v>
      </c>
      <c r="I8" s="59">
        <f t="shared" si="0"/>
        <v>18</v>
      </c>
      <c r="J8" s="36">
        <v>1</v>
      </c>
      <c r="K8" s="36">
        <v>1</v>
      </c>
      <c r="L8" s="36">
        <v>1</v>
      </c>
      <c r="M8" s="36">
        <v>0</v>
      </c>
      <c r="N8" s="36">
        <v>1</v>
      </c>
      <c r="O8" s="36">
        <v>0.5</v>
      </c>
      <c r="P8" s="37">
        <f t="shared" si="1"/>
        <v>22.5</v>
      </c>
    </row>
    <row r="9" spans="1:18" x14ac:dyDescent="0.3">
      <c r="A9" s="24" t="s">
        <v>79</v>
      </c>
      <c r="B9" s="32">
        <v>118</v>
      </c>
      <c r="C9" s="33">
        <v>477</v>
      </c>
      <c r="D9" s="38">
        <v>20</v>
      </c>
      <c r="E9" s="36">
        <v>1</v>
      </c>
      <c r="F9" s="36">
        <v>2</v>
      </c>
      <c r="G9" s="36">
        <v>2</v>
      </c>
      <c r="H9" s="36">
        <v>2</v>
      </c>
      <c r="I9" s="59">
        <f t="shared" si="0"/>
        <v>27</v>
      </c>
      <c r="J9" s="36">
        <v>2</v>
      </c>
      <c r="K9" s="36">
        <v>2</v>
      </c>
      <c r="L9" s="36">
        <v>1</v>
      </c>
      <c r="M9" s="36">
        <v>0</v>
      </c>
      <c r="N9" s="36">
        <v>1</v>
      </c>
      <c r="O9" s="36">
        <v>0.5</v>
      </c>
      <c r="P9" s="37">
        <f t="shared" si="1"/>
        <v>33.5</v>
      </c>
    </row>
    <row r="10" spans="1:18" x14ac:dyDescent="0.3">
      <c r="A10" s="60" t="s">
        <v>80</v>
      </c>
      <c r="B10" s="32">
        <v>133</v>
      </c>
      <c r="C10" s="33">
        <v>252</v>
      </c>
      <c r="D10" s="38">
        <v>17</v>
      </c>
      <c r="E10" s="36">
        <v>1</v>
      </c>
      <c r="F10" s="36">
        <v>1</v>
      </c>
      <c r="G10" s="36">
        <v>1</v>
      </c>
      <c r="H10" s="36">
        <v>1</v>
      </c>
      <c r="I10" s="59">
        <f t="shared" si="0"/>
        <v>21</v>
      </c>
      <c r="J10" s="36">
        <v>1</v>
      </c>
      <c r="K10" s="36">
        <v>1</v>
      </c>
      <c r="L10" s="36">
        <v>1</v>
      </c>
      <c r="M10" s="36">
        <v>0</v>
      </c>
      <c r="N10" s="36">
        <v>1</v>
      </c>
      <c r="O10" s="36">
        <v>0.5</v>
      </c>
      <c r="P10" s="37">
        <f t="shared" si="1"/>
        <v>25.5</v>
      </c>
    </row>
    <row r="11" spans="1:18" x14ac:dyDescent="0.3">
      <c r="A11" s="24" t="s">
        <v>82</v>
      </c>
      <c r="B11" s="32">
        <v>136</v>
      </c>
      <c r="C11" s="33">
        <v>264</v>
      </c>
      <c r="D11" s="38">
        <v>13</v>
      </c>
      <c r="E11" s="36">
        <v>1</v>
      </c>
      <c r="F11" s="36">
        <v>1</v>
      </c>
      <c r="G11" s="36">
        <v>1</v>
      </c>
      <c r="H11" s="36">
        <v>1</v>
      </c>
      <c r="I11" s="59">
        <f t="shared" si="0"/>
        <v>17</v>
      </c>
      <c r="J11" s="36">
        <v>1</v>
      </c>
      <c r="K11" s="36">
        <v>1</v>
      </c>
      <c r="L11" s="36">
        <v>1</v>
      </c>
      <c r="M11" s="36">
        <v>0</v>
      </c>
      <c r="N11" s="36">
        <v>1</v>
      </c>
      <c r="O11" s="36">
        <v>0.5</v>
      </c>
      <c r="P11" s="37">
        <f t="shared" si="1"/>
        <v>21.5</v>
      </c>
    </row>
    <row r="12" spans="1:18" x14ac:dyDescent="0.3">
      <c r="A12" s="24" t="s">
        <v>83</v>
      </c>
      <c r="B12" s="32">
        <v>137</v>
      </c>
      <c r="C12" s="33">
        <v>448</v>
      </c>
      <c r="D12" s="38">
        <v>19</v>
      </c>
      <c r="E12" s="36">
        <v>1</v>
      </c>
      <c r="F12" s="36">
        <v>2</v>
      </c>
      <c r="G12" s="36">
        <v>2</v>
      </c>
      <c r="H12" s="36">
        <v>2</v>
      </c>
      <c r="I12" s="59">
        <f t="shared" si="0"/>
        <v>26</v>
      </c>
      <c r="J12" s="36">
        <v>2</v>
      </c>
      <c r="K12" s="36">
        <v>2</v>
      </c>
      <c r="L12" s="36">
        <v>1</v>
      </c>
      <c r="M12" s="36">
        <v>0</v>
      </c>
      <c r="N12" s="36">
        <v>1</v>
      </c>
      <c r="O12" s="36">
        <v>0.5</v>
      </c>
      <c r="P12" s="37">
        <f t="shared" si="1"/>
        <v>32.5</v>
      </c>
    </row>
    <row r="13" spans="1:18" x14ac:dyDescent="0.3">
      <c r="A13" s="24" t="s">
        <v>84</v>
      </c>
      <c r="B13" s="32">
        <v>140</v>
      </c>
      <c r="C13" s="33">
        <v>519</v>
      </c>
      <c r="D13" s="38">
        <v>22</v>
      </c>
      <c r="E13" s="36">
        <v>2</v>
      </c>
      <c r="F13" s="36">
        <v>2</v>
      </c>
      <c r="G13" s="36">
        <v>2</v>
      </c>
      <c r="H13" s="36">
        <v>2</v>
      </c>
      <c r="I13" s="59">
        <f t="shared" si="0"/>
        <v>30</v>
      </c>
      <c r="J13" s="36">
        <v>2</v>
      </c>
      <c r="K13" s="36">
        <v>2</v>
      </c>
      <c r="L13" s="36">
        <v>1</v>
      </c>
      <c r="M13" s="36">
        <v>1</v>
      </c>
      <c r="N13" s="36">
        <v>1</v>
      </c>
      <c r="O13" s="36">
        <v>1</v>
      </c>
      <c r="P13" s="37">
        <f t="shared" si="1"/>
        <v>38</v>
      </c>
      <c r="R13" s="40"/>
    </row>
    <row r="14" spans="1:18" x14ac:dyDescent="0.3">
      <c r="A14" s="24" t="s">
        <v>85</v>
      </c>
      <c r="B14" s="32">
        <v>142</v>
      </c>
      <c r="C14" s="33">
        <v>500</v>
      </c>
      <c r="D14" s="38">
        <v>20</v>
      </c>
      <c r="E14" s="36">
        <v>1</v>
      </c>
      <c r="F14" s="36">
        <v>2</v>
      </c>
      <c r="G14" s="36">
        <v>2</v>
      </c>
      <c r="H14" s="36">
        <v>2</v>
      </c>
      <c r="I14" s="59">
        <f t="shared" si="0"/>
        <v>27</v>
      </c>
      <c r="J14" s="36">
        <v>2</v>
      </c>
      <c r="K14" s="36">
        <v>2</v>
      </c>
      <c r="L14" s="36">
        <v>1</v>
      </c>
      <c r="M14" s="36">
        <v>1</v>
      </c>
      <c r="N14" s="36">
        <v>1</v>
      </c>
      <c r="O14" s="36">
        <v>1</v>
      </c>
      <c r="P14" s="37">
        <f t="shared" si="1"/>
        <v>35</v>
      </c>
    </row>
    <row r="15" spans="1:18" x14ac:dyDescent="0.3">
      <c r="A15" s="24" t="s">
        <v>86</v>
      </c>
      <c r="B15" s="32">
        <v>147</v>
      </c>
      <c r="C15" s="33">
        <v>310</v>
      </c>
      <c r="D15" s="38">
        <v>14</v>
      </c>
      <c r="E15" s="36">
        <v>1</v>
      </c>
      <c r="F15" s="36">
        <v>1</v>
      </c>
      <c r="G15" s="36">
        <v>1</v>
      </c>
      <c r="H15" s="36">
        <v>1</v>
      </c>
      <c r="I15" s="59">
        <f t="shared" si="0"/>
        <v>18</v>
      </c>
      <c r="J15" s="36">
        <v>1</v>
      </c>
      <c r="K15" s="36">
        <v>1</v>
      </c>
      <c r="L15" s="36">
        <v>1</v>
      </c>
      <c r="M15" s="36">
        <v>0</v>
      </c>
      <c r="N15" s="36">
        <v>1</v>
      </c>
      <c r="O15" s="36">
        <v>0.5</v>
      </c>
      <c r="P15" s="37">
        <f t="shared" si="1"/>
        <v>22.5</v>
      </c>
    </row>
    <row r="16" spans="1:18" x14ac:dyDescent="0.3">
      <c r="A16" s="24" t="s">
        <v>87</v>
      </c>
      <c r="B16" s="32">
        <v>148</v>
      </c>
      <c r="C16" s="33">
        <v>279</v>
      </c>
      <c r="D16" s="38">
        <v>12</v>
      </c>
      <c r="E16" s="36">
        <v>1</v>
      </c>
      <c r="F16" s="36">
        <v>1</v>
      </c>
      <c r="G16" s="36">
        <v>1</v>
      </c>
      <c r="H16" s="36">
        <v>1</v>
      </c>
      <c r="I16" s="59">
        <f t="shared" si="0"/>
        <v>16</v>
      </c>
      <c r="J16" s="36">
        <v>1</v>
      </c>
      <c r="K16" s="36">
        <v>1</v>
      </c>
      <c r="L16" s="36">
        <v>1</v>
      </c>
      <c r="M16" s="36">
        <v>0</v>
      </c>
      <c r="N16" s="36">
        <v>1</v>
      </c>
      <c r="O16" s="36">
        <v>0.5</v>
      </c>
      <c r="P16" s="37">
        <f t="shared" si="1"/>
        <v>20.5</v>
      </c>
    </row>
    <row r="17" spans="1:18" x14ac:dyDescent="0.3">
      <c r="A17" s="24" t="s">
        <v>90</v>
      </c>
      <c r="B17" s="32">
        <v>153</v>
      </c>
      <c r="C17" s="33">
        <v>186</v>
      </c>
      <c r="D17" s="38">
        <v>10</v>
      </c>
      <c r="E17" s="36">
        <v>1</v>
      </c>
      <c r="F17" s="36">
        <v>1</v>
      </c>
      <c r="G17" s="36">
        <v>1</v>
      </c>
      <c r="H17" s="36">
        <v>1</v>
      </c>
      <c r="I17" s="59">
        <f t="shared" si="0"/>
        <v>14</v>
      </c>
      <c r="J17" s="36">
        <v>1</v>
      </c>
      <c r="K17" s="36">
        <v>1</v>
      </c>
      <c r="L17" s="36">
        <v>1</v>
      </c>
      <c r="M17" s="36">
        <v>0</v>
      </c>
      <c r="N17" s="36">
        <v>1</v>
      </c>
      <c r="O17" s="36">
        <v>0.5</v>
      </c>
      <c r="P17" s="37">
        <f t="shared" si="1"/>
        <v>18.5</v>
      </c>
    </row>
    <row r="18" spans="1:18" x14ac:dyDescent="0.3">
      <c r="A18" s="24" t="s">
        <v>91</v>
      </c>
      <c r="B18" s="32">
        <v>155</v>
      </c>
      <c r="C18" s="33">
        <v>329</v>
      </c>
      <c r="D18" s="38">
        <v>15</v>
      </c>
      <c r="E18" s="36">
        <v>1</v>
      </c>
      <c r="F18" s="36">
        <v>1</v>
      </c>
      <c r="G18" s="36">
        <v>1</v>
      </c>
      <c r="H18" s="36">
        <v>1</v>
      </c>
      <c r="I18" s="59">
        <f t="shared" si="0"/>
        <v>19</v>
      </c>
      <c r="J18" s="36">
        <v>1</v>
      </c>
      <c r="K18" s="36">
        <v>1</v>
      </c>
      <c r="L18" s="36">
        <v>1</v>
      </c>
      <c r="M18" s="36">
        <v>0</v>
      </c>
      <c r="N18" s="36">
        <v>1</v>
      </c>
      <c r="O18" s="36">
        <v>0.5</v>
      </c>
      <c r="P18" s="37">
        <f t="shared" si="1"/>
        <v>23.5</v>
      </c>
    </row>
    <row r="19" spans="1:18" x14ac:dyDescent="0.3">
      <c r="A19" s="24" t="s">
        <v>92</v>
      </c>
      <c r="B19" s="32">
        <v>157</v>
      </c>
      <c r="C19" s="33">
        <v>333</v>
      </c>
      <c r="D19" s="38">
        <v>16</v>
      </c>
      <c r="E19" s="36">
        <v>1</v>
      </c>
      <c r="F19" s="36">
        <v>1</v>
      </c>
      <c r="G19" s="36">
        <v>1</v>
      </c>
      <c r="H19" s="36">
        <v>1</v>
      </c>
      <c r="I19" s="59">
        <f t="shared" si="0"/>
        <v>20</v>
      </c>
      <c r="J19" s="36">
        <v>1</v>
      </c>
      <c r="K19" s="36">
        <v>1</v>
      </c>
      <c r="L19" s="36">
        <v>1</v>
      </c>
      <c r="M19" s="36">
        <v>0</v>
      </c>
      <c r="N19" s="36">
        <v>1</v>
      </c>
      <c r="O19" s="36">
        <v>0.5</v>
      </c>
      <c r="P19" s="37">
        <f t="shared" si="1"/>
        <v>24.5</v>
      </c>
    </row>
    <row r="20" spans="1:18" x14ac:dyDescent="0.3">
      <c r="A20" s="24" t="s">
        <v>93</v>
      </c>
      <c r="B20" s="32">
        <v>161</v>
      </c>
      <c r="C20" s="33">
        <v>307</v>
      </c>
      <c r="D20" s="38">
        <v>15</v>
      </c>
      <c r="E20" s="36">
        <v>1</v>
      </c>
      <c r="F20" s="36">
        <v>1</v>
      </c>
      <c r="G20" s="36">
        <v>1</v>
      </c>
      <c r="H20" s="36">
        <v>1</v>
      </c>
      <c r="I20" s="59">
        <f t="shared" si="0"/>
        <v>19</v>
      </c>
      <c r="J20" s="36">
        <v>1</v>
      </c>
      <c r="K20" s="36">
        <v>1</v>
      </c>
      <c r="L20" s="36">
        <v>1</v>
      </c>
      <c r="M20" s="36">
        <v>0</v>
      </c>
      <c r="N20" s="36">
        <v>1</v>
      </c>
      <c r="O20" s="36">
        <v>0.5</v>
      </c>
      <c r="P20" s="37">
        <f t="shared" si="1"/>
        <v>23.5</v>
      </c>
    </row>
    <row r="21" spans="1:18" x14ac:dyDescent="0.3">
      <c r="A21" s="24" t="s">
        <v>95</v>
      </c>
      <c r="B21" s="32">
        <v>168</v>
      </c>
      <c r="C21" s="33">
        <v>265</v>
      </c>
      <c r="D21" s="38">
        <v>13</v>
      </c>
      <c r="E21" s="36">
        <v>1</v>
      </c>
      <c r="F21" s="36">
        <v>1</v>
      </c>
      <c r="G21" s="36">
        <v>1</v>
      </c>
      <c r="H21" s="36">
        <v>1</v>
      </c>
      <c r="I21" s="59">
        <f t="shared" si="0"/>
        <v>17</v>
      </c>
      <c r="J21" s="36">
        <v>1</v>
      </c>
      <c r="K21" s="36">
        <v>1</v>
      </c>
      <c r="L21" s="36">
        <v>1</v>
      </c>
      <c r="M21" s="36">
        <v>0</v>
      </c>
      <c r="N21" s="36">
        <v>1</v>
      </c>
      <c r="O21" s="36">
        <v>0.5</v>
      </c>
      <c r="P21" s="37">
        <f t="shared" si="1"/>
        <v>21.5</v>
      </c>
    </row>
    <row r="22" spans="1:18" x14ac:dyDescent="0.3">
      <c r="A22" s="24" t="s">
        <v>96</v>
      </c>
      <c r="B22" s="32">
        <v>173</v>
      </c>
      <c r="C22" s="33">
        <v>256</v>
      </c>
      <c r="D22" s="38">
        <v>11</v>
      </c>
      <c r="E22" s="36">
        <v>1</v>
      </c>
      <c r="F22" s="36">
        <v>1</v>
      </c>
      <c r="G22" s="36">
        <v>1</v>
      </c>
      <c r="H22" s="36">
        <v>1</v>
      </c>
      <c r="I22" s="59">
        <f t="shared" si="0"/>
        <v>15</v>
      </c>
      <c r="J22" s="36">
        <v>1</v>
      </c>
      <c r="K22" s="36">
        <v>1</v>
      </c>
      <c r="L22" s="36">
        <v>1</v>
      </c>
      <c r="M22" s="36">
        <v>0</v>
      </c>
      <c r="N22" s="36">
        <v>1</v>
      </c>
      <c r="O22" s="36">
        <v>0.5</v>
      </c>
      <c r="P22" s="37">
        <f t="shared" si="1"/>
        <v>19.5</v>
      </c>
    </row>
    <row r="23" spans="1:18" x14ac:dyDescent="0.3">
      <c r="A23" s="24" t="s">
        <v>97</v>
      </c>
      <c r="B23" s="32">
        <v>178</v>
      </c>
      <c r="C23" s="33">
        <v>172</v>
      </c>
      <c r="D23" s="38">
        <v>10</v>
      </c>
      <c r="E23" s="36">
        <v>1</v>
      </c>
      <c r="F23" s="36">
        <v>1</v>
      </c>
      <c r="G23" s="36">
        <v>1</v>
      </c>
      <c r="H23" s="36">
        <v>1</v>
      </c>
      <c r="I23" s="59">
        <f t="shared" si="0"/>
        <v>14</v>
      </c>
      <c r="J23" s="36">
        <v>1</v>
      </c>
      <c r="K23" s="36">
        <v>1</v>
      </c>
      <c r="L23" s="36">
        <v>1</v>
      </c>
      <c r="M23" s="36">
        <v>0</v>
      </c>
      <c r="N23" s="36">
        <v>1</v>
      </c>
      <c r="O23" s="36">
        <v>0.5</v>
      </c>
      <c r="P23" s="37">
        <f t="shared" si="1"/>
        <v>18.5</v>
      </c>
    </row>
    <row r="24" spans="1:18" x14ac:dyDescent="0.3">
      <c r="A24" s="24" t="s">
        <v>98</v>
      </c>
      <c r="B24" s="32">
        <v>181</v>
      </c>
      <c r="C24" s="33">
        <v>395</v>
      </c>
      <c r="D24" s="38">
        <v>18</v>
      </c>
      <c r="E24" s="36">
        <v>1</v>
      </c>
      <c r="F24" s="36">
        <v>2</v>
      </c>
      <c r="G24" s="36">
        <v>2</v>
      </c>
      <c r="H24" s="36">
        <v>2</v>
      </c>
      <c r="I24" s="59">
        <f t="shared" si="0"/>
        <v>25</v>
      </c>
      <c r="J24" s="36">
        <v>2</v>
      </c>
      <c r="K24" s="36">
        <v>2</v>
      </c>
      <c r="L24" s="36">
        <v>1</v>
      </c>
      <c r="M24" s="36">
        <v>0</v>
      </c>
      <c r="N24" s="36">
        <v>1</v>
      </c>
      <c r="O24" s="36">
        <v>0.5</v>
      </c>
      <c r="P24" s="37">
        <f t="shared" si="1"/>
        <v>31.5</v>
      </c>
    </row>
    <row r="25" spans="1:18" x14ac:dyDescent="0.3">
      <c r="A25" s="24" t="s">
        <v>99</v>
      </c>
      <c r="B25" s="32">
        <v>184</v>
      </c>
      <c r="C25" s="33">
        <v>503</v>
      </c>
      <c r="D25" s="38">
        <v>20</v>
      </c>
      <c r="E25" s="36">
        <v>1</v>
      </c>
      <c r="F25" s="36">
        <v>2</v>
      </c>
      <c r="G25" s="36">
        <v>2</v>
      </c>
      <c r="H25" s="36">
        <v>2</v>
      </c>
      <c r="I25" s="59">
        <f t="shared" si="0"/>
        <v>27</v>
      </c>
      <c r="J25" s="36">
        <v>2</v>
      </c>
      <c r="K25" s="36">
        <v>2</v>
      </c>
      <c r="L25" s="36">
        <v>1</v>
      </c>
      <c r="M25" s="36">
        <v>1</v>
      </c>
      <c r="N25" s="36">
        <v>1</v>
      </c>
      <c r="O25" s="36">
        <v>1</v>
      </c>
      <c r="P25" s="37">
        <f t="shared" si="1"/>
        <v>35</v>
      </c>
    </row>
    <row r="26" spans="1:18" x14ac:dyDescent="0.3">
      <c r="A26" s="24" t="s">
        <v>100</v>
      </c>
      <c r="B26" s="32">
        <v>185</v>
      </c>
      <c r="C26" s="33">
        <v>354</v>
      </c>
      <c r="D26" s="38">
        <v>15</v>
      </c>
      <c r="E26" s="36">
        <v>1</v>
      </c>
      <c r="F26" s="36">
        <v>1</v>
      </c>
      <c r="G26" s="36">
        <v>1</v>
      </c>
      <c r="H26" s="36">
        <v>1</v>
      </c>
      <c r="I26" s="59">
        <f t="shared" si="0"/>
        <v>19</v>
      </c>
      <c r="J26" s="36">
        <v>2</v>
      </c>
      <c r="K26" s="36">
        <v>1</v>
      </c>
      <c r="L26" s="36">
        <v>1</v>
      </c>
      <c r="M26" s="36">
        <v>0</v>
      </c>
      <c r="N26" s="36">
        <v>1</v>
      </c>
      <c r="O26" s="36">
        <v>0.5</v>
      </c>
      <c r="P26" s="37">
        <f t="shared" si="1"/>
        <v>24.5</v>
      </c>
    </row>
    <row r="27" spans="1:18" x14ac:dyDescent="0.3">
      <c r="A27" s="24" t="s">
        <v>101</v>
      </c>
      <c r="B27" s="32">
        <v>186</v>
      </c>
      <c r="C27" s="33">
        <v>246</v>
      </c>
      <c r="D27" s="38">
        <v>12</v>
      </c>
      <c r="E27" s="36">
        <v>1</v>
      </c>
      <c r="F27" s="36">
        <v>1</v>
      </c>
      <c r="G27" s="36">
        <v>1</v>
      </c>
      <c r="H27" s="36">
        <v>1</v>
      </c>
      <c r="I27" s="59">
        <f t="shared" si="0"/>
        <v>16</v>
      </c>
      <c r="J27" s="36">
        <v>1</v>
      </c>
      <c r="K27" s="36">
        <v>1</v>
      </c>
      <c r="L27" s="36">
        <v>1</v>
      </c>
      <c r="M27" s="36">
        <v>0</v>
      </c>
      <c r="N27" s="36">
        <v>1</v>
      </c>
      <c r="O27" s="36">
        <v>0.5</v>
      </c>
      <c r="P27" s="37">
        <f t="shared" si="1"/>
        <v>20.5</v>
      </c>
    </row>
    <row r="28" spans="1:18" x14ac:dyDescent="0.3">
      <c r="A28" s="24" t="s">
        <v>102</v>
      </c>
      <c r="B28" s="32">
        <v>187</v>
      </c>
      <c r="C28" s="33">
        <v>232</v>
      </c>
      <c r="D28" s="41">
        <v>11</v>
      </c>
      <c r="E28" s="44">
        <v>1</v>
      </c>
      <c r="F28" s="44">
        <v>1</v>
      </c>
      <c r="G28" s="44">
        <v>1</v>
      </c>
      <c r="H28" s="44">
        <v>1</v>
      </c>
      <c r="I28" s="61">
        <f t="shared" si="0"/>
        <v>15</v>
      </c>
      <c r="J28" s="44">
        <v>1</v>
      </c>
      <c r="K28" s="44">
        <v>1</v>
      </c>
      <c r="L28" s="44">
        <v>1</v>
      </c>
      <c r="M28" s="44">
        <v>0</v>
      </c>
      <c r="N28" s="44">
        <v>1</v>
      </c>
      <c r="O28" s="44">
        <v>0.5</v>
      </c>
      <c r="P28" s="45">
        <f t="shared" si="1"/>
        <v>19.5</v>
      </c>
    </row>
    <row r="29" spans="1:18" x14ac:dyDescent="0.3">
      <c r="B29" s="46" t="s">
        <v>70</v>
      </c>
      <c r="C29" s="62">
        <f t="shared" ref="C29:P29" si="2">SUM(C5:C28)</f>
        <v>8419</v>
      </c>
      <c r="D29" s="63">
        <f t="shared" si="2"/>
        <v>381</v>
      </c>
      <c r="E29" s="63">
        <f t="shared" si="2"/>
        <v>26</v>
      </c>
      <c r="F29" s="63">
        <f t="shared" si="2"/>
        <v>31</v>
      </c>
      <c r="G29" s="63">
        <f t="shared" si="2"/>
        <v>31</v>
      </c>
      <c r="H29" s="63">
        <f t="shared" si="2"/>
        <v>31</v>
      </c>
      <c r="I29" s="64">
        <f t="shared" si="2"/>
        <v>500</v>
      </c>
      <c r="J29" s="48">
        <f t="shared" si="2"/>
        <v>33</v>
      </c>
      <c r="K29" s="48">
        <f t="shared" si="2"/>
        <v>31</v>
      </c>
      <c r="L29" s="48">
        <f t="shared" si="2"/>
        <v>24</v>
      </c>
      <c r="M29" s="48">
        <f t="shared" si="2"/>
        <v>5</v>
      </c>
      <c r="N29" s="48">
        <f t="shared" si="2"/>
        <v>25</v>
      </c>
      <c r="O29" s="48">
        <f t="shared" si="2"/>
        <v>14</v>
      </c>
      <c r="P29" s="37">
        <f t="shared" si="2"/>
        <v>632</v>
      </c>
    </row>
    <row r="30" spans="1:18" x14ac:dyDescent="0.3">
      <c r="A30" s="65"/>
      <c r="B30" s="66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 x14ac:dyDescent="0.3">
      <c r="A31" s="65"/>
      <c r="B31" s="66"/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1:18" ht="21" x14ac:dyDescent="0.4">
      <c r="A32" s="54" t="s">
        <v>130</v>
      </c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4"/>
      <c r="M32" s="54"/>
      <c r="N32" s="54"/>
      <c r="O32" s="54"/>
      <c r="P32" s="54"/>
      <c r="Q32" s="54"/>
      <c r="R32" s="54"/>
    </row>
    <row r="33" spans="1:33" ht="81.599999999999994" customHeight="1" x14ac:dyDescent="0.3">
      <c r="A33" s="25" t="s">
        <v>45</v>
      </c>
      <c r="B33" s="26" t="s">
        <v>46</v>
      </c>
      <c r="C33" s="28" t="s">
        <v>123</v>
      </c>
      <c r="D33" s="28" t="s">
        <v>2</v>
      </c>
      <c r="E33" s="30" t="s">
        <v>3</v>
      </c>
      <c r="F33" s="30" t="s">
        <v>131</v>
      </c>
      <c r="G33" s="30" t="s">
        <v>132</v>
      </c>
      <c r="H33" s="30" t="s">
        <v>146</v>
      </c>
      <c r="I33" s="30" t="s">
        <v>149</v>
      </c>
      <c r="J33" s="30" t="s">
        <v>147</v>
      </c>
      <c r="K33" s="30" t="s">
        <v>148</v>
      </c>
      <c r="L33" s="30" t="s">
        <v>10</v>
      </c>
      <c r="M33" s="57" t="s">
        <v>126</v>
      </c>
      <c r="N33" s="29" t="s">
        <v>127</v>
      </c>
      <c r="O33" s="30" t="s">
        <v>64</v>
      </c>
      <c r="P33" s="30" t="s">
        <v>65</v>
      </c>
      <c r="Q33" s="30" t="s">
        <v>66</v>
      </c>
      <c r="R33" s="30" t="s">
        <v>69</v>
      </c>
      <c r="S33" s="30" t="s">
        <v>25</v>
      </c>
      <c r="T33" s="31" t="s">
        <v>70</v>
      </c>
    </row>
    <row r="34" spans="1:33" x14ac:dyDescent="0.3">
      <c r="A34" s="24" t="s">
        <v>133</v>
      </c>
      <c r="B34" s="32">
        <v>204</v>
      </c>
      <c r="C34" s="33">
        <v>517</v>
      </c>
      <c r="D34" s="36">
        <v>6</v>
      </c>
      <c r="E34" s="36">
        <v>6</v>
      </c>
      <c r="F34" s="36">
        <v>4</v>
      </c>
      <c r="G34" s="36">
        <v>4</v>
      </c>
      <c r="H34" s="36">
        <v>2</v>
      </c>
      <c r="I34" s="36">
        <v>2</v>
      </c>
      <c r="J34" s="36">
        <v>2</v>
      </c>
      <c r="K34" s="36">
        <v>2</v>
      </c>
      <c r="L34" s="36">
        <v>2</v>
      </c>
      <c r="M34" s="69">
        <f t="shared" ref="M34:M40" si="3">SUM(D34:L34)</f>
        <v>30</v>
      </c>
      <c r="N34" s="36">
        <v>2</v>
      </c>
      <c r="O34" s="36">
        <v>2</v>
      </c>
      <c r="P34" s="36">
        <v>1</v>
      </c>
      <c r="Q34" s="36">
        <v>1</v>
      </c>
      <c r="R34" s="36">
        <v>1</v>
      </c>
      <c r="S34" s="36">
        <v>1</v>
      </c>
      <c r="T34" s="37">
        <f t="shared" ref="T34:T41" si="4">SUM(M34:S34)</f>
        <v>38</v>
      </c>
    </row>
    <row r="35" spans="1:33" x14ac:dyDescent="0.3">
      <c r="A35" s="58" t="s">
        <v>134</v>
      </c>
      <c r="B35" s="32" t="s">
        <v>135</v>
      </c>
      <c r="C35" s="33">
        <v>404</v>
      </c>
      <c r="D35" s="36">
        <v>5</v>
      </c>
      <c r="E35" s="36">
        <v>5</v>
      </c>
      <c r="F35" s="36">
        <v>3</v>
      </c>
      <c r="G35" s="36">
        <v>3</v>
      </c>
      <c r="H35" s="36">
        <v>1</v>
      </c>
      <c r="I35" s="36">
        <v>1</v>
      </c>
      <c r="J35" s="36">
        <v>1</v>
      </c>
      <c r="K35" s="36">
        <v>1</v>
      </c>
      <c r="L35" s="36">
        <v>1</v>
      </c>
      <c r="M35" s="69">
        <f t="shared" si="3"/>
        <v>21</v>
      </c>
      <c r="N35" s="36">
        <v>2</v>
      </c>
      <c r="O35" s="36">
        <v>1</v>
      </c>
      <c r="P35" s="36">
        <v>1</v>
      </c>
      <c r="Q35" s="36">
        <v>0</v>
      </c>
      <c r="R35" s="36">
        <v>1</v>
      </c>
      <c r="S35" s="36">
        <v>0.5</v>
      </c>
      <c r="T35" s="37">
        <f t="shared" si="4"/>
        <v>26.5</v>
      </c>
    </row>
    <row r="36" spans="1:33" x14ac:dyDescent="0.3">
      <c r="A36" s="58" t="s">
        <v>136</v>
      </c>
      <c r="B36" s="32" t="s">
        <v>135</v>
      </c>
      <c r="C36" s="33">
        <v>486</v>
      </c>
      <c r="D36" s="36">
        <v>6</v>
      </c>
      <c r="E36" s="36">
        <v>6</v>
      </c>
      <c r="F36" s="36">
        <v>4</v>
      </c>
      <c r="G36" s="36">
        <v>4</v>
      </c>
      <c r="H36" s="36">
        <v>2</v>
      </c>
      <c r="I36" s="36">
        <v>2</v>
      </c>
      <c r="J36" s="36">
        <v>2</v>
      </c>
      <c r="K36" s="36">
        <v>2</v>
      </c>
      <c r="L36" s="36">
        <v>2</v>
      </c>
      <c r="M36" s="69">
        <f t="shared" si="3"/>
        <v>30</v>
      </c>
      <c r="N36" s="36">
        <v>2</v>
      </c>
      <c r="O36" s="36">
        <v>2</v>
      </c>
      <c r="P36" s="36">
        <v>1</v>
      </c>
      <c r="Q36" s="36">
        <v>0</v>
      </c>
      <c r="R36" s="36">
        <v>1</v>
      </c>
      <c r="S36" s="36">
        <v>0.5</v>
      </c>
      <c r="T36" s="37">
        <f t="shared" si="4"/>
        <v>36.5</v>
      </c>
    </row>
    <row r="37" spans="1:33" x14ac:dyDescent="0.3">
      <c r="A37" s="58" t="s">
        <v>137</v>
      </c>
      <c r="B37" s="32" t="s">
        <v>135</v>
      </c>
      <c r="C37" s="33">
        <v>448</v>
      </c>
      <c r="D37" s="36">
        <v>6</v>
      </c>
      <c r="E37" s="36">
        <v>6</v>
      </c>
      <c r="F37" s="36">
        <v>4</v>
      </c>
      <c r="G37" s="36">
        <v>4</v>
      </c>
      <c r="H37" s="36">
        <v>2</v>
      </c>
      <c r="I37" s="36">
        <v>2</v>
      </c>
      <c r="J37" s="36">
        <v>2</v>
      </c>
      <c r="K37" s="36">
        <v>2</v>
      </c>
      <c r="L37" s="36">
        <v>2</v>
      </c>
      <c r="M37" s="69">
        <f t="shared" si="3"/>
        <v>30</v>
      </c>
      <c r="N37" s="36">
        <v>2</v>
      </c>
      <c r="O37" s="36">
        <v>2</v>
      </c>
      <c r="P37" s="36">
        <v>1</v>
      </c>
      <c r="Q37" s="36">
        <v>0</v>
      </c>
      <c r="R37" s="36">
        <v>1</v>
      </c>
      <c r="S37" s="36">
        <v>0.5</v>
      </c>
      <c r="T37" s="37">
        <f t="shared" si="4"/>
        <v>36.5</v>
      </c>
    </row>
    <row r="38" spans="1:33" x14ac:dyDescent="0.3">
      <c r="A38" s="24" t="s">
        <v>107</v>
      </c>
      <c r="B38" s="32">
        <v>215</v>
      </c>
      <c r="C38" s="33">
        <v>454</v>
      </c>
      <c r="D38" s="36">
        <v>6</v>
      </c>
      <c r="E38" s="36">
        <v>6</v>
      </c>
      <c r="F38" s="36">
        <v>4</v>
      </c>
      <c r="G38" s="36">
        <v>4</v>
      </c>
      <c r="H38" s="36">
        <v>1</v>
      </c>
      <c r="I38" s="36">
        <v>2</v>
      </c>
      <c r="J38" s="36">
        <v>2</v>
      </c>
      <c r="K38" s="36">
        <v>2</v>
      </c>
      <c r="L38" s="36">
        <v>2</v>
      </c>
      <c r="M38" s="69">
        <f t="shared" si="3"/>
        <v>29</v>
      </c>
      <c r="N38" s="36">
        <v>2</v>
      </c>
      <c r="O38" s="36">
        <v>2</v>
      </c>
      <c r="P38" s="36">
        <v>1</v>
      </c>
      <c r="Q38" s="36">
        <v>0</v>
      </c>
      <c r="R38" s="36">
        <v>1</v>
      </c>
      <c r="S38" s="36">
        <v>0.5</v>
      </c>
      <c r="T38" s="37">
        <f t="shared" si="4"/>
        <v>35.5</v>
      </c>
    </row>
    <row r="39" spans="1:33" x14ac:dyDescent="0.3">
      <c r="A39" s="24" t="s">
        <v>138</v>
      </c>
      <c r="B39" s="32" t="s">
        <v>135</v>
      </c>
      <c r="C39" s="33">
        <v>330</v>
      </c>
      <c r="D39" s="36">
        <v>4</v>
      </c>
      <c r="E39" s="36">
        <v>4</v>
      </c>
      <c r="F39" s="36">
        <v>3</v>
      </c>
      <c r="G39" s="36">
        <v>3</v>
      </c>
      <c r="H39" s="36">
        <v>1</v>
      </c>
      <c r="I39" s="36">
        <v>1</v>
      </c>
      <c r="J39" s="36">
        <v>1</v>
      </c>
      <c r="K39" s="36">
        <v>1</v>
      </c>
      <c r="L39" s="36">
        <v>1</v>
      </c>
      <c r="M39" s="69">
        <f t="shared" si="3"/>
        <v>19</v>
      </c>
      <c r="N39" s="36">
        <v>1</v>
      </c>
      <c r="O39" s="36">
        <v>1</v>
      </c>
      <c r="P39" s="36">
        <v>1</v>
      </c>
      <c r="Q39" s="36">
        <v>0</v>
      </c>
      <c r="R39" s="36">
        <v>1</v>
      </c>
      <c r="S39" s="36">
        <v>0.5</v>
      </c>
      <c r="T39" s="37">
        <f t="shared" si="4"/>
        <v>23.5</v>
      </c>
    </row>
    <row r="40" spans="1:33" x14ac:dyDescent="0.3">
      <c r="A40" s="24" t="s">
        <v>110</v>
      </c>
      <c r="B40" s="32">
        <v>279</v>
      </c>
      <c r="C40" s="33">
        <v>331</v>
      </c>
      <c r="D40" s="36">
        <v>4</v>
      </c>
      <c r="E40" s="36">
        <v>4</v>
      </c>
      <c r="F40" s="36">
        <v>3</v>
      </c>
      <c r="G40" s="36">
        <v>3</v>
      </c>
      <c r="H40" s="36">
        <v>1</v>
      </c>
      <c r="I40" s="36">
        <v>1</v>
      </c>
      <c r="J40" s="36">
        <v>1</v>
      </c>
      <c r="K40" s="36">
        <v>1</v>
      </c>
      <c r="L40" s="36">
        <v>1</v>
      </c>
      <c r="M40" s="69">
        <f t="shared" si="3"/>
        <v>19</v>
      </c>
      <c r="N40" s="36">
        <v>1</v>
      </c>
      <c r="O40" s="36">
        <v>1</v>
      </c>
      <c r="P40" s="36">
        <v>1</v>
      </c>
      <c r="Q40" s="36">
        <v>0</v>
      </c>
      <c r="R40" s="36">
        <v>1</v>
      </c>
      <c r="S40" s="36">
        <v>0.5</v>
      </c>
      <c r="T40" s="37">
        <f t="shared" si="4"/>
        <v>23.5</v>
      </c>
    </row>
    <row r="41" spans="1:33" x14ac:dyDescent="0.3">
      <c r="A41" s="24" t="s">
        <v>111</v>
      </c>
      <c r="B41" s="32">
        <v>298</v>
      </c>
      <c r="C41" s="33">
        <v>488</v>
      </c>
      <c r="D41" s="44">
        <v>6</v>
      </c>
      <c r="E41" s="44">
        <v>6</v>
      </c>
      <c r="F41" s="44">
        <v>4</v>
      </c>
      <c r="G41" s="44">
        <v>4</v>
      </c>
      <c r="H41" s="44">
        <v>2</v>
      </c>
      <c r="I41" s="44">
        <v>2</v>
      </c>
      <c r="J41" s="44">
        <v>2</v>
      </c>
      <c r="K41" s="44">
        <v>2</v>
      </c>
      <c r="L41" s="44">
        <v>2</v>
      </c>
      <c r="M41" s="70">
        <f>SUM(D41:L41)</f>
        <v>30</v>
      </c>
      <c r="N41" s="44">
        <v>2</v>
      </c>
      <c r="O41" s="44">
        <v>2</v>
      </c>
      <c r="P41" s="44">
        <v>1</v>
      </c>
      <c r="Q41" s="44">
        <v>0</v>
      </c>
      <c r="R41" s="44">
        <v>1</v>
      </c>
      <c r="S41" s="44">
        <v>0.5</v>
      </c>
      <c r="T41" s="45">
        <f t="shared" si="4"/>
        <v>36.5</v>
      </c>
    </row>
    <row r="42" spans="1:33" x14ac:dyDescent="0.3">
      <c r="B42" s="46" t="s">
        <v>70</v>
      </c>
      <c r="C42" s="71">
        <f t="shared" ref="C42:T42" si="5">SUM(C34:C41)</f>
        <v>3458</v>
      </c>
      <c r="D42" s="72">
        <f t="shared" si="5"/>
        <v>43</v>
      </c>
      <c r="E42" s="72">
        <f t="shared" si="5"/>
        <v>43</v>
      </c>
      <c r="F42" s="72">
        <f t="shared" si="5"/>
        <v>29</v>
      </c>
      <c r="G42" s="72">
        <f t="shared" si="5"/>
        <v>29</v>
      </c>
      <c r="H42" s="72">
        <f t="shared" si="5"/>
        <v>12</v>
      </c>
      <c r="I42" s="72">
        <f t="shared" si="5"/>
        <v>13</v>
      </c>
      <c r="J42" s="72">
        <f t="shared" si="5"/>
        <v>13</v>
      </c>
      <c r="K42" s="72">
        <f t="shared" si="5"/>
        <v>13</v>
      </c>
      <c r="L42" s="72">
        <f t="shared" si="5"/>
        <v>13</v>
      </c>
      <c r="M42" s="69">
        <f>SUM(M34:M41)</f>
        <v>208</v>
      </c>
      <c r="N42" s="37">
        <f t="shared" si="5"/>
        <v>14</v>
      </c>
      <c r="O42" s="37">
        <f t="shared" si="5"/>
        <v>13</v>
      </c>
      <c r="P42" s="37">
        <f t="shared" si="5"/>
        <v>8</v>
      </c>
      <c r="Q42" s="37">
        <f t="shared" si="5"/>
        <v>1</v>
      </c>
      <c r="R42" s="37">
        <f t="shared" si="5"/>
        <v>8</v>
      </c>
      <c r="S42" s="37">
        <f t="shared" si="5"/>
        <v>4.5</v>
      </c>
      <c r="T42" s="37">
        <f t="shared" si="5"/>
        <v>256.5</v>
      </c>
    </row>
    <row r="43" spans="1:33" x14ac:dyDescent="0.3">
      <c r="A43" s="65"/>
      <c r="B43" s="73"/>
      <c r="C43" s="6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65"/>
      <c r="T43" s="65"/>
      <c r="U43" s="65"/>
    </row>
    <row r="44" spans="1:33" x14ac:dyDescent="0.3">
      <c r="A44" s="65"/>
      <c r="B44" s="73"/>
      <c r="C44" s="66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65"/>
      <c r="T44" s="65"/>
      <c r="U44" s="65"/>
    </row>
    <row r="45" spans="1:33" ht="21" x14ac:dyDescent="0.4">
      <c r="A45" s="54" t="s">
        <v>139</v>
      </c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4"/>
      <c r="M45" s="54"/>
      <c r="N45" s="54"/>
      <c r="O45" s="54"/>
      <c r="P45" s="54"/>
      <c r="Q45" s="54"/>
      <c r="R45" s="54"/>
    </row>
    <row r="46" spans="1:33" ht="88.8" x14ac:dyDescent="0.3">
      <c r="A46" s="25" t="s">
        <v>45</v>
      </c>
      <c r="B46" s="26" t="s">
        <v>46</v>
      </c>
      <c r="C46" s="28" t="s">
        <v>123</v>
      </c>
      <c r="D46" s="28" t="s">
        <v>2</v>
      </c>
      <c r="E46" s="30" t="s">
        <v>3</v>
      </c>
      <c r="F46" s="30" t="s">
        <v>131</v>
      </c>
      <c r="G46" s="30" t="s">
        <v>132</v>
      </c>
      <c r="H46" s="30" t="s">
        <v>146</v>
      </c>
      <c r="I46" s="30" t="s">
        <v>149</v>
      </c>
      <c r="J46" s="30" t="s">
        <v>147</v>
      </c>
      <c r="K46" s="30" t="s">
        <v>148</v>
      </c>
      <c r="L46" s="30" t="s">
        <v>150</v>
      </c>
      <c r="M46" s="29" t="s">
        <v>49</v>
      </c>
      <c r="N46" s="29" t="s">
        <v>50</v>
      </c>
      <c r="O46" s="29" t="s">
        <v>51</v>
      </c>
      <c r="P46" s="29" t="s">
        <v>52</v>
      </c>
      <c r="Q46" s="29" t="s">
        <v>53</v>
      </c>
      <c r="R46" s="29" t="s">
        <v>54</v>
      </c>
      <c r="S46" s="29" t="s">
        <v>55</v>
      </c>
      <c r="T46" s="29" t="s">
        <v>56</v>
      </c>
      <c r="U46" s="30" t="s">
        <v>10</v>
      </c>
      <c r="V46" s="30" t="s">
        <v>151</v>
      </c>
      <c r="W46" s="57" t="s">
        <v>126</v>
      </c>
      <c r="X46" s="29" t="s">
        <v>127</v>
      </c>
      <c r="Y46" s="30" t="s">
        <v>64</v>
      </c>
      <c r="Z46" s="30" t="s">
        <v>140</v>
      </c>
      <c r="AA46" s="29" t="s">
        <v>141</v>
      </c>
      <c r="AB46" s="30" t="s">
        <v>65</v>
      </c>
      <c r="AC46" s="30" t="s">
        <v>66</v>
      </c>
      <c r="AD46" s="30" t="s">
        <v>152</v>
      </c>
      <c r="AE46" s="30" t="s">
        <v>69</v>
      </c>
      <c r="AF46" s="30" t="s">
        <v>25</v>
      </c>
      <c r="AG46" s="31" t="s">
        <v>70</v>
      </c>
    </row>
    <row r="47" spans="1:33" x14ac:dyDescent="0.3">
      <c r="A47" s="24" t="s">
        <v>112</v>
      </c>
      <c r="B47" s="32">
        <v>301</v>
      </c>
      <c r="C47" s="33">
        <v>1158</v>
      </c>
      <c r="D47" s="36">
        <v>9</v>
      </c>
      <c r="E47" s="36">
        <v>7</v>
      </c>
      <c r="F47" s="36">
        <v>9</v>
      </c>
      <c r="G47" s="36">
        <v>9</v>
      </c>
      <c r="H47" s="36">
        <v>5</v>
      </c>
      <c r="I47" s="39"/>
      <c r="J47" s="39"/>
      <c r="K47" s="39"/>
      <c r="L47" s="36">
        <v>2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1</v>
      </c>
      <c r="S47" s="36">
        <v>1</v>
      </c>
      <c r="T47" s="36">
        <v>0</v>
      </c>
      <c r="U47" s="36">
        <v>7</v>
      </c>
      <c r="V47" s="36">
        <v>23</v>
      </c>
      <c r="W47" s="64">
        <f t="shared" ref="W47:W54" si="6">SUM(D47:V47)</f>
        <v>73</v>
      </c>
      <c r="X47" s="36">
        <v>5</v>
      </c>
      <c r="Y47" s="36">
        <v>1</v>
      </c>
      <c r="Z47" s="36">
        <v>0.5</v>
      </c>
      <c r="AA47" s="39"/>
      <c r="AB47" s="36">
        <v>1</v>
      </c>
      <c r="AC47" s="36">
        <v>3</v>
      </c>
      <c r="AD47" s="36">
        <v>0</v>
      </c>
      <c r="AE47" s="36">
        <v>2</v>
      </c>
      <c r="AF47" s="36">
        <v>1</v>
      </c>
      <c r="AG47" s="37">
        <f t="shared" ref="AG47:AG54" si="7">SUM(W47:AF47)</f>
        <v>86.5</v>
      </c>
    </row>
    <row r="48" spans="1:33" x14ac:dyDescent="0.3">
      <c r="A48" s="60" t="s">
        <v>153</v>
      </c>
      <c r="B48" s="32">
        <v>303</v>
      </c>
      <c r="C48" s="33">
        <v>864</v>
      </c>
      <c r="D48" s="36">
        <v>9</v>
      </c>
      <c r="E48" s="36">
        <v>8</v>
      </c>
      <c r="F48" s="36">
        <v>7</v>
      </c>
      <c r="G48" s="36">
        <v>7</v>
      </c>
      <c r="H48" s="36">
        <v>3</v>
      </c>
      <c r="I48" s="36">
        <v>1</v>
      </c>
      <c r="J48" s="36">
        <v>1</v>
      </c>
      <c r="K48" s="36">
        <v>1</v>
      </c>
      <c r="L48" s="36">
        <v>1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4</v>
      </c>
      <c r="V48" s="36">
        <v>11</v>
      </c>
      <c r="W48" s="64">
        <f t="shared" si="6"/>
        <v>53</v>
      </c>
      <c r="X48" s="36">
        <v>4</v>
      </c>
      <c r="Y48" s="36">
        <v>1</v>
      </c>
      <c r="Z48" s="36">
        <v>0.5</v>
      </c>
      <c r="AA48" s="36">
        <v>1</v>
      </c>
      <c r="AB48" s="36">
        <v>1</v>
      </c>
      <c r="AC48" s="36">
        <v>2</v>
      </c>
      <c r="AD48" s="36">
        <v>0</v>
      </c>
      <c r="AE48" s="36">
        <v>2</v>
      </c>
      <c r="AF48" s="36">
        <v>1</v>
      </c>
      <c r="AG48" s="37">
        <f t="shared" si="7"/>
        <v>65.5</v>
      </c>
    </row>
    <row r="49" spans="1:35" x14ac:dyDescent="0.3">
      <c r="A49" s="24" t="s">
        <v>114</v>
      </c>
      <c r="B49" s="32">
        <v>305</v>
      </c>
      <c r="C49" s="33">
        <v>404</v>
      </c>
      <c r="D49" s="36">
        <v>3</v>
      </c>
      <c r="E49" s="36">
        <v>3</v>
      </c>
      <c r="F49" s="36">
        <v>4</v>
      </c>
      <c r="G49" s="36">
        <v>3</v>
      </c>
      <c r="H49" s="36">
        <v>2</v>
      </c>
      <c r="I49" s="39"/>
      <c r="J49" s="39"/>
      <c r="K49" s="39"/>
      <c r="L49" s="36">
        <v>1</v>
      </c>
      <c r="M49" s="36">
        <v>0</v>
      </c>
      <c r="N49" s="36">
        <v>0</v>
      </c>
      <c r="O49" s="36">
        <v>0</v>
      </c>
      <c r="P49" s="36">
        <v>0</v>
      </c>
      <c r="Q49" s="36">
        <v>1</v>
      </c>
      <c r="R49" s="36">
        <v>0</v>
      </c>
      <c r="S49" s="36">
        <v>3</v>
      </c>
      <c r="T49" s="36">
        <v>1</v>
      </c>
      <c r="U49" s="36">
        <v>3</v>
      </c>
      <c r="V49" s="36">
        <v>8</v>
      </c>
      <c r="W49" s="64">
        <f t="shared" si="6"/>
        <v>32</v>
      </c>
      <c r="X49" s="36">
        <v>3</v>
      </c>
      <c r="Y49" s="36">
        <v>1</v>
      </c>
      <c r="Z49" s="36">
        <v>0.5</v>
      </c>
      <c r="AA49" s="39"/>
      <c r="AB49" s="36">
        <v>1</v>
      </c>
      <c r="AC49" s="36">
        <v>1</v>
      </c>
      <c r="AD49" s="36">
        <v>0</v>
      </c>
      <c r="AE49" s="36">
        <v>1</v>
      </c>
      <c r="AF49" s="36">
        <v>1</v>
      </c>
      <c r="AG49" s="37">
        <f t="shared" si="7"/>
        <v>40.5</v>
      </c>
    </row>
    <row r="50" spans="1:35" x14ac:dyDescent="0.3">
      <c r="A50" s="24" t="s">
        <v>154</v>
      </c>
      <c r="B50" s="32">
        <v>307</v>
      </c>
      <c r="C50" s="33">
        <v>550</v>
      </c>
      <c r="D50" s="36">
        <v>5</v>
      </c>
      <c r="E50" s="36">
        <v>4</v>
      </c>
      <c r="F50" s="36">
        <v>5</v>
      </c>
      <c r="G50" s="36">
        <v>5</v>
      </c>
      <c r="H50" s="36">
        <v>3</v>
      </c>
      <c r="I50" s="39"/>
      <c r="J50" s="39"/>
      <c r="K50" s="39"/>
      <c r="L50" s="36">
        <v>1</v>
      </c>
      <c r="M50" s="36">
        <v>1</v>
      </c>
      <c r="N50" s="36">
        <v>0</v>
      </c>
      <c r="O50" s="36">
        <v>0</v>
      </c>
      <c r="P50" s="36">
        <v>0</v>
      </c>
      <c r="Q50" s="36">
        <v>0</v>
      </c>
      <c r="R50" s="36">
        <v>1</v>
      </c>
      <c r="S50" s="36">
        <v>0</v>
      </c>
      <c r="T50" s="36">
        <v>0</v>
      </c>
      <c r="U50" s="36">
        <v>4</v>
      </c>
      <c r="V50" s="36">
        <v>12</v>
      </c>
      <c r="W50" s="64">
        <f t="shared" si="6"/>
        <v>41</v>
      </c>
      <c r="X50" s="36">
        <v>3</v>
      </c>
      <c r="Y50" s="36">
        <v>1</v>
      </c>
      <c r="Z50" s="36">
        <v>0.5</v>
      </c>
      <c r="AA50" s="39"/>
      <c r="AB50" s="36">
        <v>1</v>
      </c>
      <c r="AC50" s="36">
        <v>1</v>
      </c>
      <c r="AD50" s="36">
        <v>0</v>
      </c>
      <c r="AE50" s="36">
        <v>1</v>
      </c>
      <c r="AF50" s="36">
        <v>1</v>
      </c>
      <c r="AG50" s="37">
        <f t="shared" si="7"/>
        <v>49.5</v>
      </c>
    </row>
    <row r="51" spans="1:35" x14ac:dyDescent="0.3">
      <c r="A51" s="24" t="s">
        <v>117</v>
      </c>
      <c r="B51" s="32">
        <v>319</v>
      </c>
      <c r="C51" s="33">
        <v>482</v>
      </c>
      <c r="D51" s="36">
        <v>4</v>
      </c>
      <c r="E51" s="36">
        <v>3</v>
      </c>
      <c r="F51" s="36">
        <v>4</v>
      </c>
      <c r="G51" s="36">
        <v>4</v>
      </c>
      <c r="H51" s="36">
        <v>2</v>
      </c>
      <c r="I51" s="39"/>
      <c r="J51" s="39"/>
      <c r="K51" s="39"/>
      <c r="L51" s="36">
        <v>1</v>
      </c>
      <c r="M51" s="36">
        <v>1</v>
      </c>
      <c r="N51" s="36">
        <v>0</v>
      </c>
      <c r="O51" s="36">
        <v>0</v>
      </c>
      <c r="P51" s="36">
        <v>1</v>
      </c>
      <c r="Q51" s="36">
        <v>0</v>
      </c>
      <c r="R51" s="36">
        <v>0</v>
      </c>
      <c r="S51" s="36">
        <v>0</v>
      </c>
      <c r="T51" s="36">
        <v>0</v>
      </c>
      <c r="U51" s="36">
        <v>3</v>
      </c>
      <c r="V51" s="36">
        <v>10</v>
      </c>
      <c r="W51" s="64">
        <f t="shared" si="6"/>
        <v>33</v>
      </c>
      <c r="X51" s="36">
        <v>3</v>
      </c>
      <c r="Y51" s="36">
        <v>1</v>
      </c>
      <c r="Z51" s="36">
        <v>0.5</v>
      </c>
      <c r="AA51" s="39"/>
      <c r="AB51" s="36">
        <v>1</v>
      </c>
      <c r="AC51" s="36">
        <v>1</v>
      </c>
      <c r="AD51" s="36">
        <v>1</v>
      </c>
      <c r="AE51" s="36">
        <v>1</v>
      </c>
      <c r="AF51" s="36">
        <v>1</v>
      </c>
      <c r="AG51" s="37">
        <f t="shared" si="7"/>
        <v>42.5</v>
      </c>
    </row>
    <row r="52" spans="1:35" x14ac:dyDescent="0.3">
      <c r="A52" s="24" t="s">
        <v>118</v>
      </c>
      <c r="B52" s="32">
        <v>327</v>
      </c>
      <c r="C52" s="33">
        <v>411</v>
      </c>
      <c r="D52" s="36">
        <v>3</v>
      </c>
      <c r="E52" s="36">
        <v>3</v>
      </c>
      <c r="F52" s="36">
        <v>4</v>
      </c>
      <c r="G52" s="36">
        <v>3</v>
      </c>
      <c r="H52" s="36">
        <v>2</v>
      </c>
      <c r="I52" s="39"/>
      <c r="J52" s="39"/>
      <c r="K52" s="39"/>
      <c r="L52" s="36">
        <v>1</v>
      </c>
      <c r="M52" s="36">
        <v>1</v>
      </c>
      <c r="N52" s="36">
        <v>1</v>
      </c>
      <c r="O52" s="36">
        <v>0</v>
      </c>
      <c r="P52" s="36">
        <v>0</v>
      </c>
      <c r="Q52" s="36">
        <v>1</v>
      </c>
      <c r="R52" s="36">
        <v>0</v>
      </c>
      <c r="S52" s="36">
        <v>3</v>
      </c>
      <c r="T52" s="36">
        <v>0</v>
      </c>
      <c r="U52" s="36">
        <v>3</v>
      </c>
      <c r="V52" s="36">
        <v>8</v>
      </c>
      <c r="W52" s="64">
        <f t="shared" si="6"/>
        <v>33</v>
      </c>
      <c r="X52" s="36">
        <v>3</v>
      </c>
      <c r="Y52" s="36">
        <v>1</v>
      </c>
      <c r="Z52" s="36">
        <v>0.5</v>
      </c>
      <c r="AA52" s="39"/>
      <c r="AB52" s="36">
        <v>1</v>
      </c>
      <c r="AC52" s="36">
        <v>1</v>
      </c>
      <c r="AD52" s="36">
        <v>0</v>
      </c>
      <c r="AE52" s="36">
        <v>1</v>
      </c>
      <c r="AF52" s="36">
        <v>1</v>
      </c>
      <c r="AG52" s="37">
        <f t="shared" si="7"/>
        <v>41.5</v>
      </c>
      <c r="AI52" s="40"/>
    </row>
    <row r="53" spans="1:35" x14ac:dyDescent="0.3">
      <c r="A53" s="24" t="s">
        <v>119</v>
      </c>
      <c r="B53" s="32">
        <v>329</v>
      </c>
      <c r="C53" s="33">
        <v>994</v>
      </c>
      <c r="D53" s="36">
        <v>7</v>
      </c>
      <c r="E53" s="36">
        <v>6</v>
      </c>
      <c r="F53" s="36">
        <v>8</v>
      </c>
      <c r="G53" s="36">
        <v>7</v>
      </c>
      <c r="H53" s="36">
        <v>4</v>
      </c>
      <c r="I53" s="39"/>
      <c r="J53" s="39"/>
      <c r="K53" s="39"/>
      <c r="L53" s="36">
        <v>2</v>
      </c>
      <c r="M53" s="36">
        <v>0</v>
      </c>
      <c r="N53" s="36">
        <v>0</v>
      </c>
      <c r="O53" s="36">
        <v>0</v>
      </c>
      <c r="P53" s="36">
        <v>0</v>
      </c>
      <c r="Q53" s="36">
        <v>1</v>
      </c>
      <c r="R53" s="36">
        <v>0</v>
      </c>
      <c r="S53" s="36">
        <v>3</v>
      </c>
      <c r="T53" s="36">
        <v>2</v>
      </c>
      <c r="U53" s="36">
        <v>6</v>
      </c>
      <c r="V53" s="36">
        <v>19</v>
      </c>
      <c r="W53" s="64">
        <f t="shared" si="6"/>
        <v>65</v>
      </c>
      <c r="X53" s="36">
        <v>4</v>
      </c>
      <c r="Y53" s="36">
        <v>1</v>
      </c>
      <c r="Z53" s="36">
        <v>0.5</v>
      </c>
      <c r="AA53" s="39"/>
      <c r="AB53" s="36">
        <v>1</v>
      </c>
      <c r="AC53" s="36">
        <v>2</v>
      </c>
      <c r="AD53" s="36">
        <v>0</v>
      </c>
      <c r="AE53" s="36">
        <v>2</v>
      </c>
      <c r="AF53" s="36">
        <v>1</v>
      </c>
      <c r="AG53" s="37">
        <f t="shared" si="7"/>
        <v>76.5</v>
      </c>
    </row>
    <row r="54" spans="1:35" x14ac:dyDescent="0.3">
      <c r="A54" s="24" t="s">
        <v>120</v>
      </c>
      <c r="B54" s="32">
        <v>355</v>
      </c>
      <c r="C54" s="33">
        <v>597</v>
      </c>
      <c r="D54" s="44">
        <v>5</v>
      </c>
      <c r="E54" s="44">
        <v>4</v>
      </c>
      <c r="F54" s="44">
        <v>5</v>
      </c>
      <c r="G54" s="44">
        <v>5</v>
      </c>
      <c r="H54" s="41">
        <v>3</v>
      </c>
      <c r="I54" s="42"/>
      <c r="J54" s="42"/>
      <c r="K54" s="42"/>
      <c r="L54" s="44">
        <v>1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4</v>
      </c>
      <c r="V54" s="44">
        <v>12</v>
      </c>
      <c r="W54" s="70">
        <f t="shared" si="6"/>
        <v>39</v>
      </c>
      <c r="X54" s="44">
        <v>3</v>
      </c>
      <c r="Y54" s="44">
        <v>1</v>
      </c>
      <c r="Z54" s="41">
        <v>0.5</v>
      </c>
      <c r="AA54" s="42"/>
      <c r="AB54" s="44">
        <v>1</v>
      </c>
      <c r="AC54" s="44">
        <v>1</v>
      </c>
      <c r="AD54" s="44">
        <v>0</v>
      </c>
      <c r="AE54" s="44">
        <v>1</v>
      </c>
      <c r="AF54" s="44">
        <v>1</v>
      </c>
      <c r="AG54" s="45">
        <f t="shared" si="7"/>
        <v>47.5</v>
      </c>
    </row>
    <row r="55" spans="1:35" x14ac:dyDescent="0.3">
      <c r="B55" s="46" t="s">
        <v>70</v>
      </c>
      <c r="C55" s="71">
        <f t="shared" ref="C55:AA55" si="8">SUM(C47:C54)</f>
        <v>5460</v>
      </c>
      <c r="D55" s="72">
        <f t="shared" si="8"/>
        <v>45</v>
      </c>
      <c r="E55" s="72">
        <f t="shared" si="8"/>
        <v>38</v>
      </c>
      <c r="F55" s="72">
        <f t="shared" si="8"/>
        <v>46</v>
      </c>
      <c r="G55" s="72">
        <f t="shared" si="8"/>
        <v>43</v>
      </c>
      <c r="H55" s="72">
        <f t="shared" si="8"/>
        <v>24</v>
      </c>
      <c r="I55" s="72">
        <f t="shared" si="8"/>
        <v>1</v>
      </c>
      <c r="J55" s="72">
        <f t="shared" si="8"/>
        <v>1</v>
      </c>
      <c r="K55" s="72">
        <f t="shared" si="8"/>
        <v>1</v>
      </c>
      <c r="L55" s="72">
        <f t="shared" si="8"/>
        <v>10</v>
      </c>
      <c r="M55" s="72">
        <f>SUM(M47:M54)</f>
        <v>3</v>
      </c>
      <c r="N55" s="72">
        <f t="shared" si="8"/>
        <v>1</v>
      </c>
      <c r="O55" s="72">
        <f t="shared" si="8"/>
        <v>0</v>
      </c>
      <c r="P55" s="72">
        <f t="shared" si="8"/>
        <v>1</v>
      </c>
      <c r="Q55" s="72">
        <f t="shared" si="8"/>
        <v>3</v>
      </c>
      <c r="R55" s="72">
        <f t="shared" si="8"/>
        <v>2</v>
      </c>
      <c r="S55" s="72">
        <f t="shared" si="8"/>
        <v>10</v>
      </c>
      <c r="T55" s="72">
        <f t="shared" si="8"/>
        <v>3</v>
      </c>
      <c r="U55" s="72">
        <f t="shared" si="8"/>
        <v>34</v>
      </c>
      <c r="V55" s="72">
        <f t="shared" si="8"/>
        <v>103</v>
      </c>
      <c r="W55" s="69">
        <f t="shared" si="8"/>
        <v>369</v>
      </c>
      <c r="X55" s="37">
        <f>SUM(X47:X54)</f>
        <v>28</v>
      </c>
      <c r="Y55" s="37">
        <f t="shared" si="8"/>
        <v>8</v>
      </c>
      <c r="Z55" s="37">
        <f t="shared" si="8"/>
        <v>4</v>
      </c>
      <c r="AA55" s="37">
        <f t="shared" si="8"/>
        <v>1</v>
      </c>
      <c r="AB55" s="37">
        <f t="shared" ref="AB55:AG55" si="9">SUM(AB47:AB54)</f>
        <v>8</v>
      </c>
      <c r="AC55" s="37">
        <f t="shared" si="9"/>
        <v>12</v>
      </c>
      <c r="AD55" s="37">
        <f t="shared" si="9"/>
        <v>1</v>
      </c>
      <c r="AE55" s="37">
        <f t="shared" si="9"/>
        <v>11</v>
      </c>
      <c r="AF55" s="37">
        <f t="shared" si="9"/>
        <v>8</v>
      </c>
      <c r="AG55" s="37">
        <f t="shared" si="9"/>
        <v>450</v>
      </c>
    </row>
    <row r="57" spans="1:35" x14ac:dyDescent="0.3">
      <c r="C57" s="53">
        <f>SUM(C55+C42+C29)</f>
        <v>17337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53">
        <f>SUM(W55+M42+I29)</f>
        <v>1077</v>
      </c>
      <c r="X57" s="53">
        <f>SUM(X55+N42+J29)</f>
        <v>75</v>
      </c>
      <c r="Y57" s="53">
        <f>SUM(Y55+O42+K29)</f>
        <v>52</v>
      </c>
      <c r="Z57" s="53">
        <f>Z55</f>
        <v>4</v>
      </c>
      <c r="AA57" s="53">
        <f>AA55</f>
        <v>1</v>
      </c>
      <c r="AB57" s="53">
        <f>SUM(AB55+P42+L29)</f>
        <v>40</v>
      </c>
      <c r="AC57" s="53">
        <f>SUM(AC55+Q42+M29)</f>
        <v>18</v>
      </c>
      <c r="AD57" s="53">
        <f>SUM(AD55)</f>
        <v>1</v>
      </c>
      <c r="AE57" s="53">
        <f>SUM(AE55+R42+N29)</f>
        <v>44</v>
      </c>
      <c r="AF57" s="53">
        <f>SUM(AF55+S42+O29)</f>
        <v>26.5</v>
      </c>
      <c r="AG57" s="53">
        <f>SUM(AG55+T42+P29)</f>
        <v>1338.5</v>
      </c>
    </row>
    <row r="59" spans="1:35" x14ac:dyDescent="0.3">
      <c r="A59" s="24" t="s">
        <v>155</v>
      </c>
    </row>
    <row r="60" spans="1:35" x14ac:dyDescent="0.3">
      <c r="A60" s="24" t="s">
        <v>156</v>
      </c>
    </row>
  </sheetData>
  <pageMargins left="0.7" right="0.7" top="0.75" bottom="0.75" header="0.3" footer="0.3"/>
  <pageSetup scale="2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03C3-BEB7-435D-AED2-5BDA43B8A649}">
  <sheetPr>
    <pageSetUpPr fitToPage="1"/>
  </sheetPr>
  <dimension ref="A1:AI60"/>
  <sheetViews>
    <sheetView topLeftCell="L18" zoomScale="90" zoomScaleNormal="90" workbookViewId="0">
      <selection activeCell="AG52" sqref="AG52"/>
    </sheetView>
  </sheetViews>
  <sheetFormatPr defaultColWidth="9.21875" defaultRowHeight="14.4" x14ac:dyDescent="0.3"/>
  <cols>
    <col min="1" max="1" width="23" style="24" customWidth="1"/>
    <col min="2" max="2" width="17.77734375" style="22" customWidth="1"/>
    <col min="3" max="3" width="17.77734375" style="23" customWidth="1"/>
    <col min="4" max="11" width="12.77734375" style="23" customWidth="1"/>
    <col min="12" max="21" width="12.77734375" style="24" customWidth="1"/>
    <col min="22" max="33" width="12.5546875" style="24" customWidth="1"/>
    <col min="34" max="16384" width="9.21875" style="24"/>
  </cols>
  <sheetData>
    <row r="1" spans="1:18" x14ac:dyDescent="0.3">
      <c r="A1" s="21" t="s">
        <v>158</v>
      </c>
    </row>
    <row r="3" spans="1:18" ht="21" x14ac:dyDescent="0.4">
      <c r="A3" s="54" t="s">
        <v>122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4"/>
      <c r="M3" s="54"/>
      <c r="N3" s="54"/>
      <c r="O3" s="54"/>
      <c r="P3" s="54"/>
      <c r="Q3" s="54"/>
      <c r="R3" s="54"/>
    </row>
    <row r="4" spans="1:18" ht="81.599999999999994" customHeight="1" x14ac:dyDescent="0.3">
      <c r="A4" s="25" t="s">
        <v>45</v>
      </c>
      <c r="B4" s="26" t="s">
        <v>46</v>
      </c>
      <c r="C4" s="28" t="s">
        <v>123</v>
      </c>
      <c r="D4" s="28" t="s">
        <v>124</v>
      </c>
      <c r="E4" s="30" t="s">
        <v>146</v>
      </c>
      <c r="F4" s="30" t="s">
        <v>147</v>
      </c>
      <c r="G4" s="30" t="s">
        <v>148</v>
      </c>
      <c r="H4" s="30" t="s">
        <v>10</v>
      </c>
      <c r="I4" s="57" t="s">
        <v>126</v>
      </c>
      <c r="J4" s="29" t="s">
        <v>127</v>
      </c>
      <c r="K4" s="30" t="s">
        <v>64</v>
      </c>
      <c r="L4" s="30" t="s">
        <v>65</v>
      </c>
      <c r="M4" s="30" t="s">
        <v>66</v>
      </c>
      <c r="N4" s="30" t="s">
        <v>69</v>
      </c>
      <c r="O4" s="30" t="s">
        <v>25</v>
      </c>
      <c r="P4" s="31" t="s">
        <v>70</v>
      </c>
    </row>
    <row r="5" spans="1:18" x14ac:dyDescent="0.3">
      <c r="A5" s="24" t="s">
        <v>128</v>
      </c>
      <c r="B5" s="32">
        <v>102</v>
      </c>
      <c r="C5" s="33">
        <v>557</v>
      </c>
      <c r="D5" s="34">
        <v>23</v>
      </c>
      <c r="E5" s="34">
        <v>1</v>
      </c>
      <c r="F5" s="34">
        <v>1.5</v>
      </c>
      <c r="G5" s="34">
        <v>1.5</v>
      </c>
      <c r="H5" s="34">
        <v>1.5</v>
      </c>
      <c r="I5" s="59">
        <f t="shared" ref="I5:I19" si="0">SUM(D5:H5)</f>
        <v>28.5</v>
      </c>
      <c r="J5" s="36">
        <v>2</v>
      </c>
      <c r="K5" s="36">
        <v>1.5</v>
      </c>
      <c r="L5" s="36">
        <v>1</v>
      </c>
      <c r="M5" s="36">
        <v>1</v>
      </c>
      <c r="N5" s="36">
        <v>1</v>
      </c>
      <c r="O5" s="36">
        <v>1</v>
      </c>
      <c r="P5" s="37">
        <f t="shared" ref="P5:P28" si="1">SUM(I5:O5)</f>
        <v>36</v>
      </c>
      <c r="Q5" s="82" t="s">
        <v>129</v>
      </c>
    </row>
    <row r="6" spans="1:18" x14ac:dyDescent="0.3">
      <c r="A6" s="24" t="s">
        <v>73</v>
      </c>
      <c r="B6" s="32">
        <v>103</v>
      </c>
      <c r="C6" s="33">
        <v>347</v>
      </c>
      <c r="D6" s="34">
        <v>16.5</v>
      </c>
      <c r="E6" s="34">
        <v>1</v>
      </c>
      <c r="F6" s="34">
        <v>1</v>
      </c>
      <c r="G6" s="34">
        <v>1</v>
      </c>
      <c r="H6" s="34">
        <v>1</v>
      </c>
      <c r="I6" s="59">
        <f t="shared" si="0"/>
        <v>20.5</v>
      </c>
      <c r="J6" s="36">
        <v>1</v>
      </c>
      <c r="K6" s="36">
        <v>1</v>
      </c>
      <c r="L6" s="36">
        <v>1</v>
      </c>
      <c r="M6" s="36">
        <v>0</v>
      </c>
      <c r="N6" s="36">
        <v>1</v>
      </c>
      <c r="O6" s="36">
        <v>0.5</v>
      </c>
      <c r="P6" s="37">
        <f t="shared" si="1"/>
        <v>25</v>
      </c>
      <c r="Q6" s="82"/>
    </row>
    <row r="7" spans="1:18" x14ac:dyDescent="0.3">
      <c r="A7" s="24" t="s">
        <v>74</v>
      </c>
      <c r="B7" s="32">
        <v>105</v>
      </c>
      <c r="C7" s="33">
        <v>328</v>
      </c>
      <c r="D7" s="38">
        <v>15.5</v>
      </c>
      <c r="E7" s="36">
        <v>1</v>
      </c>
      <c r="F7" s="36">
        <v>1</v>
      </c>
      <c r="G7" s="36">
        <v>1</v>
      </c>
      <c r="H7" s="36">
        <v>1</v>
      </c>
      <c r="I7" s="59">
        <f t="shared" si="0"/>
        <v>19.5</v>
      </c>
      <c r="J7" s="36">
        <v>1</v>
      </c>
      <c r="K7" s="36">
        <v>1</v>
      </c>
      <c r="L7" s="36">
        <v>1</v>
      </c>
      <c r="M7" s="36">
        <v>0</v>
      </c>
      <c r="N7" s="36">
        <v>1</v>
      </c>
      <c r="O7" s="36">
        <v>0.5</v>
      </c>
      <c r="P7" s="37">
        <f t="shared" si="1"/>
        <v>24</v>
      </c>
      <c r="Q7" s="82"/>
    </row>
    <row r="8" spans="1:18" x14ac:dyDescent="0.3">
      <c r="A8" s="24" t="s">
        <v>76</v>
      </c>
      <c r="B8" s="32">
        <v>110</v>
      </c>
      <c r="C8" s="33">
        <v>303</v>
      </c>
      <c r="D8" s="38">
        <v>14</v>
      </c>
      <c r="E8" s="36">
        <v>1</v>
      </c>
      <c r="F8" s="36">
        <v>1</v>
      </c>
      <c r="G8" s="36">
        <v>1</v>
      </c>
      <c r="H8" s="36">
        <v>1</v>
      </c>
      <c r="I8" s="59">
        <f t="shared" si="0"/>
        <v>18</v>
      </c>
      <c r="J8" s="36">
        <v>1</v>
      </c>
      <c r="K8" s="36">
        <v>1</v>
      </c>
      <c r="L8" s="36">
        <v>1</v>
      </c>
      <c r="M8" s="36">
        <v>0</v>
      </c>
      <c r="N8" s="36">
        <v>1</v>
      </c>
      <c r="O8" s="36">
        <v>0.5</v>
      </c>
      <c r="P8" s="37">
        <f t="shared" si="1"/>
        <v>22.5</v>
      </c>
      <c r="Q8" s="82"/>
    </row>
    <row r="9" spans="1:18" x14ac:dyDescent="0.3">
      <c r="A9" s="24" t="s">
        <v>79</v>
      </c>
      <c r="B9" s="32">
        <v>118</v>
      </c>
      <c r="C9" s="33">
        <v>477</v>
      </c>
      <c r="D9" s="38">
        <v>20</v>
      </c>
      <c r="E9" s="36">
        <v>1</v>
      </c>
      <c r="F9" s="36">
        <v>1.5</v>
      </c>
      <c r="G9" s="36">
        <v>1.5</v>
      </c>
      <c r="H9" s="36">
        <v>1.5</v>
      </c>
      <c r="I9" s="59">
        <f t="shared" si="0"/>
        <v>25.5</v>
      </c>
      <c r="J9" s="36">
        <v>2</v>
      </c>
      <c r="K9" s="36">
        <v>1.5</v>
      </c>
      <c r="L9" s="36">
        <v>1</v>
      </c>
      <c r="M9" s="36">
        <v>0</v>
      </c>
      <c r="N9" s="36">
        <v>1</v>
      </c>
      <c r="O9" s="36">
        <v>0.5</v>
      </c>
      <c r="P9" s="37">
        <f t="shared" si="1"/>
        <v>31.5</v>
      </c>
      <c r="Q9" s="82"/>
    </row>
    <row r="10" spans="1:18" x14ac:dyDescent="0.3">
      <c r="A10" s="60" t="s">
        <v>80</v>
      </c>
      <c r="B10" s="32">
        <v>133</v>
      </c>
      <c r="C10" s="33">
        <v>252</v>
      </c>
      <c r="D10" s="38">
        <v>17</v>
      </c>
      <c r="E10" s="36">
        <v>1</v>
      </c>
      <c r="F10" s="36">
        <v>1</v>
      </c>
      <c r="G10" s="36">
        <v>1</v>
      </c>
      <c r="H10" s="36">
        <v>1</v>
      </c>
      <c r="I10" s="59">
        <f t="shared" si="0"/>
        <v>21</v>
      </c>
      <c r="J10" s="36">
        <v>1</v>
      </c>
      <c r="K10" s="36">
        <v>1</v>
      </c>
      <c r="L10" s="36">
        <v>1</v>
      </c>
      <c r="M10" s="36">
        <v>0</v>
      </c>
      <c r="N10" s="36">
        <v>1</v>
      </c>
      <c r="O10" s="36">
        <v>0.5</v>
      </c>
      <c r="P10" s="37">
        <f t="shared" si="1"/>
        <v>25.5</v>
      </c>
      <c r="Q10" s="82"/>
    </row>
    <row r="11" spans="1:18" x14ac:dyDescent="0.3">
      <c r="A11" s="24" t="s">
        <v>82</v>
      </c>
      <c r="B11" s="32">
        <v>136</v>
      </c>
      <c r="C11" s="33">
        <v>264</v>
      </c>
      <c r="D11" s="38">
        <v>13</v>
      </c>
      <c r="E11" s="36">
        <v>1</v>
      </c>
      <c r="F11" s="36">
        <v>1</v>
      </c>
      <c r="G11" s="36">
        <v>1</v>
      </c>
      <c r="H11" s="36">
        <v>1</v>
      </c>
      <c r="I11" s="59">
        <f t="shared" si="0"/>
        <v>17</v>
      </c>
      <c r="J11" s="36">
        <v>1</v>
      </c>
      <c r="K11" s="36">
        <v>1</v>
      </c>
      <c r="L11" s="36">
        <v>1</v>
      </c>
      <c r="M11" s="36">
        <v>0</v>
      </c>
      <c r="N11" s="36">
        <v>1</v>
      </c>
      <c r="O11" s="36">
        <v>0.5</v>
      </c>
      <c r="P11" s="37">
        <f t="shared" si="1"/>
        <v>21.5</v>
      </c>
      <c r="Q11" s="82"/>
    </row>
    <row r="12" spans="1:18" x14ac:dyDescent="0.3">
      <c r="A12" s="24" t="s">
        <v>83</v>
      </c>
      <c r="B12" s="32">
        <v>137</v>
      </c>
      <c r="C12" s="33">
        <v>448</v>
      </c>
      <c r="D12" s="38">
        <v>19</v>
      </c>
      <c r="E12" s="36">
        <v>1</v>
      </c>
      <c r="F12" s="36">
        <v>1.5</v>
      </c>
      <c r="G12" s="36">
        <v>1.5</v>
      </c>
      <c r="H12" s="36">
        <v>1.5</v>
      </c>
      <c r="I12" s="59">
        <f t="shared" si="0"/>
        <v>24.5</v>
      </c>
      <c r="J12" s="36">
        <v>2</v>
      </c>
      <c r="K12" s="36">
        <v>1.5</v>
      </c>
      <c r="L12" s="36">
        <v>1</v>
      </c>
      <c r="M12" s="36">
        <v>0</v>
      </c>
      <c r="N12" s="36">
        <v>1</v>
      </c>
      <c r="O12" s="36">
        <v>0.5</v>
      </c>
      <c r="P12" s="37">
        <f t="shared" si="1"/>
        <v>30.5</v>
      </c>
      <c r="Q12" s="82"/>
    </row>
    <row r="13" spans="1:18" x14ac:dyDescent="0.3">
      <c r="A13" s="24" t="s">
        <v>84</v>
      </c>
      <c r="B13" s="32">
        <v>140</v>
      </c>
      <c r="C13" s="33">
        <v>519</v>
      </c>
      <c r="D13" s="38">
        <v>22</v>
      </c>
      <c r="E13" s="36">
        <v>1.5</v>
      </c>
      <c r="F13" s="36">
        <v>1.5</v>
      </c>
      <c r="G13" s="36">
        <v>1.5</v>
      </c>
      <c r="H13" s="36">
        <v>1.5</v>
      </c>
      <c r="I13" s="59">
        <f t="shared" si="0"/>
        <v>28</v>
      </c>
      <c r="J13" s="36">
        <v>2</v>
      </c>
      <c r="K13" s="36">
        <v>1.5</v>
      </c>
      <c r="L13" s="36">
        <v>1</v>
      </c>
      <c r="M13" s="36">
        <v>1</v>
      </c>
      <c r="N13" s="36">
        <v>1</v>
      </c>
      <c r="O13" s="36">
        <v>1</v>
      </c>
      <c r="P13" s="37">
        <f t="shared" si="1"/>
        <v>35.5</v>
      </c>
      <c r="Q13" s="82"/>
      <c r="R13" s="40"/>
    </row>
    <row r="14" spans="1:18" x14ac:dyDescent="0.3">
      <c r="A14" s="24" t="s">
        <v>85</v>
      </c>
      <c r="B14" s="32">
        <v>142</v>
      </c>
      <c r="C14" s="33">
        <v>500</v>
      </c>
      <c r="D14" s="38">
        <v>20</v>
      </c>
      <c r="E14" s="36">
        <v>1</v>
      </c>
      <c r="F14" s="36">
        <v>1.5</v>
      </c>
      <c r="G14" s="36">
        <v>1.5</v>
      </c>
      <c r="H14" s="36">
        <v>1.5</v>
      </c>
      <c r="I14" s="59">
        <f t="shared" si="0"/>
        <v>25.5</v>
      </c>
      <c r="J14" s="36">
        <v>2</v>
      </c>
      <c r="K14" s="36">
        <v>1.5</v>
      </c>
      <c r="L14" s="36">
        <v>1</v>
      </c>
      <c r="M14" s="36">
        <v>1</v>
      </c>
      <c r="N14" s="36">
        <v>1</v>
      </c>
      <c r="O14" s="36">
        <v>1</v>
      </c>
      <c r="P14" s="37">
        <f t="shared" si="1"/>
        <v>33</v>
      </c>
      <c r="Q14" s="82"/>
    </row>
    <row r="15" spans="1:18" x14ac:dyDescent="0.3">
      <c r="A15" s="24" t="s">
        <v>86</v>
      </c>
      <c r="B15" s="32">
        <v>147</v>
      </c>
      <c r="C15" s="33">
        <v>310</v>
      </c>
      <c r="D15" s="38">
        <v>14</v>
      </c>
      <c r="E15" s="36">
        <v>1</v>
      </c>
      <c r="F15" s="36">
        <v>1</v>
      </c>
      <c r="G15" s="36">
        <v>1</v>
      </c>
      <c r="H15" s="36">
        <v>1</v>
      </c>
      <c r="I15" s="59">
        <f t="shared" si="0"/>
        <v>18</v>
      </c>
      <c r="J15" s="36">
        <v>1</v>
      </c>
      <c r="K15" s="36">
        <v>1</v>
      </c>
      <c r="L15" s="36">
        <v>1</v>
      </c>
      <c r="M15" s="36">
        <v>0</v>
      </c>
      <c r="N15" s="36">
        <v>1</v>
      </c>
      <c r="O15" s="36">
        <v>0.5</v>
      </c>
      <c r="P15" s="37">
        <f t="shared" si="1"/>
        <v>22.5</v>
      </c>
      <c r="Q15" s="82"/>
    </row>
    <row r="16" spans="1:18" x14ac:dyDescent="0.3">
      <c r="A16" s="24" t="s">
        <v>87</v>
      </c>
      <c r="B16" s="32">
        <v>148</v>
      </c>
      <c r="C16" s="33">
        <v>279</v>
      </c>
      <c r="D16" s="38">
        <v>12</v>
      </c>
      <c r="E16" s="36">
        <v>1</v>
      </c>
      <c r="F16" s="36">
        <v>1</v>
      </c>
      <c r="G16" s="36">
        <v>1</v>
      </c>
      <c r="H16" s="36">
        <v>1</v>
      </c>
      <c r="I16" s="59">
        <f t="shared" si="0"/>
        <v>16</v>
      </c>
      <c r="J16" s="36">
        <v>1</v>
      </c>
      <c r="K16" s="36">
        <v>1</v>
      </c>
      <c r="L16" s="36">
        <v>1</v>
      </c>
      <c r="M16" s="36">
        <v>0</v>
      </c>
      <c r="N16" s="36">
        <v>1</v>
      </c>
      <c r="O16" s="36">
        <v>0.5</v>
      </c>
      <c r="P16" s="37">
        <f t="shared" si="1"/>
        <v>20.5</v>
      </c>
      <c r="Q16" s="82"/>
    </row>
    <row r="17" spans="1:18" x14ac:dyDescent="0.3">
      <c r="A17" s="24" t="s">
        <v>90</v>
      </c>
      <c r="B17" s="32">
        <v>153</v>
      </c>
      <c r="C17" s="33">
        <v>186</v>
      </c>
      <c r="D17" s="38">
        <v>10</v>
      </c>
      <c r="E17" s="36">
        <v>0.5</v>
      </c>
      <c r="F17" s="36">
        <v>1</v>
      </c>
      <c r="G17" s="36">
        <v>1</v>
      </c>
      <c r="H17" s="36">
        <v>1</v>
      </c>
      <c r="I17" s="59">
        <f t="shared" si="0"/>
        <v>13.5</v>
      </c>
      <c r="J17" s="36">
        <v>1</v>
      </c>
      <c r="K17" s="36">
        <v>1</v>
      </c>
      <c r="L17" s="36">
        <v>1</v>
      </c>
      <c r="M17" s="36">
        <v>0</v>
      </c>
      <c r="N17" s="36">
        <v>1</v>
      </c>
      <c r="O17" s="36">
        <v>0.5</v>
      </c>
      <c r="P17" s="37">
        <f t="shared" si="1"/>
        <v>18</v>
      </c>
      <c r="Q17" s="82"/>
    </row>
    <row r="18" spans="1:18" x14ac:dyDescent="0.3">
      <c r="A18" s="24" t="s">
        <v>91</v>
      </c>
      <c r="B18" s="32">
        <v>155</v>
      </c>
      <c r="C18" s="33">
        <v>329</v>
      </c>
      <c r="D18" s="38">
        <v>14.5</v>
      </c>
      <c r="E18" s="36">
        <v>1</v>
      </c>
      <c r="F18" s="36">
        <v>1</v>
      </c>
      <c r="G18" s="36">
        <v>1</v>
      </c>
      <c r="H18" s="36">
        <v>1</v>
      </c>
      <c r="I18" s="59">
        <f t="shared" si="0"/>
        <v>18.5</v>
      </c>
      <c r="J18" s="36">
        <v>1</v>
      </c>
      <c r="K18" s="36">
        <v>1</v>
      </c>
      <c r="L18" s="36">
        <v>1</v>
      </c>
      <c r="M18" s="36">
        <v>0</v>
      </c>
      <c r="N18" s="36">
        <v>1</v>
      </c>
      <c r="O18" s="36">
        <v>0.5</v>
      </c>
      <c r="P18" s="37">
        <f t="shared" si="1"/>
        <v>23</v>
      </c>
      <c r="Q18" s="82"/>
    </row>
    <row r="19" spans="1:18" x14ac:dyDescent="0.3">
      <c r="A19" s="24" t="s">
        <v>92</v>
      </c>
      <c r="B19" s="32">
        <v>157</v>
      </c>
      <c r="C19" s="33">
        <v>225</v>
      </c>
      <c r="D19" s="38">
        <v>11</v>
      </c>
      <c r="E19" s="36">
        <v>0.5</v>
      </c>
      <c r="F19" s="36">
        <v>1</v>
      </c>
      <c r="G19" s="36">
        <v>1</v>
      </c>
      <c r="H19" s="36">
        <v>1</v>
      </c>
      <c r="I19" s="59">
        <f t="shared" si="0"/>
        <v>14.5</v>
      </c>
      <c r="J19" s="36">
        <v>1</v>
      </c>
      <c r="K19" s="36">
        <v>1</v>
      </c>
      <c r="L19" s="36">
        <v>1</v>
      </c>
      <c r="M19" s="36">
        <v>0</v>
      </c>
      <c r="N19" s="36">
        <v>1</v>
      </c>
      <c r="O19" s="36">
        <v>0.5</v>
      </c>
      <c r="P19" s="37">
        <f t="shared" si="1"/>
        <v>19</v>
      </c>
      <c r="Q19" s="82" t="s">
        <v>129</v>
      </c>
    </row>
    <row r="20" spans="1:18" x14ac:dyDescent="0.3">
      <c r="A20" s="76" t="s">
        <v>159</v>
      </c>
      <c r="B20" s="32" t="s">
        <v>135</v>
      </c>
      <c r="C20" s="33">
        <v>537</v>
      </c>
      <c r="D20" s="38">
        <v>23</v>
      </c>
      <c r="E20" s="36">
        <v>1</v>
      </c>
      <c r="F20" s="36">
        <v>1.5</v>
      </c>
      <c r="G20" s="36">
        <v>1.5</v>
      </c>
      <c r="H20" s="36">
        <v>1.5</v>
      </c>
      <c r="I20" s="59">
        <f>SUM(D20:H20)</f>
        <v>28.5</v>
      </c>
      <c r="J20" s="36">
        <v>2</v>
      </c>
      <c r="K20" s="36">
        <v>1.5</v>
      </c>
      <c r="L20" s="36">
        <v>1</v>
      </c>
      <c r="M20" s="36">
        <v>1</v>
      </c>
      <c r="N20" s="36">
        <v>1</v>
      </c>
      <c r="O20" s="36">
        <v>1</v>
      </c>
      <c r="P20" s="37">
        <f t="shared" si="1"/>
        <v>36</v>
      </c>
      <c r="Q20" s="82" t="s">
        <v>129</v>
      </c>
    </row>
    <row r="21" spans="1:18" x14ac:dyDescent="0.3">
      <c r="A21" s="24" t="s">
        <v>93</v>
      </c>
      <c r="B21" s="32">
        <v>161</v>
      </c>
      <c r="C21" s="33">
        <v>307</v>
      </c>
      <c r="D21" s="38">
        <v>14.5</v>
      </c>
      <c r="E21" s="36">
        <v>1</v>
      </c>
      <c r="F21" s="36">
        <v>1</v>
      </c>
      <c r="G21" s="36">
        <v>1</v>
      </c>
      <c r="H21" s="36">
        <v>1</v>
      </c>
      <c r="I21" s="59">
        <f t="shared" ref="I21:I28" si="2">SUM(D21:H21)</f>
        <v>18.5</v>
      </c>
      <c r="J21" s="36">
        <v>1</v>
      </c>
      <c r="K21" s="36">
        <v>1</v>
      </c>
      <c r="L21" s="36">
        <v>1</v>
      </c>
      <c r="M21" s="36">
        <v>0</v>
      </c>
      <c r="N21" s="36">
        <v>1</v>
      </c>
      <c r="O21" s="36">
        <v>0.5</v>
      </c>
      <c r="P21" s="37">
        <f t="shared" si="1"/>
        <v>23</v>
      </c>
      <c r="Q21" s="82"/>
    </row>
    <row r="22" spans="1:18" x14ac:dyDescent="0.3">
      <c r="A22" s="24" t="s">
        <v>95</v>
      </c>
      <c r="B22" s="32">
        <v>168</v>
      </c>
      <c r="C22" s="33">
        <v>265</v>
      </c>
      <c r="D22" s="38">
        <v>13</v>
      </c>
      <c r="E22" s="36">
        <v>0.5</v>
      </c>
      <c r="F22" s="36">
        <v>1</v>
      </c>
      <c r="G22" s="36">
        <v>1</v>
      </c>
      <c r="H22" s="36">
        <v>1</v>
      </c>
      <c r="I22" s="59">
        <f t="shared" si="2"/>
        <v>16.5</v>
      </c>
      <c r="J22" s="36">
        <v>1</v>
      </c>
      <c r="K22" s="36">
        <v>1</v>
      </c>
      <c r="L22" s="36">
        <v>1</v>
      </c>
      <c r="M22" s="36">
        <v>0</v>
      </c>
      <c r="N22" s="36">
        <v>1</v>
      </c>
      <c r="O22" s="36">
        <v>0.5</v>
      </c>
      <c r="P22" s="37">
        <f t="shared" si="1"/>
        <v>21</v>
      </c>
      <c r="Q22" s="82"/>
    </row>
    <row r="23" spans="1:18" x14ac:dyDescent="0.3">
      <c r="A23" s="24" t="s">
        <v>96</v>
      </c>
      <c r="B23" s="32">
        <v>173</v>
      </c>
      <c r="C23" s="33">
        <v>256</v>
      </c>
      <c r="D23" s="38">
        <v>11</v>
      </c>
      <c r="E23" s="36">
        <v>0.5</v>
      </c>
      <c r="F23" s="36">
        <v>1</v>
      </c>
      <c r="G23" s="36">
        <v>1</v>
      </c>
      <c r="H23" s="36">
        <v>1</v>
      </c>
      <c r="I23" s="59">
        <f t="shared" si="2"/>
        <v>14.5</v>
      </c>
      <c r="J23" s="36">
        <v>1</v>
      </c>
      <c r="K23" s="36">
        <v>1</v>
      </c>
      <c r="L23" s="36">
        <v>1</v>
      </c>
      <c r="M23" s="36">
        <v>0</v>
      </c>
      <c r="N23" s="36">
        <v>1</v>
      </c>
      <c r="O23" s="36">
        <v>0.5</v>
      </c>
      <c r="P23" s="37">
        <f t="shared" si="1"/>
        <v>19</v>
      </c>
      <c r="Q23" s="82"/>
    </row>
    <row r="24" spans="1:18" x14ac:dyDescent="0.3">
      <c r="A24" s="24" t="s">
        <v>98</v>
      </c>
      <c r="B24" s="32">
        <v>181</v>
      </c>
      <c r="C24" s="33">
        <v>395</v>
      </c>
      <c r="D24" s="38">
        <v>17.5</v>
      </c>
      <c r="E24" s="36">
        <v>1</v>
      </c>
      <c r="F24" s="36">
        <v>1.5</v>
      </c>
      <c r="G24" s="36">
        <v>1.5</v>
      </c>
      <c r="H24" s="36">
        <v>1.5</v>
      </c>
      <c r="I24" s="59">
        <f t="shared" si="2"/>
        <v>23</v>
      </c>
      <c r="J24" s="36">
        <v>2</v>
      </c>
      <c r="K24" s="36">
        <v>1.5</v>
      </c>
      <c r="L24" s="36">
        <v>1</v>
      </c>
      <c r="M24" s="36">
        <v>0</v>
      </c>
      <c r="N24" s="36">
        <v>1</v>
      </c>
      <c r="O24" s="36">
        <v>0.5</v>
      </c>
      <c r="P24" s="37">
        <f t="shared" si="1"/>
        <v>29</v>
      </c>
      <c r="Q24" s="82"/>
    </row>
    <row r="25" spans="1:18" x14ac:dyDescent="0.3">
      <c r="A25" s="24" t="s">
        <v>99</v>
      </c>
      <c r="B25" s="32">
        <v>184</v>
      </c>
      <c r="C25" s="33">
        <v>503</v>
      </c>
      <c r="D25" s="38">
        <v>20</v>
      </c>
      <c r="E25" s="36">
        <v>1</v>
      </c>
      <c r="F25" s="36">
        <v>1.5</v>
      </c>
      <c r="G25" s="36">
        <v>1.5</v>
      </c>
      <c r="H25" s="36">
        <v>1.5</v>
      </c>
      <c r="I25" s="59">
        <f t="shared" si="2"/>
        <v>25.5</v>
      </c>
      <c r="J25" s="36">
        <v>2</v>
      </c>
      <c r="K25" s="36">
        <v>1.5</v>
      </c>
      <c r="L25" s="36">
        <v>1</v>
      </c>
      <c r="M25" s="36">
        <v>1</v>
      </c>
      <c r="N25" s="36">
        <v>1</v>
      </c>
      <c r="O25" s="36">
        <v>1</v>
      </c>
      <c r="P25" s="37">
        <f t="shared" si="1"/>
        <v>33</v>
      </c>
      <c r="Q25" s="82"/>
    </row>
    <row r="26" spans="1:18" x14ac:dyDescent="0.3">
      <c r="A26" s="24" t="s">
        <v>100</v>
      </c>
      <c r="B26" s="32">
        <v>185</v>
      </c>
      <c r="C26" s="33">
        <v>354</v>
      </c>
      <c r="D26" s="38">
        <v>14.5</v>
      </c>
      <c r="E26" s="36">
        <v>1</v>
      </c>
      <c r="F26" s="36">
        <v>1</v>
      </c>
      <c r="G26" s="36">
        <v>1</v>
      </c>
      <c r="H26" s="36">
        <v>1</v>
      </c>
      <c r="I26" s="59">
        <f t="shared" si="2"/>
        <v>18.5</v>
      </c>
      <c r="J26" s="36">
        <v>2</v>
      </c>
      <c r="K26" s="36">
        <v>1</v>
      </c>
      <c r="L26" s="36">
        <v>1</v>
      </c>
      <c r="M26" s="36">
        <v>0</v>
      </c>
      <c r="N26" s="36">
        <v>1</v>
      </c>
      <c r="O26" s="36">
        <v>0.5</v>
      </c>
      <c r="P26" s="37">
        <f t="shared" si="1"/>
        <v>24</v>
      </c>
      <c r="Q26" s="82"/>
    </row>
    <row r="27" spans="1:18" x14ac:dyDescent="0.3">
      <c r="A27" s="24" t="s">
        <v>101</v>
      </c>
      <c r="B27" s="32">
        <v>186</v>
      </c>
      <c r="C27" s="33">
        <v>246</v>
      </c>
      <c r="D27" s="38">
        <v>12</v>
      </c>
      <c r="E27" s="36">
        <v>0.5</v>
      </c>
      <c r="F27" s="36">
        <v>1</v>
      </c>
      <c r="G27" s="36">
        <v>1</v>
      </c>
      <c r="H27" s="36">
        <v>1</v>
      </c>
      <c r="I27" s="59">
        <f t="shared" si="2"/>
        <v>15.5</v>
      </c>
      <c r="J27" s="36">
        <v>1</v>
      </c>
      <c r="K27" s="36">
        <v>1</v>
      </c>
      <c r="L27" s="36">
        <v>1</v>
      </c>
      <c r="M27" s="36">
        <v>0</v>
      </c>
      <c r="N27" s="36">
        <v>1</v>
      </c>
      <c r="O27" s="36">
        <v>0.5</v>
      </c>
      <c r="P27" s="37">
        <f t="shared" si="1"/>
        <v>20</v>
      </c>
      <c r="Q27" s="82"/>
    </row>
    <row r="28" spans="1:18" x14ac:dyDescent="0.3">
      <c r="A28" s="24" t="s">
        <v>102</v>
      </c>
      <c r="B28" s="32">
        <v>187</v>
      </c>
      <c r="C28" s="33">
        <v>232</v>
      </c>
      <c r="D28" s="41">
        <v>11</v>
      </c>
      <c r="E28" s="44">
        <v>0.5</v>
      </c>
      <c r="F28" s="44">
        <v>1</v>
      </c>
      <c r="G28" s="44">
        <v>1</v>
      </c>
      <c r="H28" s="44">
        <v>1</v>
      </c>
      <c r="I28" s="61">
        <f t="shared" si="2"/>
        <v>14.5</v>
      </c>
      <c r="J28" s="44">
        <v>1</v>
      </c>
      <c r="K28" s="44">
        <v>1</v>
      </c>
      <c r="L28" s="44">
        <v>1</v>
      </c>
      <c r="M28" s="44">
        <v>0</v>
      </c>
      <c r="N28" s="44">
        <v>1</v>
      </c>
      <c r="O28" s="44">
        <v>0.5</v>
      </c>
      <c r="P28" s="45">
        <f t="shared" si="1"/>
        <v>19</v>
      </c>
      <c r="Q28" s="82"/>
    </row>
    <row r="29" spans="1:18" x14ac:dyDescent="0.3">
      <c r="B29" s="46" t="s">
        <v>70</v>
      </c>
      <c r="C29" s="62">
        <f>SUM(C5:C28)</f>
        <v>8419</v>
      </c>
      <c r="D29" s="63">
        <f t="shared" ref="D29:P29" si="3">SUM(D5:D28)</f>
        <v>378</v>
      </c>
      <c r="E29" s="63">
        <f t="shared" si="3"/>
        <v>21.5</v>
      </c>
      <c r="F29" s="63">
        <f t="shared" si="3"/>
        <v>28</v>
      </c>
      <c r="G29" s="63">
        <f t="shared" si="3"/>
        <v>28</v>
      </c>
      <c r="H29" s="63">
        <f t="shared" si="3"/>
        <v>28</v>
      </c>
      <c r="I29" s="64">
        <f t="shared" si="3"/>
        <v>483.5</v>
      </c>
      <c r="J29" s="48">
        <f t="shared" si="3"/>
        <v>33</v>
      </c>
      <c r="K29" s="48">
        <f t="shared" si="3"/>
        <v>28</v>
      </c>
      <c r="L29" s="48">
        <f t="shared" si="3"/>
        <v>24</v>
      </c>
      <c r="M29" s="48">
        <f t="shared" si="3"/>
        <v>5</v>
      </c>
      <c r="N29" s="48">
        <f t="shared" si="3"/>
        <v>24</v>
      </c>
      <c r="O29" s="48">
        <f t="shared" si="3"/>
        <v>14.5</v>
      </c>
      <c r="P29" s="37">
        <f t="shared" si="3"/>
        <v>612</v>
      </c>
    </row>
    <row r="30" spans="1:18" x14ac:dyDescent="0.3">
      <c r="A30" s="65"/>
      <c r="B30" s="66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 x14ac:dyDescent="0.3">
      <c r="A31" s="65"/>
      <c r="B31" s="66"/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1:18" ht="21" x14ac:dyDescent="0.4">
      <c r="A32" s="54" t="s">
        <v>130</v>
      </c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4"/>
      <c r="M32" s="54"/>
      <c r="N32" s="54"/>
      <c r="O32" s="54"/>
      <c r="P32" s="54"/>
      <c r="Q32" s="54"/>
      <c r="R32" s="54"/>
    </row>
    <row r="33" spans="1:33" ht="81.599999999999994" customHeight="1" x14ac:dyDescent="0.3">
      <c r="A33" s="25" t="s">
        <v>45</v>
      </c>
      <c r="B33" s="26" t="s">
        <v>46</v>
      </c>
      <c r="C33" s="28" t="s">
        <v>123</v>
      </c>
      <c r="D33" s="28" t="s">
        <v>2</v>
      </c>
      <c r="E33" s="30" t="s">
        <v>3</v>
      </c>
      <c r="F33" s="30" t="s">
        <v>131</v>
      </c>
      <c r="G33" s="30" t="s">
        <v>132</v>
      </c>
      <c r="H33" s="30" t="s">
        <v>146</v>
      </c>
      <c r="I33" s="30" t="s">
        <v>149</v>
      </c>
      <c r="J33" s="30" t="s">
        <v>147</v>
      </c>
      <c r="K33" s="30" t="s">
        <v>148</v>
      </c>
      <c r="L33" s="30" t="s">
        <v>10</v>
      </c>
      <c r="M33" s="57" t="s">
        <v>126</v>
      </c>
      <c r="N33" s="29" t="s">
        <v>127</v>
      </c>
      <c r="O33" s="30" t="s">
        <v>64</v>
      </c>
      <c r="P33" s="30" t="s">
        <v>65</v>
      </c>
      <c r="Q33" s="30" t="s">
        <v>66</v>
      </c>
      <c r="R33" s="30" t="s">
        <v>69</v>
      </c>
      <c r="S33" s="30" t="s">
        <v>25</v>
      </c>
      <c r="T33" s="31" t="s">
        <v>70</v>
      </c>
    </row>
    <row r="34" spans="1:33" x14ac:dyDescent="0.3">
      <c r="A34" s="24" t="s">
        <v>133</v>
      </c>
      <c r="B34" s="32">
        <v>204</v>
      </c>
      <c r="C34" s="33">
        <v>517</v>
      </c>
      <c r="D34" s="36">
        <v>6</v>
      </c>
      <c r="E34" s="36">
        <v>6</v>
      </c>
      <c r="F34" s="36">
        <v>4</v>
      </c>
      <c r="G34" s="36">
        <v>4</v>
      </c>
      <c r="H34" s="36">
        <v>1.5</v>
      </c>
      <c r="I34" s="36">
        <v>1.5</v>
      </c>
      <c r="J34" s="36">
        <v>1.5</v>
      </c>
      <c r="K34" s="36">
        <v>1.5</v>
      </c>
      <c r="L34" s="36">
        <v>1.5</v>
      </c>
      <c r="M34" s="69">
        <f t="shared" ref="M34:M41" si="4">SUM(D34:L34)</f>
        <v>27.5</v>
      </c>
      <c r="N34" s="36">
        <v>2</v>
      </c>
      <c r="O34" s="36">
        <v>1.5</v>
      </c>
      <c r="P34" s="36">
        <v>1</v>
      </c>
      <c r="Q34" s="36">
        <v>1</v>
      </c>
      <c r="R34" s="36">
        <v>1</v>
      </c>
      <c r="S34" s="36">
        <v>1</v>
      </c>
      <c r="T34" s="37">
        <f t="shared" ref="T34:T41" si="5">SUM(M34:S34)</f>
        <v>35</v>
      </c>
    </row>
    <row r="35" spans="1:33" x14ac:dyDescent="0.3">
      <c r="A35" s="58" t="s">
        <v>134</v>
      </c>
      <c r="B35" s="32" t="s">
        <v>135</v>
      </c>
      <c r="C35" s="33">
        <v>404</v>
      </c>
      <c r="D35" s="36">
        <v>4.5</v>
      </c>
      <c r="E35" s="36">
        <v>4.5</v>
      </c>
      <c r="F35" s="36">
        <v>3</v>
      </c>
      <c r="G35" s="36">
        <v>3</v>
      </c>
      <c r="H35" s="36">
        <v>1</v>
      </c>
      <c r="I35" s="36">
        <v>1</v>
      </c>
      <c r="J35" s="36">
        <v>1</v>
      </c>
      <c r="K35" s="36">
        <v>1</v>
      </c>
      <c r="L35" s="36">
        <v>1</v>
      </c>
      <c r="M35" s="69">
        <f t="shared" si="4"/>
        <v>20</v>
      </c>
      <c r="N35" s="36">
        <v>2</v>
      </c>
      <c r="O35" s="36">
        <v>1</v>
      </c>
      <c r="P35" s="36">
        <v>1</v>
      </c>
      <c r="Q35" s="36">
        <v>0</v>
      </c>
      <c r="R35" s="36">
        <v>1</v>
      </c>
      <c r="S35" s="36">
        <v>0.5</v>
      </c>
      <c r="T35" s="37">
        <f t="shared" si="5"/>
        <v>25.5</v>
      </c>
    </row>
    <row r="36" spans="1:33" x14ac:dyDescent="0.3">
      <c r="A36" s="58" t="s">
        <v>136</v>
      </c>
      <c r="B36" s="32" t="s">
        <v>135</v>
      </c>
      <c r="C36" s="33">
        <v>486</v>
      </c>
      <c r="D36" s="36">
        <v>5.5</v>
      </c>
      <c r="E36" s="36">
        <v>5.5</v>
      </c>
      <c r="F36" s="36">
        <v>4</v>
      </c>
      <c r="G36" s="36">
        <v>4</v>
      </c>
      <c r="H36" s="36">
        <v>1.5</v>
      </c>
      <c r="I36" s="36">
        <v>1.5</v>
      </c>
      <c r="J36" s="36">
        <v>1.5</v>
      </c>
      <c r="K36" s="36">
        <v>1.5</v>
      </c>
      <c r="L36" s="36">
        <v>1.5</v>
      </c>
      <c r="M36" s="69">
        <f t="shared" si="4"/>
        <v>26.5</v>
      </c>
      <c r="N36" s="36">
        <v>2</v>
      </c>
      <c r="O36" s="36">
        <v>1.5</v>
      </c>
      <c r="P36" s="36">
        <v>1</v>
      </c>
      <c r="Q36" s="36">
        <v>0</v>
      </c>
      <c r="R36" s="36">
        <v>1</v>
      </c>
      <c r="S36" s="36">
        <v>0.5</v>
      </c>
      <c r="T36" s="37">
        <f t="shared" si="5"/>
        <v>32.5</v>
      </c>
    </row>
    <row r="37" spans="1:33" x14ac:dyDescent="0.3">
      <c r="A37" s="58" t="s">
        <v>137</v>
      </c>
      <c r="B37" s="32" t="s">
        <v>135</v>
      </c>
      <c r="C37" s="33">
        <v>448</v>
      </c>
      <c r="D37" s="36">
        <v>5.5</v>
      </c>
      <c r="E37" s="36">
        <v>5.5</v>
      </c>
      <c r="F37" s="36">
        <v>3.5</v>
      </c>
      <c r="G37" s="36">
        <v>3.5</v>
      </c>
      <c r="H37" s="36">
        <v>1.5</v>
      </c>
      <c r="I37" s="36">
        <v>1.5</v>
      </c>
      <c r="J37" s="36">
        <v>1.5</v>
      </c>
      <c r="K37" s="36">
        <v>1.5</v>
      </c>
      <c r="L37" s="36">
        <v>1.5</v>
      </c>
      <c r="M37" s="69">
        <f t="shared" si="4"/>
        <v>25.5</v>
      </c>
      <c r="N37" s="36">
        <v>2</v>
      </c>
      <c r="O37" s="36">
        <v>1.5</v>
      </c>
      <c r="P37" s="36">
        <v>1</v>
      </c>
      <c r="Q37" s="36">
        <v>0</v>
      </c>
      <c r="R37" s="36">
        <v>1</v>
      </c>
      <c r="S37" s="36">
        <v>0.5</v>
      </c>
      <c r="T37" s="37">
        <f t="shared" si="5"/>
        <v>31.5</v>
      </c>
    </row>
    <row r="38" spans="1:33" x14ac:dyDescent="0.3">
      <c r="A38" s="24" t="s">
        <v>107</v>
      </c>
      <c r="B38" s="32">
        <v>215</v>
      </c>
      <c r="C38" s="33">
        <v>454</v>
      </c>
      <c r="D38" s="36">
        <v>5.5</v>
      </c>
      <c r="E38" s="36">
        <v>5.5</v>
      </c>
      <c r="F38" s="36">
        <v>3.5</v>
      </c>
      <c r="G38" s="36">
        <v>3.5</v>
      </c>
      <c r="H38" s="36">
        <v>1</v>
      </c>
      <c r="I38" s="36">
        <v>1.5</v>
      </c>
      <c r="J38" s="36">
        <v>1.5</v>
      </c>
      <c r="K38" s="36">
        <v>1.5</v>
      </c>
      <c r="L38" s="36">
        <v>1.5</v>
      </c>
      <c r="M38" s="69">
        <f t="shared" si="4"/>
        <v>25</v>
      </c>
      <c r="N38" s="36">
        <v>2</v>
      </c>
      <c r="O38" s="36">
        <v>1.5</v>
      </c>
      <c r="P38" s="36">
        <v>1</v>
      </c>
      <c r="Q38" s="36">
        <v>0</v>
      </c>
      <c r="R38" s="36">
        <v>1</v>
      </c>
      <c r="S38" s="36">
        <v>0.5</v>
      </c>
      <c r="T38" s="37">
        <f t="shared" si="5"/>
        <v>31</v>
      </c>
    </row>
    <row r="39" spans="1:33" x14ac:dyDescent="0.3">
      <c r="A39" s="24" t="s">
        <v>138</v>
      </c>
      <c r="B39" s="32" t="s">
        <v>135</v>
      </c>
      <c r="C39" s="33">
        <v>330</v>
      </c>
      <c r="D39" s="36">
        <v>4</v>
      </c>
      <c r="E39" s="36">
        <v>4</v>
      </c>
      <c r="F39" s="36">
        <v>3</v>
      </c>
      <c r="G39" s="36">
        <v>3</v>
      </c>
      <c r="H39" s="36">
        <v>1</v>
      </c>
      <c r="I39" s="36">
        <v>1</v>
      </c>
      <c r="J39" s="36">
        <v>1</v>
      </c>
      <c r="K39" s="36">
        <v>1</v>
      </c>
      <c r="L39" s="36">
        <v>1</v>
      </c>
      <c r="M39" s="69">
        <f t="shared" si="4"/>
        <v>19</v>
      </c>
      <c r="N39" s="36">
        <v>1</v>
      </c>
      <c r="O39" s="36">
        <v>1</v>
      </c>
      <c r="P39" s="36">
        <v>1</v>
      </c>
      <c r="Q39" s="36">
        <v>0</v>
      </c>
      <c r="R39" s="36">
        <v>1</v>
      </c>
      <c r="S39" s="36">
        <v>0.5</v>
      </c>
      <c r="T39" s="37">
        <f t="shared" si="5"/>
        <v>23.5</v>
      </c>
    </row>
    <row r="40" spans="1:33" x14ac:dyDescent="0.3">
      <c r="A40" s="24" t="s">
        <v>110</v>
      </c>
      <c r="B40" s="32">
        <v>279</v>
      </c>
      <c r="C40" s="33">
        <v>331</v>
      </c>
      <c r="D40" s="36">
        <v>4</v>
      </c>
      <c r="E40" s="36">
        <v>4</v>
      </c>
      <c r="F40" s="36">
        <v>3</v>
      </c>
      <c r="G40" s="36">
        <v>3</v>
      </c>
      <c r="H40" s="36">
        <v>1</v>
      </c>
      <c r="I40" s="36">
        <v>1</v>
      </c>
      <c r="J40" s="36">
        <v>1</v>
      </c>
      <c r="K40" s="36">
        <v>1</v>
      </c>
      <c r="L40" s="36">
        <v>1</v>
      </c>
      <c r="M40" s="69">
        <f t="shared" si="4"/>
        <v>19</v>
      </c>
      <c r="N40" s="36">
        <v>1</v>
      </c>
      <c r="O40" s="36">
        <v>1</v>
      </c>
      <c r="P40" s="36">
        <v>1</v>
      </c>
      <c r="Q40" s="36">
        <v>0</v>
      </c>
      <c r="R40" s="36">
        <v>1</v>
      </c>
      <c r="S40" s="36">
        <v>0.5</v>
      </c>
      <c r="T40" s="37">
        <f t="shared" si="5"/>
        <v>23.5</v>
      </c>
    </row>
    <row r="41" spans="1:33" x14ac:dyDescent="0.3">
      <c r="A41" s="24" t="s">
        <v>111</v>
      </c>
      <c r="B41" s="32">
        <v>298</v>
      </c>
      <c r="C41" s="33">
        <v>488</v>
      </c>
      <c r="D41" s="44">
        <v>6</v>
      </c>
      <c r="E41" s="44">
        <v>6</v>
      </c>
      <c r="F41" s="44">
        <v>4</v>
      </c>
      <c r="G41" s="44">
        <v>4</v>
      </c>
      <c r="H41" s="44">
        <v>1.5</v>
      </c>
      <c r="I41" s="44">
        <v>1.5</v>
      </c>
      <c r="J41" s="44">
        <v>1.5</v>
      </c>
      <c r="K41" s="44">
        <v>1.5</v>
      </c>
      <c r="L41" s="44">
        <v>1.5</v>
      </c>
      <c r="M41" s="70">
        <f t="shared" si="4"/>
        <v>27.5</v>
      </c>
      <c r="N41" s="44">
        <v>2</v>
      </c>
      <c r="O41" s="44">
        <v>1.5</v>
      </c>
      <c r="P41" s="44">
        <v>1</v>
      </c>
      <c r="Q41" s="44">
        <v>0</v>
      </c>
      <c r="R41" s="44">
        <v>1</v>
      </c>
      <c r="S41" s="44">
        <v>0.5</v>
      </c>
      <c r="T41" s="45">
        <f t="shared" si="5"/>
        <v>33.5</v>
      </c>
    </row>
    <row r="42" spans="1:33" x14ac:dyDescent="0.3">
      <c r="B42" s="46" t="s">
        <v>70</v>
      </c>
      <c r="C42" s="71">
        <f t="shared" ref="C42:T42" si="6">SUM(C34:C41)</f>
        <v>3458</v>
      </c>
      <c r="D42" s="72">
        <f t="shared" si="6"/>
        <v>41</v>
      </c>
      <c r="E42" s="72">
        <f t="shared" si="6"/>
        <v>41</v>
      </c>
      <c r="F42" s="72">
        <f t="shared" si="6"/>
        <v>28</v>
      </c>
      <c r="G42" s="72">
        <f t="shared" si="6"/>
        <v>28</v>
      </c>
      <c r="H42" s="72">
        <f t="shared" si="6"/>
        <v>10</v>
      </c>
      <c r="I42" s="72">
        <f t="shared" si="6"/>
        <v>10.5</v>
      </c>
      <c r="J42" s="72">
        <f t="shared" si="6"/>
        <v>10.5</v>
      </c>
      <c r="K42" s="72">
        <f t="shared" si="6"/>
        <v>10.5</v>
      </c>
      <c r="L42" s="72">
        <f t="shared" si="6"/>
        <v>10.5</v>
      </c>
      <c r="M42" s="69">
        <f t="shared" si="6"/>
        <v>190</v>
      </c>
      <c r="N42" s="37">
        <f t="shared" si="6"/>
        <v>14</v>
      </c>
      <c r="O42" s="37">
        <f t="shared" si="6"/>
        <v>10.5</v>
      </c>
      <c r="P42" s="37">
        <f t="shared" si="6"/>
        <v>8</v>
      </c>
      <c r="Q42" s="37">
        <f t="shared" si="6"/>
        <v>1</v>
      </c>
      <c r="R42" s="37">
        <f t="shared" si="6"/>
        <v>8</v>
      </c>
      <c r="S42" s="37">
        <f t="shared" si="6"/>
        <v>4.5</v>
      </c>
      <c r="T42" s="37">
        <f t="shared" si="6"/>
        <v>236</v>
      </c>
    </row>
    <row r="43" spans="1:33" x14ac:dyDescent="0.3">
      <c r="A43" s="65"/>
      <c r="B43" s="73"/>
      <c r="C43" s="6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65"/>
      <c r="T43" s="65"/>
      <c r="U43" s="65"/>
    </row>
    <row r="44" spans="1:33" x14ac:dyDescent="0.3">
      <c r="A44" s="65"/>
      <c r="B44" s="73"/>
      <c r="C44" s="66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65"/>
      <c r="T44" s="65"/>
      <c r="U44" s="65"/>
    </row>
    <row r="45" spans="1:33" ht="21" x14ac:dyDescent="0.4">
      <c r="A45" s="54" t="s">
        <v>139</v>
      </c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4"/>
      <c r="M45" s="54"/>
      <c r="N45" s="54"/>
      <c r="O45" s="54"/>
      <c r="P45" s="54"/>
      <c r="Q45" s="54"/>
      <c r="R45" s="54"/>
    </row>
    <row r="46" spans="1:33" ht="88.8" x14ac:dyDescent="0.3">
      <c r="A46" s="25" t="s">
        <v>45</v>
      </c>
      <c r="B46" s="26" t="s">
        <v>46</v>
      </c>
      <c r="C46" s="28" t="s">
        <v>123</v>
      </c>
      <c r="D46" s="28" t="s">
        <v>2</v>
      </c>
      <c r="E46" s="30" t="s">
        <v>3</v>
      </c>
      <c r="F46" s="30" t="s">
        <v>131</v>
      </c>
      <c r="G46" s="30" t="s">
        <v>132</v>
      </c>
      <c r="H46" s="30" t="s">
        <v>146</v>
      </c>
      <c r="I46" s="30" t="s">
        <v>149</v>
      </c>
      <c r="J46" s="30" t="s">
        <v>147</v>
      </c>
      <c r="K46" s="30" t="s">
        <v>148</v>
      </c>
      <c r="L46" s="30" t="s">
        <v>150</v>
      </c>
      <c r="M46" s="29" t="s">
        <v>49</v>
      </c>
      <c r="N46" s="29" t="s">
        <v>50</v>
      </c>
      <c r="O46" s="29" t="s">
        <v>51</v>
      </c>
      <c r="P46" s="29" t="s">
        <v>52</v>
      </c>
      <c r="Q46" s="29" t="s">
        <v>53</v>
      </c>
      <c r="R46" s="29" t="s">
        <v>54</v>
      </c>
      <c r="S46" s="29" t="s">
        <v>55</v>
      </c>
      <c r="T46" s="29" t="s">
        <v>56</v>
      </c>
      <c r="U46" s="30" t="s">
        <v>10</v>
      </c>
      <c r="V46" s="30" t="s">
        <v>151</v>
      </c>
      <c r="W46" s="57" t="s">
        <v>126</v>
      </c>
      <c r="X46" s="29" t="s">
        <v>127</v>
      </c>
      <c r="Y46" s="30" t="s">
        <v>64</v>
      </c>
      <c r="Z46" s="30" t="s">
        <v>140</v>
      </c>
      <c r="AA46" s="29" t="s">
        <v>141</v>
      </c>
      <c r="AB46" s="30" t="s">
        <v>65</v>
      </c>
      <c r="AC46" s="30" t="s">
        <v>66</v>
      </c>
      <c r="AD46" s="30" t="s">
        <v>152</v>
      </c>
      <c r="AE46" s="30" t="s">
        <v>69</v>
      </c>
      <c r="AF46" s="30" t="s">
        <v>25</v>
      </c>
      <c r="AG46" s="31" t="s">
        <v>70</v>
      </c>
    </row>
    <row r="47" spans="1:33" x14ac:dyDescent="0.3">
      <c r="A47" s="24" t="s">
        <v>112</v>
      </c>
      <c r="B47" s="32">
        <v>301</v>
      </c>
      <c r="C47" s="33">
        <v>1158</v>
      </c>
      <c r="D47" s="36">
        <v>8.5</v>
      </c>
      <c r="E47" s="36">
        <v>6.5</v>
      </c>
      <c r="F47" s="36">
        <v>9</v>
      </c>
      <c r="G47" s="36">
        <v>8.5</v>
      </c>
      <c r="H47" s="36">
        <v>4.5</v>
      </c>
      <c r="I47" s="39"/>
      <c r="J47" s="39"/>
      <c r="K47" s="39"/>
      <c r="L47" s="36">
        <v>2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1</v>
      </c>
      <c r="S47" s="36">
        <v>1</v>
      </c>
      <c r="T47" s="36">
        <v>0</v>
      </c>
      <c r="U47" s="36">
        <v>6.5</v>
      </c>
      <c r="V47" s="36">
        <v>22.5</v>
      </c>
      <c r="W47" s="64">
        <f t="shared" ref="W47:W54" si="7">SUM(D47:V47)</f>
        <v>70</v>
      </c>
      <c r="X47" s="36">
        <v>5</v>
      </c>
      <c r="Y47" s="36">
        <v>1</v>
      </c>
      <c r="Z47" s="36">
        <v>0.5</v>
      </c>
      <c r="AA47" s="39"/>
      <c r="AB47" s="36">
        <v>1</v>
      </c>
      <c r="AC47" s="36">
        <v>3</v>
      </c>
      <c r="AD47" s="36">
        <v>0</v>
      </c>
      <c r="AE47" s="36">
        <v>2</v>
      </c>
      <c r="AF47" s="36">
        <v>1</v>
      </c>
      <c r="AG47" s="37">
        <f t="shared" ref="AG47:AG54" si="8">SUM(W47:AF47)</f>
        <v>83.5</v>
      </c>
    </row>
    <row r="48" spans="1:33" x14ac:dyDescent="0.3">
      <c r="A48" s="60" t="s">
        <v>153</v>
      </c>
      <c r="B48" s="32">
        <v>303</v>
      </c>
      <c r="C48" s="33">
        <v>864</v>
      </c>
      <c r="D48" s="36">
        <v>8.5</v>
      </c>
      <c r="E48" s="36">
        <v>7.5</v>
      </c>
      <c r="F48" s="36">
        <v>7</v>
      </c>
      <c r="G48" s="36">
        <v>7</v>
      </c>
      <c r="H48" s="36">
        <v>3</v>
      </c>
      <c r="I48" s="36">
        <v>1</v>
      </c>
      <c r="J48" s="36">
        <v>1</v>
      </c>
      <c r="K48" s="36">
        <v>1</v>
      </c>
      <c r="L48" s="36">
        <v>1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4</v>
      </c>
      <c r="V48" s="36">
        <v>10.5</v>
      </c>
      <c r="W48" s="64">
        <f t="shared" si="7"/>
        <v>51.5</v>
      </c>
      <c r="X48" s="36">
        <v>4</v>
      </c>
      <c r="Y48" s="36">
        <v>1</v>
      </c>
      <c r="Z48" s="36">
        <v>0.5</v>
      </c>
      <c r="AA48" s="36">
        <v>1</v>
      </c>
      <c r="AB48" s="36">
        <v>1</v>
      </c>
      <c r="AC48" s="36">
        <v>2</v>
      </c>
      <c r="AD48" s="36">
        <v>0</v>
      </c>
      <c r="AE48" s="36">
        <v>2</v>
      </c>
      <c r="AF48" s="36">
        <v>1</v>
      </c>
      <c r="AG48" s="37">
        <f t="shared" si="8"/>
        <v>64</v>
      </c>
    </row>
    <row r="49" spans="1:35" x14ac:dyDescent="0.3">
      <c r="A49" s="24" t="s">
        <v>114</v>
      </c>
      <c r="B49" s="32">
        <v>305</v>
      </c>
      <c r="C49" s="33">
        <v>404</v>
      </c>
      <c r="D49" s="36">
        <v>3</v>
      </c>
      <c r="E49" s="36">
        <v>2.5</v>
      </c>
      <c r="F49" s="36">
        <v>3.5</v>
      </c>
      <c r="G49" s="36">
        <v>3</v>
      </c>
      <c r="H49" s="36">
        <v>1.5</v>
      </c>
      <c r="I49" s="39"/>
      <c r="J49" s="39"/>
      <c r="K49" s="39"/>
      <c r="L49" s="36">
        <v>1</v>
      </c>
      <c r="M49" s="36">
        <v>0</v>
      </c>
      <c r="N49" s="36">
        <v>0</v>
      </c>
      <c r="O49" s="36">
        <v>0</v>
      </c>
      <c r="P49" s="36">
        <v>0</v>
      </c>
      <c r="Q49" s="36">
        <v>1</v>
      </c>
      <c r="R49" s="36">
        <v>0</v>
      </c>
      <c r="S49" s="36">
        <v>3</v>
      </c>
      <c r="T49" s="36">
        <v>1</v>
      </c>
      <c r="U49" s="36">
        <v>2.5</v>
      </c>
      <c r="V49" s="36">
        <v>8</v>
      </c>
      <c r="W49" s="64">
        <f t="shared" si="7"/>
        <v>30</v>
      </c>
      <c r="X49" s="36">
        <v>3</v>
      </c>
      <c r="Y49" s="36">
        <v>1</v>
      </c>
      <c r="Z49" s="36">
        <v>0.5</v>
      </c>
      <c r="AA49" s="39"/>
      <c r="AB49" s="36">
        <v>1</v>
      </c>
      <c r="AC49" s="36">
        <v>1</v>
      </c>
      <c r="AD49" s="36">
        <v>0</v>
      </c>
      <c r="AE49" s="36">
        <v>1</v>
      </c>
      <c r="AF49" s="36">
        <v>1</v>
      </c>
      <c r="AG49" s="37">
        <f t="shared" si="8"/>
        <v>38.5</v>
      </c>
    </row>
    <row r="50" spans="1:35" x14ac:dyDescent="0.3">
      <c r="A50" s="24" t="s">
        <v>154</v>
      </c>
      <c r="B50" s="32">
        <v>307</v>
      </c>
      <c r="C50" s="33">
        <v>550</v>
      </c>
      <c r="D50" s="36">
        <v>4.5</v>
      </c>
      <c r="E50" s="36">
        <v>3.5</v>
      </c>
      <c r="F50" s="36">
        <v>4.5</v>
      </c>
      <c r="G50" s="36">
        <v>4.5</v>
      </c>
      <c r="H50" s="36">
        <v>2.5</v>
      </c>
      <c r="I50" s="39"/>
      <c r="J50" s="39"/>
      <c r="K50" s="39"/>
      <c r="L50" s="36">
        <v>1</v>
      </c>
      <c r="M50" s="36">
        <v>1</v>
      </c>
      <c r="N50" s="36">
        <v>0</v>
      </c>
      <c r="O50" s="36">
        <v>0</v>
      </c>
      <c r="P50" s="36">
        <v>0</v>
      </c>
      <c r="Q50" s="36">
        <v>0</v>
      </c>
      <c r="R50" s="36">
        <v>1</v>
      </c>
      <c r="S50" s="36">
        <v>0</v>
      </c>
      <c r="T50" s="36">
        <v>0</v>
      </c>
      <c r="U50" s="36">
        <v>3.5</v>
      </c>
      <c r="V50" s="36">
        <v>11.5</v>
      </c>
      <c r="W50" s="64">
        <f t="shared" si="7"/>
        <v>37.5</v>
      </c>
      <c r="X50" s="36">
        <v>3</v>
      </c>
      <c r="Y50" s="36">
        <v>1</v>
      </c>
      <c r="Z50" s="36">
        <v>0.5</v>
      </c>
      <c r="AA50" s="39"/>
      <c r="AB50" s="36">
        <v>1</v>
      </c>
      <c r="AC50" s="36">
        <v>1</v>
      </c>
      <c r="AD50" s="36">
        <v>0</v>
      </c>
      <c r="AE50" s="36">
        <v>1</v>
      </c>
      <c r="AF50" s="36">
        <v>1</v>
      </c>
      <c r="AG50" s="37">
        <f t="shared" si="8"/>
        <v>46</v>
      </c>
    </row>
    <row r="51" spans="1:35" x14ac:dyDescent="0.3">
      <c r="A51" s="24" t="s">
        <v>117</v>
      </c>
      <c r="B51" s="32">
        <v>319</v>
      </c>
      <c r="C51" s="33">
        <v>482</v>
      </c>
      <c r="D51" s="36">
        <v>4</v>
      </c>
      <c r="E51" s="36">
        <v>3</v>
      </c>
      <c r="F51" s="36">
        <v>4</v>
      </c>
      <c r="G51" s="36">
        <v>4</v>
      </c>
      <c r="H51" s="36">
        <v>2</v>
      </c>
      <c r="I51" s="39"/>
      <c r="J51" s="39"/>
      <c r="K51" s="39"/>
      <c r="L51" s="36">
        <v>1</v>
      </c>
      <c r="M51" s="36">
        <v>1</v>
      </c>
      <c r="N51" s="36">
        <v>0</v>
      </c>
      <c r="O51" s="36">
        <v>0</v>
      </c>
      <c r="P51" s="36">
        <v>1</v>
      </c>
      <c r="Q51" s="36">
        <v>0</v>
      </c>
      <c r="R51" s="36">
        <v>0</v>
      </c>
      <c r="S51" s="36">
        <v>0</v>
      </c>
      <c r="T51" s="36">
        <v>0</v>
      </c>
      <c r="U51" s="36">
        <v>3</v>
      </c>
      <c r="V51" s="36">
        <v>9.5</v>
      </c>
      <c r="W51" s="64">
        <f t="shared" si="7"/>
        <v>32.5</v>
      </c>
      <c r="X51" s="36">
        <v>3</v>
      </c>
      <c r="Y51" s="36">
        <v>1</v>
      </c>
      <c r="Z51" s="36">
        <v>0.5</v>
      </c>
      <c r="AA51" s="39"/>
      <c r="AB51" s="36">
        <v>1</v>
      </c>
      <c r="AC51" s="36">
        <v>1</v>
      </c>
      <c r="AD51" s="36">
        <v>1</v>
      </c>
      <c r="AE51" s="36">
        <v>1</v>
      </c>
      <c r="AF51" s="36">
        <v>1</v>
      </c>
      <c r="AG51" s="37">
        <f>SUM(W51:AF51)</f>
        <v>42</v>
      </c>
    </row>
    <row r="52" spans="1:35" x14ac:dyDescent="0.3">
      <c r="A52" s="24" t="s">
        <v>118</v>
      </c>
      <c r="B52" s="32">
        <v>327</v>
      </c>
      <c r="C52" s="33">
        <v>411</v>
      </c>
      <c r="D52" s="36">
        <v>3</v>
      </c>
      <c r="E52" s="36">
        <v>2.5</v>
      </c>
      <c r="F52" s="36">
        <v>3.5</v>
      </c>
      <c r="G52" s="36">
        <v>3</v>
      </c>
      <c r="H52" s="36">
        <v>1.5</v>
      </c>
      <c r="I52" s="39"/>
      <c r="J52" s="39"/>
      <c r="K52" s="39"/>
      <c r="L52" s="36">
        <v>1</v>
      </c>
      <c r="M52" s="36">
        <v>1</v>
      </c>
      <c r="N52" s="36">
        <v>1</v>
      </c>
      <c r="O52" s="36">
        <v>0</v>
      </c>
      <c r="P52" s="36">
        <v>0</v>
      </c>
      <c r="Q52" s="36">
        <v>1</v>
      </c>
      <c r="R52" s="36">
        <v>0</v>
      </c>
      <c r="S52" s="36">
        <v>3</v>
      </c>
      <c r="T52" s="36">
        <v>0</v>
      </c>
      <c r="U52" s="36">
        <v>2.5</v>
      </c>
      <c r="V52" s="36">
        <v>8</v>
      </c>
      <c r="W52" s="64">
        <f t="shared" si="7"/>
        <v>31</v>
      </c>
      <c r="X52" s="36">
        <v>3</v>
      </c>
      <c r="Y52" s="36">
        <v>1</v>
      </c>
      <c r="Z52" s="36">
        <v>0.5</v>
      </c>
      <c r="AA52" s="39"/>
      <c r="AB52" s="36">
        <v>1</v>
      </c>
      <c r="AC52" s="36">
        <v>1</v>
      </c>
      <c r="AD52" s="36">
        <v>0</v>
      </c>
      <c r="AE52" s="36">
        <v>1</v>
      </c>
      <c r="AF52" s="36">
        <v>1</v>
      </c>
      <c r="AG52" s="37">
        <f t="shared" si="8"/>
        <v>39.5</v>
      </c>
      <c r="AI52" s="40"/>
    </row>
    <row r="53" spans="1:35" x14ac:dyDescent="0.3">
      <c r="A53" s="24" t="s">
        <v>119</v>
      </c>
      <c r="B53" s="32">
        <v>329</v>
      </c>
      <c r="C53" s="33">
        <v>994</v>
      </c>
      <c r="D53" s="36">
        <v>7</v>
      </c>
      <c r="E53" s="36">
        <v>5.5</v>
      </c>
      <c r="F53" s="36">
        <v>8</v>
      </c>
      <c r="G53" s="36">
        <v>7</v>
      </c>
      <c r="H53" s="36">
        <v>3.5</v>
      </c>
      <c r="I53" s="39"/>
      <c r="J53" s="39"/>
      <c r="K53" s="39"/>
      <c r="L53" s="36">
        <v>2</v>
      </c>
      <c r="M53" s="36">
        <v>0</v>
      </c>
      <c r="N53" s="36">
        <v>0</v>
      </c>
      <c r="O53" s="36">
        <v>0</v>
      </c>
      <c r="P53" s="36">
        <v>0</v>
      </c>
      <c r="Q53" s="36">
        <v>1</v>
      </c>
      <c r="R53" s="36">
        <v>0</v>
      </c>
      <c r="S53" s="36">
        <v>3</v>
      </c>
      <c r="T53" s="36">
        <v>1.5</v>
      </c>
      <c r="U53" s="36">
        <v>5.5</v>
      </c>
      <c r="V53" s="36">
        <v>19</v>
      </c>
      <c r="W53" s="64">
        <f t="shared" si="7"/>
        <v>63</v>
      </c>
      <c r="X53" s="36">
        <v>4</v>
      </c>
      <c r="Y53" s="36">
        <v>1</v>
      </c>
      <c r="Z53" s="36">
        <v>0.5</v>
      </c>
      <c r="AA53" s="39"/>
      <c r="AB53" s="36">
        <v>1</v>
      </c>
      <c r="AC53" s="36">
        <v>2</v>
      </c>
      <c r="AD53" s="36">
        <v>0</v>
      </c>
      <c r="AE53" s="36">
        <v>2</v>
      </c>
      <c r="AF53" s="36">
        <v>1</v>
      </c>
      <c r="AG53" s="37">
        <f t="shared" si="8"/>
        <v>74.5</v>
      </c>
    </row>
    <row r="54" spans="1:35" x14ac:dyDescent="0.3">
      <c r="A54" s="24" t="s">
        <v>120</v>
      </c>
      <c r="B54" s="32">
        <v>355</v>
      </c>
      <c r="C54" s="33">
        <v>597</v>
      </c>
      <c r="D54" s="44">
        <v>4.5</v>
      </c>
      <c r="E54" s="44">
        <v>3.5</v>
      </c>
      <c r="F54" s="44">
        <v>5</v>
      </c>
      <c r="G54" s="44">
        <v>4.5</v>
      </c>
      <c r="H54" s="41">
        <v>2.5</v>
      </c>
      <c r="I54" s="42"/>
      <c r="J54" s="42"/>
      <c r="K54" s="42"/>
      <c r="L54" s="44">
        <v>1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3.5</v>
      </c>
      <c r="V54" s="44">
        <v>12</v>
      </c>
      <c r="W54" s="70">
        <f t="shared" si="7"/>
        <v>36.5</v>
      </c>
      <c r="X54" s="44">
        <v>3</v>
      </c>
      <c r="Y54" s="44">
        <v>1</v>
      </c>
      <c r="Z54" s="41">
        <v>0.5</v>
      </c>
      <c r="AA54" s="42"/>
      <c r="AB54" s="44">
        <v>1</v>
      </c>
      <c r="AC54" s="44">
        <v>1</v>
      </c>
      <c r="AD54" s="44">
        <v>0</v>
      </c>
      <c r="AE54" s="44">
        <v>1</v>
      </c>
      <c r="AF54" s="44">
        <v>1</v>
      </c>
      <c r="AG54" s="45">
        <f t="shared" si="8"/>
        <v>45</v>
      </c>
    </row>
    <row r="55" spans="1:35" x14ac:dyDescent="0.3">
      <c r="B55" s="46" t="s">
        <v>70</v>
      </c>
      <c r="C55" s="71">
        <f t="shared" ref="C55:AA55" si="9">SUM(C47:C54)</f>
        <v>5460</v>
      </c>
      <c r="D55" s="72">
        <f t="shared" si="9"/>
        <v>43</v>
      </c>
      <c r="E55" s="72">
        <f t="shared" si="9"/>
        <v>34.5</v>
      </c>
      <c r="F55" s="72">
        <f t="shared" si="9"/>
        <v>44.5</v>
      </c>
      <c r="G55" s="72">
        <f t="shared" si="9"/>
        <v>41.5</v>
      </c>
      <c r="H55" s="72">
        <f t="shared" si="9"/>
        <v>21</v>
      </c>
      <c r="I55" s="72">
        <f t="shared" si="9"/>
        <v>1</v>
      </c>
      <c r="J55" s="72">
        <f t="shared" si="9"/>
        <v>1</v>
      </c>
      <c r="K55" s="72">
        <f t="shared" si="9"/>
        <v>1</v>
      </c>
      <c r="L55" s="72">
        <f t="shared" si="9"/>
        <v>10</v>
      </c>
      <c r="M55" s="72">
        <f>SUM(M47:M54)</f>
        <v>3</v>
      </c>
      <c r="N55" s="72">
        <f t="shared" ref="N55:T55" si="10">SUM(N47:N54)</f>
        <v>1</v>
      </c>
      <c r="O55" s="72">
        <f t="shared" si="10"/>
        <v>0</v>
      </c>
      <c r="P55" s="72">
        <f t="shared" si="10"/>
        <v>1</v>
      </c>
      <c r="Q55" s="72">
        <f t="shared" si="10"/>
        <v>3</v>
      </c>
      <c r="R55" s="72">
        <f t="shared" si="10"/>
        <v>2</v>
      </c>
      <c r="S55" s="72">
        <f t="shared" si="10"/>
        <v>10</v>
      </c>
      <c r="T55" s="72">
        <f t="shared" si="10"/>
        <v>2.5</v>
      </c>
      <c r="U55" s="72">
        <f t="shared" si="9"/>
        <v>31</v>
      </c>
      <c r="V55" s="72">
        <f t="shared" si="9"/>
        <v>101</v>
      </c>
      <c r="W55" s="69">
        <f t="shared" si="9"/>
        <v>352</v>
      </c>
      <c r="X55" s="37">
        <f t="shared" si="9"/>
        <v>28</v>
      </c>
      <c r="Y55" s="37">
        <f t="shared" si="9"/>
        <v>8</v>
      </c>
      <c r="Z55" s="37">
        <f t="shared" si="9"/>
        <v>4</v>
      </c>
      <c r="AA55" s="37">
        <f t="shared" si="9"/>
        <v>1</v>
      </c>
      <c r="AB55" s="37">
        <f t="shared" ref="AB55:AG55" si="11">SUM(AB47:AB54)</f>
        <v>8</v>
      </c>
      <c r="AC55" s="37">
        <f t="shared" si="11"/>
        <v>12</v>
      </c>
      <c r="AD55" s="37">
        <f t="shared" si="11"/>
        <v>1</v>
      </c>
      <c r="AE55" s="37">
        <f t="shared" si="11"/>
        <v>11</v>
      </c>
      <c r="AF55" s="37">
        <f t="shared" si="11"/>
        <v>8</v>
      </c>
      <c r="AG55" s="37">
        <f t="shared" si="11"/>
        <v>433</v>
      </c>
    </row>
    <row r="56" spans="1:35" x14ac:dyDescent="0.3">
      <c r="K56" s="24"/>
    </row>
    <row r="57" spans="1:35" x14ac:dyDescent="0.3">
      <c r="C57" s="53">
        <f>SUM(C55+C42+C29)</f>
        <v>17337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W57" s="53">
        <f>SUM(W55+M42+I29)</f>
        <v>1025.5</v>
      </c>
      <c r="X57" s="53">
        <f>SUM(X55+N42+J29)</f>
        <v>75</v>
      </c>
      <c r="Y57" s="53">
        <f>SUM(Y55+O42+K29)</f>
        <v>46.5</v>
      </c>
      <c r="Z57" s="53">
        <f>Z55</f>
        <v>4</v>
      </c>
      <c r="AA57" s="53">
        <f>AA55</f>
        <v>1</v>
      </c>
      <c r="AB57" s="53">
        <f>SUM(AB55+P42+L29)</f>
        <v>40</v>
      </c>
      <c r="AC57" s="53">
        <f>SUM(AC55+Q42+M29)</f>
        <v>18</v>
      </c>
      <c r="AD57" s="53">
        <f>SUM(AD55)</f>
        <v>1</v>
      </c>
      <c r="AE57" s="53">
        <f>SUM(AE55+R42+N29)</f>
        <v>43</v>
      </c>
      <c r="AF57" s="53">
        <f>SUM(AF55+S42+O29)</f>
        <v>27</v>
      </c>
      <c r="AG57" s="53">
        <f>SUM(AG55+T42+P29)</f>
        <v>1281</v>
      </c>
    </row>
    <row r="59" spans="1:35" x14ac:dyDescent="0.3">
      <c r="A59" s="24" t="s">
        <v>155</v>
      </c>
    </row>
    <row r="60" spans="1:35" x14ac:dyDescent="0.3">
      <c r="A60" s="24" t="s">
        <v>156</v>
      </c>
    </row>
  </sheetData>
  <pageMargins left="0.7" right="0.7" top="0.75" bottom="0.75" header="0.3" footer="0.3"/>
  <pageSetup scale="4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DF28-6636-49DE-A746-568BCA03E6BA}">
  <sheetPr>
    <pageSetUpPr fitToPage="1"/>
  </sheetPr>
  <dimension ref="A1:AI60"/>
  <sheetViews>
    <sheetView topLeftCell="L29" zoomScale="90" zoomScaleNormal="90" workbookViewId="0">
      <selection activeCell="AJ51" sqref="AJ51"/>
    </sheetView>
  </sheetViews>
  <sheetFormatPr defaultColWidth="9.21875" defaultRowHeight="14.4" x14ac:dyDescent="0.3"/>
  <cols>
    <col min="1" max="1" width="23" style="24" customWidth="1"/>
    <col min="2" max="2" width="17.77734375" style="22" customWidth="1"/>
    <col min="3" max="3" width="17.77734375" style="23" customWidth="1"/>
    <col min="4" max="11" width="12.77734375" style="23" customWidth="1"/>
    <col min="12" max="21" width="12.77734375" style="24" customWidth="1"/>
    <col min="22" max="33" width="12.5546875" style="24" customWidth="1"/>
    <col min="34" max="16384" width="9.21875" style="24"/>
  </cols>
  <sheetData>
    <row r="1" spans="1:18" x14ac:dyDescent="0.3">
      <c r="A1" s="21" t="s">
        <v>160</v>
      </c>
    </row>
    <row r="3" spans="1:18" ht="21" x14ac:dyDescent="0.4">
      <c r="A3" s="54" t="s">
        <v>122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4"/>
      <c r="M3" s="54"/>
      <c r="N3" s="54"/>
      <c r="O3" s="54"/>
      <c r="P3" s="54"/>
      <c r="Q3" s="54"/>
      <c r="R3" s="54"/>
    </row>
    <row r="4" spans="1:18" ht="81.599999999999994" customHeight="1" x14ac:dyDescent="0.3">
      <c r="A4" s="25" t="s">
        <v>45</v>
      </c>
      <c r="B4" s="26" t="s">
        <v>46</v>
      </c>
      <c r="C4" s="28" t="s">
        <v>123</v>
      </c>
      <c r="D4" s="28" t="s">
        <v>124</v>
      </c>
      <c r="E4" s="30" t="s">
        <v>146</v>
      </c>
      <c r="F4" s="30" t="s">
        <v>147</v>
      </c>
      <c r="G4" s="30" t="s">
        <v>148</v>
      </c>
      <c r="H4" s="30" t="s">
        <v>10</v>
      </c>
      <c r="I4" s="57" t="s">
        <v>126</v>
      </c>
      <c r="J4" s="29" t="s">
        <v>127</v>
      </c>
      <c r="K4" s="30" t="s">
        <v>64</v>
      </c>
      <c r="L4" s="30" t="s">
        <v>65</v>
      </c>
      <c r="M4" s="30" t="s">
        <v>66</v>
      </c>
      <c r="N4" s="30" t="s">
        <v>69</v>
      </c>
      <c r="O4" s="30" t="s">
        <v>25</v>
      </c>
      <c r="P4" s="31" t="s">
        <v>70</v>
      </c>
    </row>
    <row r="5" spans="1:18" x14ac:dyDescent="0.3">
      <c r="A5" s="24" t="s">
        <v>128</v>
      </c>
      <c r="B5" s="32">
        <v>102</v>
      </c>
      <c r="C5" s="33">
        <v>557</v>
      </c>
      <c r="D5" s="34">
        <v>23</v>
      </c>
      <c r="E5" s="34">
        <v>1</v>
      </c>
      <c r="F5" s="34">
        <v>2</v>
      </c>
      <c r="G5" s="34">
        <v>2</v>
      </c>
      <c r="H5" s="34">
        <v>2</v>
      </c>
      <c r="I5" s="59">
        <f t="shared" ref="I5:I19" si="0">SUM(D5:H5)</f>
        <v>30</v>
      </c>
      <c r="J5" s="36">
        <v>2</v>
      </c>
      <c r="K5" s="36">
        <v>2</v>
      </c>
      <c r="L5" s="36">
        <v>1</v>
      </c>
      <c r="M5" s="36">
        <v>1</v>
      </c>
      <c r="N5" s="36">
        <v>1</v>
      </c>
      <c r="O5" s="36">
        <v>1</v>
      </c>
      <c r="P5" s="37">
        <f t="shared" ref="P5:P28" si="1">SUM(I5:O5)</f>
        <v>38</v>
      </c>
    </row>
    <row r="6" spans="1:18" x14ac:dyDescent="0.3">
      <c r="A6" s="24" t="s">
        <v>73</v>
      </c>
      <c r="B6" s="32">
        <v>103</v>
      </c>
      <c r="C6" s="33">
        <v>347</v>
      </c>
      <c r="D6" s="34">
        <v>17</v>
      </c>
      <c r="E6" s="34">
        <v>1</v>
      </c>
      <c r="F6" s="34">
        <v>1</v>
      </c>
      <c r="G6" s="34">
        <v>1</v>
      </c>
      <c r="H6" s="34">
        <v>1</v>
      </c>
      <c r="I6" s="59">
        <f t="shared" si="0"/>
        <v>21</v>
      </c>
      <c r="J6" s="36">
        <v>1</v>
      </c>
      <c r="K6" s="36">
        <v>1</v>
      </c>
      <c r="L6" s="36">
        <v>1</v>
      </c>
      <c r="M6" s="36">
        <v>0</v>
      </c>
      <c r="N6" s="36">
        <v>1</v>
      </c>
      <c r="O6" s="36">
        <v>0.5</v>
      </c>
      <c r="P6" s="37">
        <f t="shared" si="1"/>
        <v>25.5</v>
      </c>
    </row>
    <row r="7" spans="1:18" x14ac:dyDescent="0.3">
      <c r="A7" s="24" t="s">
        <v>74</v>
      </c>
      <c r="B7" s="32">
        <v>105</v>
      </c>
      <c r="C7" s="33">
        <v>328</v>
      </c>
      <c r="D7" s="38">
        <v>16</v>
      </c>
      <c r="E7" s="36">
        <v>1</v>
      </c>
      <c r="F7" s="36">
        <v>1</v>
      </c>
      <c r="G7" s="36">
        <v>1</v>
      </c>
      <c r="H7" s="36">
        <v>1</v>
      </c>
      <c r="I7" s="59">
        <f t="shared" si="0"/>
        <v>20</v>
      </c>
      <c r="J7" s="36">
        <v>1</v>
      </c>
      <c r="K7" s="36">
        <v>1</v>
      </c>
      <c r="L7" s="36">
        <v>1</v>
      </c>
      <c r="M7" s="36">
        <v>0</v>
      </c>
      <c r="N7" s="36">
        <v>1</v>
      </c>
      <c r="O7" s="36">
        <v>0.5</v>
      </c>
      <c r="P7" s="37">
        <f t="shared" si="1"/>
        <v>24.5</v>
      </c>
    </row>
    <row r="8" spans="1:18" x14ac:dyDescent="0.3">
      <c r="A8" s="24" t="s">
        <v>76</v>
      </c>
      <c r="B8" s="32">
        <v>110</v>
      </c>
      <c r="C8" s="33">
        <v>303</v>
      </c>
      <c r="D8" s="38">
        <v>14</v>
      </c>
      <c r="E8" s="36">
        <v>1</v>
      </c>
      <c r="F8" s="36">
        <v>1</v>
      </c>
      <c r="G8" s="36">
        <v>1</v>
      </c>
      <c r="H8" s="36">
        <v>1</v>
      </c>
      <c r="I8" s="59">
        <f t="shared" si="0"/>
        <v>18</v>
      </c>
      <c r="J8" s="36">
        <v>1</v>
      </c>
      <c r="K8" s="36">
        <v>1</v>
      </c>
      <c r="L8" s="36">
        <v>1</v>
      </c>
      <c r="M8" s="36">
        <v>0</v>
      </c>
      <c r="N8" s="36">
        <v>1</v>
      </c>
      <c r="O8" s="36">
        <v>0.5</v>
      </c>
      <c r="P8" s="37">
        <f t="shared" si="1"/>
        <v>22.5</v>
      </c>
    </row>
    <row r="9" spans="1:18" x14ac:dyDescent="0.3">
      <c r="A9" s="24" t="s">
        <v>79</v>
      </c>
      <c r="B9" s="32">
        <v>118</v>
      </c>
      <c r="C9" s="33">
        <v>477</v>
      </c>
      <c r="D9" s="38">
        <v>20</v>
      </c>
      <c r="E9" s="36">
        <v>1</v>
      </c>
      <c r="F9" s="36">
        <v>2</v>
      </c>
      <c r="G9" s="36">
        <v>2</v>
      </c>
      <c r="H9" s="36">
        <v>2</v>
      </c>
      <c r="I9" s="59">
        <f t="shared" si="0"/>
        <v>27</v>
      </c>
      <c r="J9" s="36">
        <v>2</v>
      </c>
      <c r="K9" s="36">
        <v>2</v>
      </c>
      <c r="L9" s="36">
        <v>1</v>
      </c>
      <c r="M9" s="36">
        <v>0</v>
      </c>
      <c r="N9" s="36">
        <v>1</v>
      </c>
      <c r="O9" s="36">
        <v>0.5</v>
      </c>
      <c r="P9" s="37">
        <f t="shared" si="1"/>
        <v>33.5</v>
      </c>
    </row>
    <row r="10" spans="1:18" x14ac:dyDescent="0.3">
      <c r="A10" s="60" t="s">
        <v>80</v>
      </c>
      <c r="B10" s="32">
        <v>133</v>
      </c>
      <c r="C10" s="33">
        <v>252</v>
      </c>
      <c r="D10" s="38">
        <v>17</v>
      </c>
      <c r="E10" s="36">
        <v>1</v>
      </c>
      <c r="F10" s="36">
        <v>1</v>
      </c>
      <c r="G10" s="36">
        <v>1</v>
      </c>
      <c r="H10" s="36">
        <v>1</v>
      </c>
      <c r="I10" s="59">
        <f t="shared" si="0"/>
        <v>21</v>
      </c>
      <c r="J10" s="36">
        <v>1</v>
      </c>
      <c r="K10" s="36">
        <v>1</v>
      </c>
      <c r="L10" s="36">
        <v>1</v>
      </c>
      <c r="M10" s="36">
        <v>0</v>
      </c>
      <c r="N10" s="36">
        <v>1</v>
      </c>
      <c r="O10" s="36">
        <v>0.5</v>
      </c>
      <c r="P10" s="37">
        <f t="shared" si="1"/>
        <v>25.5</v>
      </c>
    </row>
    <row r="11" spans="1:18" x14ac:dyDescent="0.3">
      <c r="A11" s="24" t="s">
        <v>82</v>
      </c>
      <c r="B11" s="32">
        <v>136</v>
      </c>
      <c r="C11" s="33">
        <v>264</v>
      </c>
      <c r="D11" s="38">
        <v>13</v>
      </c>
      <c r="E11" s="36">
        <v>1</v>
      </c>
      <c r="F11" s="36">
        <v>1</v>
      </c>
      <c r="G11" s="36">
        <v>1</v>
      </c>
      <c r="H11" s="36">
        <v>1</v>
      </c>
      <c r="I11" s="59">
        <f t="shared" si="0"/>
        <v>17</v>
      </c>
      <c r="J11" s="36">
        <v>1</v>
      </c>
      <c r="K11" s="36">
        <v>1</v>
      </c>
      <c r="L11" s="36">
        <v>1</v>
      </c>
      <c r="M11" s="36">
        <v>0</v>
      </c>
      <c r="N11" s="36">
        <v>1</v>
      </c>
      <c r="O11" s="36">
        <v>0.5</v>
      </c>
      <c r="P11" s="37">
        <f t="shared" si="1"/>
        <v>21.5</v>
      </c>
    </row>
    <row r="12" spans="1:18" x14ac:dyDescent="0.3">
      <c r="A12" s="24" t="s">
        <v>83</v>
      </c>
      <c r="B12" s="32">
        <v>137</v>
      </c>
      <c r="C12" s="33">
        <v>448</v>
      </c>
      <c r="D12" s="38">
        <v>19</v>
      </c>
      <c r="E12" s="36">
        <v>1</v>
      </c>
      <c r="F12" s="36">
        <v>2</v>
      </c>
      <c r="G12" s="36">
        <v>2</v>
      </c>
      <c r="H12" s="36">
        <v>2</v>
      </c>
      <c r="I12" s="59">
        <f t="shared" si="0"/>
        <v>26</v>
      </c>
      <c r="J12" s="36">
        <v>2</v>
      </c>
      <c r="K12" s="36">
        <v>2</v>
      </c>
      <c r="L12" s="36">
        <v>1</v>
      </c>
      <c r="M12" s="36">
        <v>0</v>
      </c>
      <c r="N12" s="36">
        <v>1</v>
      </c>
      <c r="O12" s="36">
        <v>0.5</v>
      </c>
      <c r="P12" s="37">
        <f t="shared" si="1"/>
        <v>32.5</v>
      </c>
    </row>
    <row r="13" spans="1:18" x14ac:dyDescent="0.3">
      <c r="A13" s="24" t="s">
        <v>84</v>
      </c>
      <c r="B13" s="32">
        <v>140</v>
      </c>
      <c r="C13" s="33">
        <v>519</v>
      </c>
      <c r="D13" s="38">
        <v>22</v>
      </c>
      <c r="E13" s="36">
        <v>2</v>
      </c>
      <c r="F13" s="36">
        <v>2</v>
      </c>
      <c r="G13" s="36">
        <v>2</v>
      </c>
      <c r="H13" s="36">
        <v>2</v>
      </c>
      <c r="I13" s="59">
        <f t="shared" si="0"/>
        <v>30</v>
      </c>
      <c r="J13" s="36">
        <v>2</v>
      </c>
      <c r="K13" s="36">
        <v>2</v>
      </c>
      <c r="L13" s="36">
        <v>1</v>
      </c>
      <c r="M13" s="36">
        <v>1</v>
      </c>
      <c r="N13" s="36">
        <v>1</v>
      </c>
      <c r="O13" s="36">
        <v>1</v>
      </c>
      <c r="P13" s="37">
        <f t="shared" si="1"/>
        <v>38</v>
      </c>
      <c r="R13" s="40"/>
    </row>
    <row r="14" spans="1:18" x14ac:dyDescent="0.3">
      <c r="A14" s="24" t="s">
        <v>85</v>
      </c>
      <c r="B14" s="32">
        <v>142</v>
      </c>
      <c r="C14" s="33">
        <v>500</v>
      </c>
      <c r="D14" s="38">
        <v>20</v>
      </c>
      <c r="E14" s="36">
        <v>1</v>
      </c>
      <c r="F14" s="36">
        <v>2</v>
      </c>
      <c r="G14" s="36">
        <v>2</v>
      </c>
      <c r="H14" s="36">
        <v>2</v>
      </c>
      <c r="I14" s="59">
        <f t="shared" si="0"/>
        <v>27</v>
      </c>
      <c r="J14" s="36">
        <v>2</v>
      </c>
      <c r="K14" s="36">
        <v>2</v>
      </c>
      <c r="L14" s="36">
        <v>1</v>
      </c>
      <c r="M14" s="36">
        <v>1</v>
      </c>
      <c r="N14" s="36">
        <v>1</v>
      </c>
      <c r="O14" s="36">
        <v>1</v>
      </c>
      <c r="P14" s="37">
        <f t="shared" si="1"/>
        <v>35</v>
      </c>
    </row>
    <row r="15" spans="1:18" x14ac:dyDescent="0.3">
      <c r="A15" s="24" t="s">
        <v>86</v>
      </c>
      <c r="B15" s="32">
        <v>147</v>
      </c>
      <c r="C15" s="33">
        <v>310</v>
      </c>
      <c r="D15" s="38">
        <v>14</v>
      </c>
      <c r="E15" s="36">
        <v>1</v>
      </c>
      <c r="F15" s="36">
        <v>1</v>
      </c>
      <c r="G15" s="36">
        <v>1</v>
      </c>
      <c r="H15" s="36">
        <v>1</v>
      </c>
      <c r="I15" s="59">
        <f t="shared" si="0"/>
        <v>18</v>
      </c>
      <c r="J15" s="36">
        <v>1</v>
      </c>
      <c r="K15" s="36">
        <v>1</v>
      </c>
      <c r="L15" s="36">
        <v>1</v>
      </c>
      <c r="M15" s="36">
        <v>0</v>
      </c>
      <c r="N15" s="36">
        <v>1</v>
      </c>
      <c r="O15" s="36">
        <v>0.5</v>
      </c>
      <c r="P15" s="37">
        <f t="shared" si="1"/>
        <v>22.5</v>
      </c>
    </row>
    <row r="16" spans="1:18" x14ac:dyDescent="0.3">
      <c r="A16" s="24" t="s">
        <v>87</v>
      </c>
      <c r="B16" s="32">
        <v>148</v>
      </c>
      <c r="C16" s="33">
        <v>279</v>
      </c>
      <c r="D16" s="38">
        <v>12</v>
      </c>
      <c r="E16" s="36">
        <v>1</v>
      </c>
      <c r="F16" s="36">
        <v>1</v>
      </c>
      <c r="G16" s="36">
        <v>1</v>
      </c>
      <c r="H16" s="36">
        <v>1</v>
      </c>
      <c r="I16" s="59">
        <f t="shared" si="0"/>
        <v>16</v>
      </c>
      <c r="J16" s="36">
        <v>1</v>
      </c>
      <c r="K16" s="36">
        <v>1</v>
      </c>
      <c r="L16" s="36">
        <v>1</v>
      </c>
      <c r="M16" s="36">
        <v>0</v>
      </c>
      <c r="N16" s="36">
        <v>1</v>
      </c>
      <c r="O16" s="36">
        <v>0.5</v>
      </c>
      <c r="P16" s="37">
        <f t="shared" si="1"/>
        <v>20.5</v>
      </c>
    </row>
    <row r="17" spans="1:18" x14ac:dyDescent="0.3">
      <c r="A17" s="24" t="s">
        <v>90</v>
      </c>
      <c r="B17" s="32">
        <v>153</v>
      </c>
      <c r="C17" s="33">
        <v>186</v>
      </c>
      <c r="D17" s="38">
        <v>10</v>
      </c>
      <c r="E17" s="36">
        <v>1</v>
      </c>
      <c r="F17" s="36">
        <v>1</v>
      </c>
      <c r="G17" s="36">
        <v>1</v>
      </c>
      <c r="H17" s="36">
        <v>1</v>
      </c>
      <c r="I17" s="59">
        <f t="shared" si="0"/>
        <v>14</v>
      </c>
      <c r="J17" s="36">
        <v>1</v>
      </c>
      <c r="K17" s="36">
        <v>1</v>
      </c>
      <c r="L17" s="36">
        <v>1</v>
      </c>
      <c r="M17" s="36">
        <v>0</v>
      </c>
      <c r="N17" s="36">
        <v>1</v>
      </c>
      <c r="O17" s="36">
        <v>0.5</v>
      </c>
      <c r="P17" s="37">
        <f t="shared" si="1"/>
        <v>18.5</v>
      </c>
    </row>
    <row r="18" spans="1:18" x14ac:dyDescent="0.3">
      <c r="A18" s="24" t="s">
        <v>91</v>
      </c>
      <c r="B18" s="32">
        <v>155</v>
      </c>
      <c r="C18" s="33">
        <v>329</v>
      </c>
      <c r="D18" s="38">
        <v>15</v>
      </c>
      <c r="E18" s="36">
        <v>1</v>
      </c>
      <c r="F18" s="36">
        <v>1</v>
      </c>
      <c r="G18" s="36">
        <v>1</v>
      </c>
      <c r="H18" s="36">
        <v>1</v>
      </c>
      <c r="I18" s="59">
        <f t="shared" si="0"/>
        <v>19</v>
      </c>
      <c r="J18" s="36">
        <v>1</v>
      </c>
      <c r="K18" s="36">
        <v>1</v>
      </c>
      <c r="L18" s="36">
        <v>1</v>
      </c>
      <c r="M18" s="36">
        <v>0</v>
      </c>
      <c r="N18" s="36">
        <v>1</v>
      </c>
      <c r="O18" s="36">
        <v>0.5</v>
      </c>
      <c r="P18" s="37">
        <f t="shared" si="1"/>
        <v>23.5</v>
      </c>
    </row>
    <row r="19" spans="1:18" x14ac:dyDescent="0.3">
      <c r="A19" s="24" t="s">
        <v>92</v>
      </c>
      <c r="B19" s="32">
        <v>157</v>
      </c>
      <c r="C19" s="33">
        <v>225</v>
      </c>
      <c r="D19" s="38">
        <v>11</v>
      </c>
      <c r="E19" s="36">
        <v>1</v>
      </c>
      <c r="F19" s="36">
        <v>1</v>
      </c>
      <c r="G19" s="36">
        <v>1</v>
      </c>
      <c r="H19" s="36">
        <v>1</v>
      </c>
      <c r="I19" s="59">
        <f t="shared" si="0"/>
        <v>15</v>
      </c>
      <c r="J19" s="36">
        <v>1</v>
      </c>
      <c r="K19" s="36">
        <v>1</v>
      </c>
      <c r="L19" s="36">
        <v>1</v>
      </c>
      <c r="M19" s="36">
        <v>0</v>
      </c>
      <c r="N19" s="36">
        <v>1</v>
      </c>
      <c r="O19" s="36">
        <v>0.5</v>
      </c>
      <c r="P19" s="37">
        <f t="shared" si="1"/>
        <v>19.5</v>
      </c>
    </row>
    <row r="20" spans="1:18" x14ac:dyDescent="0.3">
      <c r="A20" s="76" t="s">
        <v>159</v>
      </c>
      <c r="B20" s="32" t="s">
        <v>135</v>
      </c>
      <c r="C20" s="33">
        <v>537</v>
      </c>
      <c r="D20" s="38">
        <v>23</v>
      </c>
      <c r="E20" s="36">
        <v>1</v>
      </c>
      <c r="F20" s="36">
        <v>2</v>
      </c>
      <c r="G20" s="36">
        <v>2</v>
      </c>
      <c r="H20" s="36">
        <v>2</v>
      </c>
      <c r="I20" s="59">
        <f>SUM(D20:H20)</f>
        <v>30</v>
      </c>
      <c r="J20" s="36">
        <v>2</v>
      </c>
      <c r="K20" s="36">
        <v>2</v>
      </c>
      <c r="L20" s="36">
        <v>1</v>
      </c>
      <c r="M20" s="36">
        <v>1</v>
      </c>
      <c r="N20" s="36">
        <v>1</v>
      </c>
      <c r="O20" s="36">
        <v>1</v>
      </c>
      <c r="P20" s="37">
        <f t="shared" si="1"/>
        <v>38</v>
      </c>
    </row>
    <row r="21" spans="1:18" x14ac:dyDescent="0.3">
      <c r="A21" s="24" t="s">
        <v>93</v>
      </c>
      <c r="B21" s="32">
        <v>161</v>
      </c>
      <c r="C21" s="33">
        <v>307</v>
      </c>
      <c r="D21" s="38">
        <v>15</v>
      </c>
      <c r="E21" s="36">
        <v>1</v>
      </c>
      <c r="F21" s="36">
        <v>1</v>
      </c>
      <c r="G21" s="36">
        <v>1</v>
      </c>
      <c r="H21" s="36">
        <v>1</v>
      </c>
      <c r="I21" s="59">
        <f t="shared" ref="I21:I28" si="2">SUM(D21:H21)</f>
        <v>19</v>
      </c>
      <c r="J21" s="36">
        <v>1</v>
      </c>
      <c r="K21" s="36">
        <v>1</v>
      </c>
      <c r="L21" s="36">
        <v>1</v>
      </c>
      <c r="M21" s="36">
        <v>0</v>
      </c>
      <c r="N21" s="36">
        <v>1</v>
      </c>
      <c r="O21" s="36">
        <v>0.5</v>
      </c>
      <c r="P21" s="37">
        <f t="shared" si="1"/>
        <v>23.5</v>
      </c>
    </row>
    <row r="22" spans="1:18" x14ac:dyDescent="0.3">
      <c r="A22" s="24" t="s">
        <v>95</v>
      </c>
      <c r="B22" s="32">
        <v>168</v>
      </c>
      <c r="C22" s="33">
        <v>265</v>
      </c>
      <c r="D22" s="38">
        <v>13</v>
      </c>
      <c r="E22" s="36">
        <v>1</v>
      </c>
      <c r="F22" s="36">
        <v>1</v>
      </c>
      <c r="G22" s="36">
        <v>1</v>
      </c>
      <c r="H22" s="36">
        <v>1</v>
      </c>
      <c r="I22" s="59">
        <f t="shared" si="2"/>
        <v>17</v>
      </c>
      <c r="J22" s="36">
        <v>1</v>
      </c>
      <c r="K22" s="36">
        <v>1</v>
      </c>
      <c r="L22" s="36">
        <v>1</v>
      </c>
      <c r="M22" s="36">
        <v>0</v>
      </c>
      <c r="N22" s="36">
        <v>1</v>
      </c>
      <c r="O22" s="36">
        <v>0.5</v>
      </c>
      <c r="P22" s="37">
        <f t="shared" si="1"/>
        <v>21.5</v>
      </c>
    </row>
    <row r="23" spans="1:18" x14ac:dyDescent="0.3">
      <c r="A23" s="24" t="s">
        <v>96</v>
      </c>
      <c r="B23" s="32">
        <v>173</v>
      </c>
      <c r="C23" s="33">
        <v>256</v>
      </c>
      <c r="D23" s="38">
        <v>11</v>
      </c>
      <c r="E23" s="36">
        <v>1</v>
      </c>
      <c r="F23" s="36">
        <v>1</v>
      </c>
      <c r="G23" s="36">
        <v>1</v>
      </c>
      <c r="H23" s="36">
        <v>1</v>
      </c>
      <c r="I23" s="59">
        <f t="shared" si="2"/>
        <v>15</v>
      </c>
      <c r="J23" s="36">
        <v>1</v>
      </c>
      <c r="K23" s="36">
        <v>1</v>
      </c>
      <c r="L23" s="36">
        <v>1</v>
      </c>
      <c r="M23" s="36">
        <v>0</v>
      </c>
      <c r="N23" s="36">
        <v>1</v>
      </c>
      <c r="O23" s="36">
        <v>0.5</v>
      </c>
      <c r="P23" s="37">
        <f t="shared" si="1"/>
        <v>19.5</v>
      </c>
    </row>
    <row r="24" spans="1:18" x14ac:dyDescent="0.3">
      <c r="A24" s="24" t="s">
        <v>98</v>
      </c>
      <c r="B24" s="32">
        <v>181</v>
      </c>
      <c r="C24" s="33">
        <v>395</v>
      </c>
      <c r="D24" s="38">
        <v>18</v>
      </c>
      <c r="E24" s="36">
        <v>1</v>
      </c>
      <c r="F24" s="36">
        <v>2</v>
      </c>
      <c r="G24" s="36">
        <v>2</v>
      </c>
      <c r="H24" s="36">
        <v>2</v>
      </c>
      <c r="I24" s="59">
        <f t="shared" si="2"/>
        <v>25</v>
      </c>
      <c r="J24" s="36">
        <v>2</v>
      </c>
      <c r="K24" s="36">
        <v>2</v>
      </c>
      <c r="L24" s="36">
        <v>1</v>
      </c>
      <c r="M24" s="36">
        <v>0</v>
      </c>
      <c r="N24" s="36">
        <v>1</v>
      </c>
      <c r="O24" s="36">
        <v>0.5</v>
      </c>
      <c r="P24" s="37">
        <f t="shared" si="1"/>
        <v>31.5</v>
      </c>
    </row>
    <row r="25" spans="1:18" x14ac:dyDescent="0.3">
      <c r="A25" s="24" t="s">
        <v>99</v>
      </c>
      <c r="B25" s="32">
        <v>184</v>
      </c>
      <c r="C25" s="33">
        <v>503</v>
      </c>
      <c r="D25" s="38">
        <v>20</v>
      </c>
      <c r="E25" s="36">
        <v>1</v>
      </c>
      <c r="F25" s="36">
        <v>2</v>
      </c>
      <c r="G25" s="36">
        <v>2</v>
      </c>
      <c r="H25" s="36">
        <v>2</v>
      </c>
      <c r="I25" s="59">
        <f t="shared" si="2"/>
        <v>27</v>
      </c>
      <c r="J25" s="36">
        <v>2</v>
      </c>
      <c r="K25" s="36">
        <v>2</v>
      </c>
      <c r="L25" s="36">
        <v>1</v>
      </c>
      <c r="M25" s="36">
        <v>1</v>
      </c>
      <c r="N25" s="36">
        <v>1</v>
      </c>
      <c r="O25" s="36">
        <v>1</v>
      </c>
      <c r="P25" s="37">
        <f t="shared" si="1"/>
        <v>35</v>
      </c>
    </row>
    <row r="26" spans="1:18" x14ac:dyDescent="0.3">
      <c r="A26" s="24" t="s">
        <v>100</v>
      </c>
      <c r="B26" s="32">
        <v>185</v>
      </c>
      <c r="C26" s="33">
        <v>354</v>
      </c>
      <c r="D26" s="38">
        <v>15</v>
      </c>
      <c r="E26" s="36">
        <v>1</v>
      </c>
      <c r="F26" s="36">
        <v>1</v>
      </c>
      <c r="G26" s="36">
        <v>1</v>
      </c>
      <c r="H26" s="36">
        <v>1</v>
      </c>
      <c r="I26" s="59">
        <f t="shared" si="2"/>
        <v>19</v>
      </c>
      <c r="J26" s="36">
        <v>2</v>
      </c>
      <c r="K26" s="36">
        <v>1</v>
      </c>
      <c r="L26" s="36">
        <v>1</v>
      </c>
      <c r="M26" s="36">
        <v>0</v>
      </c>
      <c r="N26" s="36">
        <v>1</v>
      </c>
      <c r="O26" s="36">
        <v>0.5</v>
      </c>
      <c r="P26" s="37">
        <f t="shared" si="1"/>
        <v>24.5</v>
      </c>
    </row>
    <row r="27" spans="1:18" x14ac:dyDescent="0.3">
      <c r="A27" s="24" t="s">
        <v>101</v>
      </c>
      <c r="B27" s="32">
        <v>186</v>
      </c>
      <c r="C27" s="33">
        <v>246</v>
      </c>
      <c r="D27" s="38">
        <v>12</v>
      </c>
      <c r="E27" s="36">
        <v>1</v>
      </c>
      <c r="F27" s="36">
        <v>1</v>
      </c>
      <c r="G27" s="36">
        <v>1</v>
      </c>
      <c r="H27" s="36">
        <v>1</v>
      </c>
      <c r="I27" s="59">
        <f t="shared" si="2"/>
        <v>16</v>
      </c>
      <c r="J27" s="36">
        <v>1</v>
      </c>
      <c r="K27" s="36">
        <v>1</v>
      </c>
      <c r="L27" s="36">
        <v>1</v>
      </c>
      <c r="M27" s="36">
        <v>0</v>
      </c>
      <c r="N27" s="36">
        <v>1</v>
      </c>
      <c r="O27" s="36">
        <v>0.5</v>
      </c>
      <c r="P27" s="37">
        <f t="shared" si="1"/>
        <v>20.5</v>
      </c>
    </row>
    <row r="28" spans="1:18" x14ac:dyDescent="0.3">
      <c r="A28" s="24" t="s">
        <v>102</v>
      </c>
      <c r="B28" s="32">
        <v>187</v>
      </c>
      <c r="C28" s="33">
        <v>232</v>
      </c>
      <c r="D28" s="41">
        <v>11</v>
      </c>
      <c r="E28" s="44">
        <v>1</v>
      </c>
      <c r="F28" s="44">
        <v>1</v>
      </c>
      <c r="G28" s="44">
        <v>1</v>
      </c>
      <c r="H28" s="44">
        <v>1</v>
      </c>
      <c r="I28" s="61">
        <f t="shared" si="2"/>
        <v>15</v>
      </c>
      <c r="J28" s="44">
        <v>1</v>
      </c>
      <c r="K28" s="44">
        <v>1</v>
      </c>
      <c r="L28" s="44">
        <v>1</v>
      </c>
      <c r="M28" s="44">
        <v>0</v>
      </c>
      <c r="N28" s="44">
        <v>1</v>
      </c>
      <c r="O28" s="44">
        <v>0.5</v>
      </c>
      <c r="P28" s="45">
        <f t="shared" si="1"/>
        <v>19.5</v>
      </c>
    </row>
    <row r="29" spans="1:18" x14ac:dyDescent="0.3">
      <c r="B29" s="46" t="s">
        <v>70</v>
      </c>
      <c r="C29" s="62">
        <f t="shared" ref="C29:P29" si="3">SUM(C5:C28)</f>
        <v>8419</v>
      </c>
      <c r="D29" s="63">
        <f t="shared" si="3"/>
        <v>381</v>
      </c>
      <c r="E29" s="63">
        <f t="shared" si="3"/>
        <v>25</v>
      </c>
      <c r="F29" s="63">
        <f t="shared" si="3"/>
        <v>32</v>
      </c>
      <c r="G29" s="63">
        <f t="shared" si="3"/>
        <v>32</v>
      </c>
      <c r="H29" s="63">
        <f t="shared" si="3"/>
        <v>32</v>
      </c>
      <c r="I29" s="64">
        <f t="shared" si="3"/>
        <v>502</v>
      </c>
      <c r="J29" s="48">
        <f t="shared" si="3"/>
        <v>33</v>
      </c>
      <c r="K29" s="48">
        <f t="shared" si="3"/>
        <v>32</v>
      </c>
      <c r="L29" s="48">
        <f t="shared" si="3"/>
        <v>24</v>
      </c>
      <c r="M29" s="48">
        <f t="shared" si="3"/>
        <v>5</v>
      </c>
      <c r="N29" s="48">
        <f t="shared" si="3"/>
        <v>24</v>
      </c>
      <c r="O29" s="48">
        <f t="shared" si="3"/>
        <v>14.5</v>
      </c>
      <c r="P29" s="37">
        <f t="shared" si="3"/>
        <v>634.5</v>
      </c>
    </row>
    <row r="30" spans="1:18" x14ac:dyDescent="0.3">
      <c r="A30" s="65"/>
      <c r="B30" s="66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 x14ac:dyDescent="0.3">
      <c r="A31" s="65"/>
      <c r="B31" s="66"/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1:18" ht="21" x14ac:dyDescent="0.4">
      <c r="A32" s="54" t="s">
        <v>130</v>
      </c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4"/>
      <c r="M32" s="54"/>
      <c r="N32" s="54"/>
      <c r="O32" s="54"/>
      <c r="P32" s="54"/>
      <c r="Q32" s="54"/>
      <c r="R32" s="54"/>
    </row>
    <row r="33" spans="1:33" ht="81.599999999999994" customHeight="1" x14ac:dyDescent="0.3">
      <c r="A33" s="25" t="s">
        <v>45</v>
      </c>
      <c r="B33" s="26" t="s">
        <v>46</v>
      </c>
      <c r="C33" s="28" t="s">
        <v>123</v>
      </c>
      <c r="D33" s="28" t="s">
        <v>2</v>
      </c>
      <c r="E33" s="30" t="s">
        <v>3</v>
      </c>
      <c r="F33" s="30" t="s">
        <v>131</v>
      </c>
      <c r="G33" s="30" t="s">
        <v>132</v>
      </c>
      <c r="H33" s="30" t="s">
        <v>146</v>
      </c>
      <c r="I33" s="30" t="s">
        <v>149</v>
      </c>
      <c r="J33" s="30" t="s">
        <v>147</v>
      </c>
      <c r="K33" s="30" t="s">
        <v>148</v>
      </c>
      <c r="L33" s="30" t="s">
        <v>10</v>
      </c>
      <c r="M33" s="57" t="s">
        <v>126</v>
      </c>
      <c r="N33" s="29" t="s">
        <v>127</v>
      </c>
      <c r="O33" s="30" t="s">
        <v>64</v>
      </c>
      <c r="P33" s="30" t="s">
        <v>65</v>
      </c>
      <c r="Q33" s="30" t="s">
        <v>66</v>
      </c>
      <c r="R33" s="30" t="s">
        <v>69</v>
      </c>
      <c r="S33" s="30" t="s">
        <v>25</v>
      </c>
      <c r="T33" s="31" t="s">
        <v>70</v>
      </c>
    </row>
    <row r="34" spans="1:33" x14ac:dyDescent="0.3">
      <c r="A34" s="24" t="s">
        <v>133</v>
      </c>
      <c r="B34" s="32">
        <v>204</v>
      </c>
      <c r="C34" s="33">
        <v>517</v>
      </c>
      <c r="D34" s="36">
        <v>6</v>
      </c>
      <c r="E34" s="36">
        <v>6</v>
      </c>
      <c r="F34" s="36">
        <v>4</v>
      </c>
      <c r="G34" s="36">
        <v>4</v>
      </c>
      <c r="H34" s="36">
        <v>2</v>
      </c>
      <c r="I34" s="36">
        <v>2</v>
      </c>
      <c r="J34" s="36">
        <v>2</v>
      </c>
      <c r="K34" s="36">
        <v>2</v>
      </c>
      <c r="L34" s="36">
        <v>2</v>
      </c>
      <c r="M34" s="69">
        <f t="shared" ref="M34:M41" si="4">SUM(D34:L34)</f>
        <v>30</v>
      </c>
      <c r="N34" s="36">
        <v>2</v>
      </c>
      <c r="O34" s="36">
        <v>2</v>
      </c>
      <c r="P34" s="36">
        <v>1</v>
      </c>
      <c r="Q34" s="36">
        <v>1</v>
      </c>
      <c r="R34" s="36">
        <v>1</v>
      </c>
      <c r="S34" s="36">
        <v>1</v>
      </c>
      <c r="T34" s="37">
        <f t="shared" ref="T34:T41" si="5">SUM(M34:S34)</f>
        <v>38</v>
      </c>
    </row>
    <row r="35" spans="1:33" x14ac:dyDescent="0.3">
      <c r="A35" s="58" t="s">
        <v>134</v>
      </c>
      <c r="B35" s="32" t="s">
        <v>135</v>
      </c>
      <c r="C35" s="33">
        <v>404</v>
      </c>
      <c r="D35" s="36">
        <v>5</v>
      </c>
      <c r="E35" s="36">
        <v>5</v>
      </c>
      <c r="F35" s="36">
        <v>3</v>
      </c>
      <c r="G35" s="36">
        <v>3</v>
      </c>
      <c r="H35" s="36">
        <v>1</v>
      </c>
      <c r="I35" s="36">
        <v>1</v>
      </c>
      <c r="J35" s="36">
        <v>1</v>
      </c>
      <c r="K35" s="36">
        <v>1</v>
      </c>
      <c r="L35" s="36">
        <v>1</v>
      </c>
      <c r="M35" s="69">
        <f t="shared" si="4"/>
        <v>21</v>
      </c>
      <c r="N35" s="36">
        <v>2</v>
      </c>
      <c r="O35" s="36">
        <v>1</v>
      </c>
      <c r="P35" s="36">
        <v>1</v>
      </c>
      <c r="Q35" s="36">
        <v>0</v>
      </c>
      <c r="R35" s="36">
        <v>1</v>
      </c>
      <c r="S35" s="36">
        <v>0.5</v>
      </c>
      <c r="T35" s="37">
        <f t="shared" si="5"/>
        <v>26.5</v>
      </c>
    </row>
    <row r="36" spans="1:33" x14ac:dyDescent="0.3">
      <c r="A36" s="58" t="s">
        <v>136</v>
      </c>
      <c r="B36" s="32" t="s">
        <v>135</v>
      </c>
      <c r="C36" s="33">
        <v>486</v>
      </c>
      <c r="D36" s="36">
        <v>6</v>
      </c>
      <c r="E36" s="36">
        <v>6</v>
      </c>
      <c r="F36" s="36">
        <v>4</v>
      </c>
      <c r="G36" s="36">
        <v>4</v>
      </c>
      <c r="H36" s="36">
        <v>2</v>
      </c>
      <c r="I36" s="36">
        <v>2</v>
      </c>
      <c r="J36" s="36">
        <v>2</v>
      </c>
      <c r="K36" s="36">
        <v>2</v>
      </c>
      <c r="L36" s="36">
        <v>2</v>
      </c>
      <c r="M36" s="69">
        <f t="shared" si="4"/>
        <v>30</v>
      </c>
      <c r="N36" s="36">
        <v>2</v>
      </c>
      <c r="O36" s="36">
        <v>2</v>
      </c>
      <c r="P36" s="36">
        <v>1</v>
      </c>
      <c r="Q36" s="36">
        <v>0</v>
      </c>
      <c r="R36" s="36">
        <v>1</v>
      </c>
      <c r="S36" s="36">
        <v>0.5</v>
      </c>
      <c r="T36" s="37">
        <f t="shared" si="5"/>
        <v>36.5</v>
      </c>
    </row>
    <row r="37" spans="1:33" x14ac:dyDescent="0.3">
      <c r="A37" s="58" t="s">
        <v>137</v>
      </c>
      <c r="B37" s="32" t="s">
        <v>135</v>
      </c>
      <c r="C37" s="33">
        <v>448</v>
      </c>
      <c r="D37" s="36">
        <v>6</v>
      </c>
      <c r="E37" s="36">
        <v>6</v>
      </c>
      <c r="F37" s="36">
        <v>4</v>
      </c>
      <c r="G37" s="36">
        <v>4</v>
      </c>
      <c r="H37" s="36">
        <v>2</v>
      </c>
      <c r="I37" s="36">
        <v>2</v>
      </c>
      <c r="J37" s="36">
        <v>2</v>
      </c>
      <c r="K37" s="36">
        <v>2</v>
      </c>
      <c r="L37" s="36">
        <v>2</v>
      </c>
      <c r="M37" s="69">
        <f t="shared" si="4"/>
        <v>30</v>
      </c>
      <c r="N37" s="36">
        <v>2</v>
      </c>
      <c r="O37" s="36">
        <v>2</v>
      </c>
      <c r="P37" s="36">
        <v>1</v>
      </c>
      <c r="Q37" s="36">
        <v>0</v>
      </c>
      <c r="R37" s="36">
        <v>1</v>
      </c>
      <c r="S37" s="36">
        <v>0.5</v>
      </c>
      <c r="T37" s="37">
        <f t="shared" si="5"/>
        <v>36.5</v>
      </c>
    </row>
    <row r="38" spans="1:33" x14ac:dyDescent="0.3">
      <c r="A38" s="24" t="s">
        <v>107</v>
      </c>
      <c r="B38" s="32">
        <v>215</v>
      </c>
      <c r="C38" s="33">
        <v>454</v>
      </c>
      <c r="D38" s="36">
        <v>6</v>
      </c>
      <c r="E38" s="36">
        <v>6</v>
      </c>
      <c r="F38" s="36">
        <v>4</v>
      </c>
      <c r="G38" s="36">
        <v>4</v>
      </c>
      <c r="H38" s="36">
        <v>1</v>
      </c>
      <c r="I38" s="36">
        <v>2</v>
      </c>
      <c r="J38" s="36">
        <v>2</v>
      </c>
      <c r="K38" s="36">
        <v>2</v>
      </c>
      <c r="L38" s="36">
        <v>2</v>
      </c>
      <c r="M38" s="69">
        <f t="shared" si="4"/>
        <v>29</v>
      </c>
      <c r="N38" s="36">
        <v>2</v>
      </c>
      <c r="O38" s="36">
        <v>2</v>
      </c>
      <c r="P38" s="36">
        <v>1</v>
      </c>
      <c r="Q38" s="36">
        <v>0</v>
      </c>
      <c r="R38" s="36">
        <v>1</v>
      </c>
      <c r="S38" s="36">
        <v>0.5</v>
      </c>
      <c r="T38" s="37">
        <f t="shared" si="5"/>
        <v>35.5</v>
      </c>
    </row>
    <row r="39" spans="1:33" x14ac:dyDescent="0.3">
      <c r="A39" s="24" t="s">
        <v>138</v>
      </c>
      <c r="B39" s="32" t="s">
        <v>135</v>
      </c>
      <c r="C39" s="33">
        <v>330</v>
      </c>
      <c r="D39" s="36">
        <v>4</v>
      </c>
      <c r="E39" s="36">
        <v>4</v>
      </c>
      <c r="F39" s="36">
        <v>3</v>
      </c>
      <c r="G39" s="36">
        <v>3</v>
      </c>
      <c r="H39" s="36">
        <v>1</v>
      </c>
      <c r="I39" s="36">
        <v>1</v>
      </c>
      <c r="J39" s="36">
        <v>1</v>
      </c>
      <c r="K39" s="36">
        <v>1</v>
      </c>
      <c r="L39" s="36">
        <v>1</v>
      </c>
      <c r="M39" s="69">
        <f t="shared" si="4"/>
        <v>19</v>
      </c>
      <c r="N39" s="36">
        <v>1</v>
      </c>
      <c r="O39" s="36">
        <v>1</v>
      </c>
      <c r="P39" s="36">
        <v>1</v>
      </c>
      <c r="Q39" s="36">
        <v>0</v>
      </c>
      <c r="R39" s="36">
        <v>1</v>
      </c>
      <c r="S39" s="36">
        <v>0.5</v>
      </c>
      <c r="T39" s="37">
        <f t="shared" si="5"/>
        <v>23.5</v>
      </c>
    </row>
    <row r="40" spans="1:33" x14ac:dyDescent="0.3">
      <c r="A40" s="24" t="s">
        <v>110</v>
      </c>
      <c r="B40" s="32">
        <v>279</v>
      </c>
      <c r="C40" s="33">
        <v>331</v>
      </c>
      <c r="D40" s="36">
        <v>4</v>
      </c>
      <c r="E40" s="36">
        <v>4</v>
      </c>
      <c r="F40" s="36">
        <v>3</v>
      </c>
      <c r="G40" s="36">
        <v>3</v>
      </c>
      <c r="H40" s="36">
        <v>1</v>
      </c>
      <c r="I40" s="36">
        <v>1</v>
      </c>
      <c r="J40" s="36">
        <v>1</v>
      </c>
      <c r="K40" s="36">
        <v>1</v>
      </c>
      <c r="L40" s="36">
        <v>1</v>
      </c>
      <c r="M40" s="69">
        <f t="shared" si="4"/>
        <v>19</v>
      </c>
      <c r="N40" s="36">
        <v>1</v>
      </c>
      <c r="O40" s="36">
        <v>1</v>
      </c>
      <c r="P40" s="36">
        <v>1</v>
      </c>
      <c r="Q40" s="36">
        <v>0</v>
      </c>
      <c r="R40" s="36">
        <v>1</v>
      </c>
      <c r="S40" s="36">
        <v>0.5</v>
      </c>
      <c r="T40" s="37">
        <f t="shared" si="5"/>
        <v>23.5</v>
      </c>
    </row>
    <row r="41" spans="1:33" x14ac:dyDescent="0.3">
      <c r="A41" s="24" t="s">
        <v>111</v>
      </c>
      <c r="B41" s="32">
        <v>298</v>
      </c>
      <c r="C41" s="33">
        <v>488</v>
      </c>
      <c r="D41" s="44">
        <v>6</v>
      </c>
      <c r="E41" s="44">
        <v>6</v>
      </c>
      <c r="F41" s="44">
        <v>4</v>
      </c>
      <c r="G41" s="44">
        <v>4</v>
      </c>
      <c r="H41" s="44">
        <v>2</v>
      </c>
      <c r="I41" s="44">
        <v>2</v>
      </c>
      <c r="J41" s="44">
        <v>2</v>
      </c>
      <c r="K41" s="44">
        <v>2</v>
      </c>
      <c r="L41" s="44">
        <v>2</v>
      </c>
      <c r="M41" s="70">
        <f t="shared" si="4"/>
        <v>30</v>
      </c>
      <c r="N41" s="44">
        <v>2</v>
      </c>
      <c r="O41" s="44">
        <v>2</v>
      </c>
      <c r="P41" s="44">
        <v>1</v>
      </c>
      <c r="Q41" s="44">
        <v>0</v>
      </c>
      <c r="R41" s="44">
        <v>1</v>
      </c>
      <c r="S41" s="44">
        <v>0.5</v>
      </c>
      <c r="T41" s="45">
        <f t="shared" si="5"/>
        <v>36.5</v>
      </c>
    </row>
    <row r="42" spans="1:33" x14ac:dyDescent="0.3">
      <c r="B42" s="46" t="s">
        <v>70</v>
      </c>
      <c r="C42" s="71">
        <f t="shared" ref="C42:T42" si="6">SUM(C34:C41)</f>
        <v>3458</v>
      </c>
      <c r="D42" s="72">
        <f t="shared" si="6"/>
        <v>43</v>
      </c>
      <c r="E42" s="72">
        <f t="shared" si="6"/>
        <v>43</v>
      </c>
      <c r="F42" s="72">
        <f t="shared" si="6"/>
        <v>29</v>
      </c>
      <c r="G42" s="72">
        <f t="shared" si="6"/>
        <v>29</v>
      </c>
      <c r="H42" s="72">
        <f t="shared" si="6"/>
        <v>12</v>
      </c>
      <c r="I42" s="72">
        <f t="shared" si="6"/>
        <v>13</v>
      </c>
      <c r="J42" s="72">
        <f t="shared" si="6"/>
        <v>13</v>
      </c>
      <c r="K42" s="72">
        <f t="shared" si="6"/>
        <v>13</v>
      </c>
      <c r="L42" s="72">
        <f t="shared" si="6"/>
        <v>13</v>
      </c>
      <c r="M42" s="69">
        <f t="shared" si="6"/>
        <v>208</v>
      </c>
      <c r="N42" s="37">
        <f t="shared" si="6"/>
        <v>14</v>
      </c>
      <c r="O42" s="37">
        <f t="shared" si="6"/>
        <v>13</v>
      </c>
      <c r="P42" s="37">
        <f t="shared" si="6"/>
        <v>8</v>
      </c>
      <c r="Q42" s="37">
        <f t="shared" si="6"/>
        <v>1</v>
      </c>
      <c r="R42" s="37">
        <f t="shared" si="6"/>
        <v>8</v>
      </c>
      <c r="S42" s="37">
        <f t="shared" si="6"/>
        <v>4.5</v>
      </c>
      <c r="T42" s="37">
        <f t="shared" si="6"/>
        <v>256.5</v>
      </c>
    </row>
    <row r="43" spans="1:33" x14ac:dyDescent="0.3">
      <c r="A43" s="65"/>
      <c r="B43" s="73"/>
      <c r="C43" s="6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65"/>
      <c r="T43" s="65"/>
      <c r="U43" s="65"/>
    </row>
    <row r="44" spans="1:33" x14ac:dyDescent="0.3">
      <c r="A44" s="65"/>
      <c r="B44" s="73"/>
      <c r="C44" s="66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65"/>
      <c r="T44" s="65"/>
      <c r="U44" s="65"/>
    </row>
    <row r="45" spans="1:33" ht="21" x14ac:dyDescent="0.4">
      <c r="A45" s="54" t="s">
        <v>139</v>
      </c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4"/>
      <c r="M45" s="54"/>
      <c r="N45" s="54"/>
      <c r="O45" s="54"/>
      <c r="P45" s="54"/>
      <c r="Q45" s="54"/>
      <c r="R45" s="54"/>
    </row>
    <row r="46" spans="1:33" ht="88.8" x14ac:dyDescent="0.3">
      <c r="A46" s="25" t="s">
        <v>45</v>
      </c>
      <c r="B46" s="26" t="s">
        <v>46</v>
      </c>
      <c r="C46" s="28" t="s">
        <v>123</v>
      </c>
      <c r="D46" s="28" t="s">
        <v>2</v>
      </c>
      <c r="E46" s="30" t="s">
        <v>3</v>
      </c>
      <c r="F46" s="30" t="s">
        <v>131</v>
      </c>
      <c r="G46" s="30" t="s">
        <v>132</v>
      </c>
      <c r="H46" s="30" t="s">
        <v>146</v>
      </c>
      <c r="I46" s="30" t="s">
        <v>149</v>
      </c>
      <c r="J46" s="30" t="s">
        <v>147</v>
      </c>
      <c r="K46" s="30" t="s">
        <v>148</v>
      </c>
      <c r="L46" s="30" t="s">
        <v>150</v>
      </c>
      <c r="M46" s="29" t="s">
        <v>49</v>
      </c>
      <c r="N46" s="29" t="s">
        <v>50</v>
      </c>
      <c r="O46" s="29" t="s">
        <v>51</v>
      </c>
      <c r="P46" s="29" t="s">
        <v>52</v>
      </c>
      <c r="Q46" s="29" t="s">
        <v>53</v>
      </c>
      <c r="R46" s="29" t="s">
        <v>54</v>
      </c>
      <c r="S46" s="29" t="s">
        <v>55</v>
      </c>
      <c r="T46" s="29" t="s">
        <v>56</v>
      </c>
      <c r="U46" s="30" t="s">
        <v>10</v>
      </c>
      <c r="V46" s="30" t="s">
        <v>151</v>
      </c>
      <c r="W46" s="57" t="s">
        <v>126</v>
      </c>
      <c r="X46" s="29" t="s">
        <v>127</v>
      </c>
      <c r="Y46" s="30" t="s">
        <v>64</v>
      </c>
      <c r="Z46" s="30" t="s">
        <v>140</v>
      </c>
      <c r="AA46" s="29" t="s">
        <v>141</v>
      </c>
      <c r="AB46" s="30" t="s">
        <v>65</v>
      </c>
      <c r="AC46" s="30" t="s">
        <v>66</v>
      </c>
      <c r="AD46" s="30" t="s">
        <v>152</v>
      </c>
      <c r="AE46" s="30" t="s">
        <v>69</v>
      </c>
      <c r="AF46" s="30" t="s">
        <v>25</v>
      </c>
      <c r="AG46" s="31" t="s">
        <v>70</v>
      </c>
    </row>
    <row r="47" spans="1:33" x14ac:dyDescent="0.3">
      <c r="A47" s="24" t="s">
        <v>112</v>
      </c>
      <c r="B47" s="32">
        <v>301</v>
      </c>
      <c r="C47" s="33">
        <v>1158</v>
      </c>
      <c r="D47" s="36">
        <v>9</v>
      </c>
      <c r="E47" s="36">
        <v>7</v>
      </c>
      <c r="F47" s="36">
        <v>9</v>
      </c>
      <c r="G47" s="36">
        <v>9</v>
      </c>
      <c r="H47" s="36">
        <v>5</v>
      </c>
      <c r="I47" s="39"/>
      <c r="J47" s="39"/>
      <c r="K47" s="39"/>
      <c r="L47" s="36">
        <v>2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1</v>
      </c>
      <c r="S47" s="36">
        <v>1</v>
      </c>
      <c r="T47" s="36">
        <v>0</v>
      </c>
      <c r="U47" s="36">
        <v>7</v>
      </c>
      <c r="V47" s="36">
        <v>23</v>
      </c>
      <c r="W47" s="64">
        <f t="shared" ref="W47:W54" si="7">SUM(D47:V47)</f>
        <v>73</v>
      </c>
      <c r="X47" s="36">
        <v>5</v>
      </c>
      <c r="Y47" s="36">
        <v>1</v>
      </c>
      <c r="Z47" s="36">
        <v>0.5</v>
      </c>
      <c r="AA47" s="39"/>
      <c r="AB47" s="36">
        <v>1</v>
      </c>
      <c r="AC47" s="36">
        <v>3</v>
      </c>
      <c r="AD47" s="36">
        <v>0</v>
      </c>
      <c r="AE47" s="36">
        <v>2</v>
      </c>
      <c r="AF47" s="36">
        <v>1</v>
      </c>
      <c r="AG47" s="37">
        <f t="shared" ref="AG47:AG54" si="8">SUM(W47:AF47)</f>
        <v>86.5</v>
      </c>
    </row>
    <row r="48" spans="1:33" x14ac:dyDescent="0.3">
      <c r="A48" s="60" t="s">
        <v>153</v>
      </c>
      <c r="B48" s="32">
        <v>303</v>
      </c>
      <c r="C48" s="33">
        <v>864</v>
      </c>
      <c r="D48" s="36">
        <v>9</v>
      </c>
      <c r="E48" s="36">
        <v>8</v>
      </c>
      <c r="F48" s="36">
        <v>7</v>
      </c>
      <c r="G48" s="36">
        <v>7</v>
      </c>
      <c r="H48" s="36">
        <v>3</v>
      </c>
      <c r="I48" s="36">
        <v>1</v>
      </c>
      <c r="J48" s="36">
        <v>1</v>
      </c>
      <c r="K48" s="36">
        <v>1</v>
      </c>
      <c r="L48" s="36">
        <v>1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4</v>
      </c>
      <c r="V48" s="36">
        <v>11</v>
      </c>
      <c r="W48" s="64">
        <f t="shared" si="7"/>
        <v>53</v>
      </c>
      <c r="X48" s="36">
        <v>4</v>
      </c>
      <c r="Y48" s="36">
        <v>1</v>
      </c>
      <c r="Z48" s="36">
        <v>0.5</v>
      </c>
      <c r="AA48" s="36">
        <v>1</v>
      </c>
      <c r="AB48" s="36">
        <v>1</v>
      </c>
      <c r="AC48" s="36">
        <v>2</v>
      </c>
      <c r="AD48" s="36">
        <v>0</v>
      </c>
      <c r="AE48" s="36">
        <v>2</v>
      </c>
      <c r="AF48" s="36">
        <v>1</v>
      </c>
      <c r="AG48" s="37">
        <f t="shared" si="8"/>
        <v>65.5</v>
      </c>
    </row>
    <row r="49" spans="1:35" x14ac:dyDescent="0.3">
      <c r="A49" s="24" t="s">
        <v>114</v>
      </c>
      <c r="B49" s="32">
        <v>305</v>
      </c>
      <c r="C49" s="33">
        <v>404</v>
      </c>
      <c r="D49" s="36">
        <v>3</v>
      </c>
      <c r="E49" s="36">
        <v>3</v>
      </c>
      <c r="F49" s="36">
        <v>4</v>
      </c>
      <c r="G49" s="36">
        <v>3</v>
      </c>
      <c r="H49" s="36">
        <v>2</v>
      </c>
      <c r="I49" s="39"/>
      <c r="J49" s="39"/>
      <c r="K49" s="39"/>
      <c r="L49" s="36">
        <v>1</v>
      </c>
      <c r="M49" s="36">
        <v>0</v>
      </c>
      <c r="N49" s="36">
        <v>0</v>
      </c>
      <c r="O49" s="36">
        <v>0</v>
      </c>
      <c r="P49" s="36">
        <v>0</v>
      </c>
      <c r="Q49" s="36">
        <v>1</v>
      </c>
      <c r="R49" s="36">
        <v>0</v>
      </c>
      <c r="S49" s="36">
        <v>3</v>
      </c>
      <c r="T49" s="36">
        <v>1</v>
      </c>
      <c r="U49" s="36">
        <v>3</v>
      </c>
      <c r="V49" s="36">
        <v>8</v>
      </c>
      <c r="W49" s="64">
        <f t="shared" si="7"/>
        <v>32</v>
      </c>
      <c r="X49" s="36">
        <v>3</v>
      </c>
      <c r="Y49" s="36">
        <v>1</v>
      </c>
      <c r="Z49" s="36">
        <v>0.5</v>
      </c>
      <c r="AA49" s="39"/>
      <c r="AB49" s="36">
        <v>1</v>
      </c>
      <c r="AC49" s="36">
        <v>1</v>
      </c>
      <c r="AD49" s="36">
        <v>0</v>
      </c>
      <c r="AE49" s="36">
        <v>1</v>
      </c>
      <c r="AF49" s="36">
        <v>1</v>
      </c>
      <c r="AG49" s="37">
        <f t="shared" si="8"/>
        <v>40.5</v>
      </c>
    </row>
    <row r="50" spans="1:35" x14ac:dyDescent="0.3">
      <c r="A50" s="24" t="s">
        <v>154</v>
      </c>
      <c r="B50" s="32">
        <v>307</v>
      </c>
      <c r="C50" s="33">
        <v>550</v>
      </c>
      <c r="D50" s="36">
        <v>5</v>
      </c>
      <c r="E50" s="36">
        <v>4</v>
      </c>
      <c r="F50" s="36">
        <v>5</v>
      </c>
      <c r="G50" s="36">
        <v>5</v>
      </c>
      <c r="H50" s="36">
        <v>3</v>
      </c>
      <c r="I50" s="39"/>
      <c r="J50" s="39"/>
      <c r="K50" s="39"/>
      <c r="L50" s="36">
        <v>1</v>
      </c>
      <c r="M50" s="36">
        <v>1</v>
      </c>
      <c r="N50" s="36">
        <v>0</v>
      </c>
      <c r="O50" s="36">
        <v>0</v>
      </c>
      <c r="P50" s="36">
        <v>0</v>
      </c>
      <c r="Q50" s="36">
        <v>0</v>
      </c>
      <c r="R50" s="36">
        <v>1</v>
      </c>
      <c r="S50" s="36">
        <v>0</v>
      </c>
      <c r="T50" s="36">
        <v>0</v>
      </c>
      <c r="U50" s="36">
        <v>4</v>
      </c>
      <c r="V50" s="36">
        <v>12</v>
      </c>
      <c r="W50" s="64">
        <f t="shared" si="7"/>
        <v>41</v>
      </c>
      <c r="X50" s="36">
        <v>3</v>
      </c>
      <c r="Y50" s="36">
        <v>1</v>
      </c>
      <c r="Z50" s="36">
        <v>0.5</v>
      </c>
      <c r="AA50" s="39"/>
      <c r="AB50" s="36">
        <v>1</v>
      </c>
      <c r="AC50" s="36">
        <v>1</v>
      </c>
      <c r="AD50" s="36">
        <v>0</v>
      </c>
      <c r="AE50" s="36">
        <v>1</v>
      </c>
      <c r="AF50" s="36">
        <v>1</v>
      </c>
      <c r="AG50" s="37">
        <f t="shared" si="8"/>
        <v>49.5</v>
      </c>
    </row>
    <row r="51" spans="1:35" x14ac:dyDescent="0.3">
      <c r="A51" s="24" t="s">
        <v>117</v>
      </c>
      <c r="B51" s="32">
        <v>319</v>
      </c>
      <c r="C51" s="33">
        <v>482</v>
      </c>
      <c r="D51" s="36">
        <v>4</v>
      </c>
      <c r="E51" s="36">
        <v>3</v>
      </c>
      <c r="F51" s="36">
        <v>4</v>
      </c>
      <c r="G51" s="36">
        <v>4</v>
      </c>
      <c r="H51" s="36">
        <v>2</v>
      </c>
      <c r="I51" s="39"/>
      <c r="J51" s="39"/>
      <c r="K51" s="39"/>
      <c r="L51" s="36">
        <v>1</v>
      </c>
      <c r="M51" s="36">
        <v>1</v>
      </c>
      <c r="N51" s="36">
        <v>0</v>
      </c>
      <c r="O51" s="36">
        <v>0</v>
      </c>
      <c r="P51" s="36">
        <v>1</v>
      </c>
      <c r="Q51" s="36">
        <v>0</v>
      </c>
      <c r="R51" s="36">
        <v>0</v>
      </c>
      <c r="S51" s="36">
        <v>0</v>
      </c>
      <c r="T51" s="36">
        <v>0</v>
      </c>
      <c r="U51" s="36">
        <v>3</v>
      </c>
      <c r="V51" s="36">
        <v>10</v>
      </c>
      <c r="W51" s="64">
        <f t="shared" si="7"/>
        <v>33</v>
      </c>
      <c r="X51" s="36">
        <v>3</v>
      </c>
      <c r="Y51" s="36">
        <v>1</v>
      </c>
      <c r="Z51" s="36">
        <v>0.5</v>
      </c>
      <c r="AA51" s="39"/>
      <c r="AB51" s="36">
        <v>1</v>
      </c>
      <c r="AC51" s="36">
        <v>1</v>
      </c>
      <c r="AD51" s="36">
        <v>1</v>
      </c>
      <c r="AE51" s="36">
        <v>1</v>
      </c>
      <c r="AF51" s="36">
        <v>1</v>
      </c>
      <c r="AG51" s="37">
        <f t="shared" si="8"/>
        <v>42.5</v>
      </c>
    </row>
    <row r="52" spans="1:35" x14ac:dyDescent="0.3">
      <c r="A52" s="24" t="s">
        <v>118</v>
      </c>
      <c r="B52" s="32">
        <v>327</v>
      </c>
      <c r="C52" s="33">
        <v>411</v>
      </c>
      <c r="D52" s="36">
        <v>3</v>
      </c>
      <c r="E52" s="36">
        <v>3</v>
      </c>
      <c r="F52" s="36">
        <v>4</v>
      </c>
      <c r="G52" s="36">
        <v>3</v>
      </c>
      <c r="H52" s="36">
        <v>2</v>
      </c>
      <c r="I52" s="39"/>
      <c r="J52" s="39"/>
      <c r="K52" s="39"/>
      <c r="L52" s="36">
        <v>1</v>
      </c>
      <c r="M52" s="36">
        <v>1</v>
      </c>
      <c r="N52" s="36">
        <v>1</v>
      </c>
      <c r="O52" s="36">
        <v>0</v>
      </c>
      <c r="P52" s="36">
        <v>0</v>
      </c>
      <c r="Q52" s="36">
        <v>1</v>
      </c>
      <c r="R52" s="36">
        <v>0</v>
      </c>
      <c r="S52" s="36">
        <v>3</v>
      </c>
      <c r="T52" s="36">
        <v>0</v>
      </c>
      <c r="U52" s="36">
        <v>3</v>
      </c>
      <c r="V52" s="36">
        <v>8</v>
      </c>
      <c r="W52" s="64">
        <f t="shared" si="7"/>
        <v>33</v>
      </c>
      <c r="X52" s="36">
        <v>3</v>
      </c>
      <c r="Y52" s="36">
        <v>1</v>
      </c>
      <c r="Z52" s="36">
        <v>0.5</v>
      </c>
      <c r="AA52" s="39"/>
      <c r="AB52" s="36">
        <v>1</v>
      </c>
      <c r="AC52" s="36">
        <v>1</v>
      </c>
      <c r="AD52" s="36">
        <v>0</v>
      </c>
      <c r="AE52" s="36">
        <v>1</v>
      </c>
      <c r="AF52" s="36">
        <v>1</v>
      </c>
      <c r="AG52" s="37">
        <f t="shared" si="8"/>
        <v>41.5</v>
      </c>
      <c r="AI52" s="40"/>
    </row>
    <row r="53" spans="1:35" x14ac:dyDescent="0.3">
      <c r="A53" s="24" t="s">
        <v>119</v>
      </c>
      <c r="B53" s="32">
        <v>329</v>
      </c>
      <c r="C53" s="33">
        <v>994</v>
      </c>
      <c r="D53" s="36">
        <v>7</v>
      </c>
      <c r="E53" s="36">
        <v>6</v>
      </c>
      <c r="F53" s="36">
        <v>8</v>
      </c>
      <c r="G53" s="36">
        <v>7</v>
      </c>
      <c r="H53" s="36">
        <v>4</v>
      </c>
      <c r="I53" s="39"/>
      <c r="J53" s="39"/>
      <c r="K53" s="39"/>
      <c r="L53" s="36">
        <v>2</v>
      </c>
      <c r="M53" s="36">
        <v>0</v>
      </c>
      <c r="N53" s="36">
        <v>0</v>
      </c>
      <c r="O53" s="36">
        <v>0</v>
      </c>
      <c r="P53" s="36">
        <v>0</v>
      </c>
      <c r="Q53" s="36">
        <v>1</v>
      </c>
      <c r="R53" s="36">
        <v>0</v>
      </c>
      <c r="S53" s="36">
        <v>3</v>
      </c>
      <c r="T53" s="36">
        <v>2</v>
      </c>
      <c r="U53" s="36">
        <v>6</v>
      </c>
      <c r="V53" s="36">
        <v>19</v>
      </c>
      <c r="W53" s="64">
        <f t="shared" si="7"/>
        <v>65</v>
      </c>
      <c r="X53" s="36">
        <v>4</v>
      </c>
      <c r="Y53" s="36">
        <v>1</v>
      </c>
      <c r="Z53" s="36">
        <v>0.5</v>
      </c>
      <c r="AA53" s="39"/>
      <c r="AB53" s="36">
        <v>1</v>
      </c>
      <c r="AC53" s="36">
        <v>2</v>
      </c>
      <c r="AD53" s="36">
        <v>0</v>
      </c>
      <c r="AE53" s="36">
        <v>2</v>
      </c>
      <c r="AF53" s="36">
        <v>1</v>
      </c>
      <c r="AG53" s="37">
        <f t="shared" si="8"/>
        <v>76.5</v>
      </c>
    </row>
    <row r="54" spans="1:35" x14ac:dyDescent="0.3">
      <c r="A54" s="24" t="s">
        <v>120</v>
      </c>
      <c r="B54" s="32">
        <v>355</v>
      </c>
      <c r="C54" s="33">
        <v>597</v>
      </c>
      <c r="D54" s="44">
        <v>5</v>
      </c>
      <c r="E54" s="44">
        <v>4</v>
      </c>
      <c r="F54" s="44">
        <v>5</v>
      </c>
      <c r="G54" s="44">
        <v>5</v>
      </c>
      <c r="H54" s="41">
        <v>3</v>
      </c>
      <c r="I54" s="42"/>
      <c r="J54" s="42"/>
      <c r="K54" s="42"/>
      <c r="L54" s="44">
        <v>1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4</v>
      </c>
      <c r="V54" s="44">
        <v>12</v>
      </c>
      <c r="W54" s="70">
        <f t="shared" si="7"/>
        <v>39</v>
      </c>
      <c r="X54" s="44">
        <v>3</v>
      </c>
      <c r="Y54" s="44">
        <v>1</v>
      </c>
      <c r="Z54" s="41">
        <v>0.5</v>
      </c>
      <c r="AA54" s="42"/>
      <c r="AB54" s="44">
        <v>1</v>
      </c>
      <c r="AC54" s="44">
        <v>1</v>
      </c>
      <c r="AD54" s="44">
        <v>0</v>
      </c>
      <c r="AE54" s="44">
        <v>1</v>
      </c>
      <c r="AF54" s="44">
        <v>1</v>
      </c>
      <c r="AG54" s="45">
        <f t="shared" si="8"/>
        <v>47.5</v>
      </c>
    </row>
    <row r="55" spans="1:35" x14ac:dyDescent="0.3">
      <c r="B55" s="46" t="s">
        <v>70</v>
      </c>
      <c r="C55" s="71">
        <f t="shared" ref="C55:AA55" si="9">SUM(C47:C54)</f>
        <v>5460</v>
      </c>
      <c r="D55" s="72">
        <f t="shared" si="9"/>
        <v>45</v>
      </c>
      <c r="E55" s="72">
        <f t="shared" si="9"/>
        <v>38</v>
      </c>
      <c r="F55" s="72">
        <f t="shared" si="9"/>
        <v>46</v>
      </c>
      <c r="G55" s="72">
        <f t="shared" si="9"/>
        <v>43</v>
      </c>
      <c r="H55" s="72">
        <f t="shared" si="9"/>
        <v>24</v>
      </c>
      <c r="I55" s="72">
        <f t="shared" si="9"/>
        <v>1</v>
      </c>
      <c r="J55" s="72">
        <f t="shared" si="9"/>
        <v>1</v>
      </c>
      <c r="K55" s="72">
        <f t="shared" si="9"/>
        <v>1</v>
      </c>
      <c r="L55" s="72">
        <f t="shared" si="9"/>
        <v>10</v>
      </c>
      <c r="M55" s="72">
        <f>SUM(M47:M54)</f>
        <v>3</v>
      </c>
      <c r="N55" s="72">
        <f t="shared" ref="N55:T55" si="10">SUM(N47:N54)</f>
        <v>1</v>
      </c>
      <c r="O55" s="72">
        <f t="shared" si="10"/>
        <v>0</v>
      </c>
      <c r="P55" s="72">
        <f t="shared" si="10"/>
        <v>1</v>
      </c>
      <c r="Q55" s="72">
        <f t="shared" si="10"/>
        <v>3</v>
      </c>
      <c r="R55" s="72">
        <f t="shared" si="10"/>
        <v>2</v>
      </c>
      <c r="S55" s="72">
        <f t="shared" si="10"/>
        <v>10</v>
      </c>
      <c r="T55" s="72">
        <f t="shared" si="10"/>
        <v>3</v>
      </c>
      <c r="U55" s="72">
        <f t="shared" si="9"/>
        <v>34</v>
      </c>
      <c r="V55" s="72">
        <f t="shared" si="9"/>
        <v>103</v>
      </c>
      <c r="W55" s="69">
        <f t="shared" si="9"/>
        <v>369</v>
      </c>
      <c r="X55" s="37">
        <f t="shared" si="9"/>
        <v>28</v>
      </c>
      <c r="Y55" s="37">
        <f t="shared" si="9"/>
        <v>8</v>
      </c>
      <c r="Z55" s="37">
        <f t="shared" si="9"/>
        <v>4</v>
      </c>
      <c r="AA55" s="37">
        <f t="shared" si="9"/>
        <v>1</v>
      </c>
      <c r="AB55" s="37">
        <f t="shared" ref="AB55:AG55" si="11">SUM(AB47:AB54)</f>
        <v>8</v>
      </c>
      <c r="AC55" s="37">
        <f t="shared" si="11"/>
        <v>12</v>
      </c>
      <c r="AD55" s="37">
        <f t="shared" si="11"/>
        <v>1</v>
      </c>
      <c r="AE55" s="37">
        <f t="shared" si="11"/>
        <v>11</v>
      </c>
      <c r="AF55" s="37">
        <f t="shared" si="11"/>
        <v>8</v>
      </c>
      <c r="AG55" s="37">
        <f t="shared" si="11"/>
        <v>450</v>
      </c>
    </row>
    <row r="56" spans="1:35" x14ac:dyDescent="0.3">
      <c r="K56" s="24"/>
    </row>
    <row r="57" spans="1:35" x14ac:dyDescent="0.3">
      <c r="C57" s="53">
        <f>SUM(C55+C42+C29)</f>
        <v>17337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W57" s="53">
        <f>SUM(W55+M42+I29)</f>
        <v>1079</v>
      </c>
      <c r="X57" s="53">
        <f>SUM(X55+N42+J29)</f>
        <v>75</v>
      </c>
      <c r="Y57" s="53">
        <f>SUM(Y55+O42+K29)</f>
        <v>53</v>
      </c>
      <c r="Z57" s="53">
        <f>Z55</f>
        <v>4</v>
      </c>
      <c r="AA57" s="53">
        <f>AA55</f>
        <v>1</v>
      </c>
      <c r="AB57" s="53">
        <f>SUM(AB55+P42+L29)</f>
        <v>40</v>
      </c>
      <c r="AC57" s="53">
        <f>SUM(AC55+Q42+M29)</f>
        <v>18</v>
      </c>
      <c r="AD57" s="53">
        <f>SUM(AD55)</f>
        <v>1</v>
      </c>
      <c r="AE57" s="53">
        <f>SUM(AE55+R42+N29)</f>
        <v>43</v>
      </c>
      <c r="AF57" s="53">
        <f>SUM(AF55+S42+O29)</f>
        <v>27</v>
      </c>
      <c r="AG57" s="53">
        <f>SUM(AG55+T42+P29)</f>
        <v>1341</v>
      </c>
    </row>
    <row r="59" spans="1:35" x14ac:dyDescent="0.3">
      <c r="A59" s="24" t="s">
        <v>155</v>
      </c>
    </row>
    <row r="60" spans="1:35" x14ac:dyDescent="0.3">
      <c r="A60" s="24" t="s">
        <v>156</v>
      </c>
    </row>
  </sheetData>
  <pageMargins left="0.7" right="0.7" top="0.75" bottom="0.75" header="0.3" footer="0.3"/>
  <pageSetup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C57C-0F75-4CAF-AC1D-E5BB6419597D}">
  <dimension ref="A2:R20"/>
  <sheetViews>
    <sheetView workbookViewId="0">
      <selection activeCell="H3" sqref="H3"/>
    </sheetView>
  </sheetViews>
  <sheetFormatPr defaultColWidth="9.21875" defaultRowHeight="15.6" x14ac:dyDescent="0.3"/>
  <cols>
    <col min="1" max="1" width="9.21875" style="1"/>
    <col min="2" max="2" width="11.21875" style="1" bestFit="1" customWidth="1"/>
    <col min="3" max="6" width="9.21875" style="1" bestFit="1" customWidth="1"/>
    <col min="7" max="7" width="14.44140625" style="1" bestFit="1" customWidth="1"/>
    <col min="8" max="8" width="8.5546875" style="1" bestFit="1" customWidth="1"/>
    <col min="9" max="12" width="9.21875" style="1" bestFit="1" customWidth="1"/>
    <col min="13" max="13" width="16.77734375" style="1" bestFit="1" customWidth="1"/>
    <col min="14" max="14" width="13.5546875" style="1" bestFit="1" customWidth="1"/>
    <col min="15" max="15" width="25.21875" style="1" bestFit="1" customWidth="1"/>
    <col min="16" max="16" width="9.21875" style="1" bestFit="1" customWidth="1"/>
    <col min="17" max="17" width="14.21875" style="1" bestFit="1" customWidth="1"/>
    <col min="18" max="18" width="16.21875" style="1" bestFit="1" customWidth="1"/>
    <col min="19" max="16384" width="9.21875" style="1"/>
  </cols>
  <sheetData>
    <row r="2" spans="1:18" x14ac:dyDescent="0.3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29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8" x14ac:dyDescent="0.3">
      <c r="A3" s="3" t="s">
        <v>12</v>
      </c>
      <c r="B3" s="4">
        <v>79</v>
      </c>
      <c r="C3" s="1">
        <f t="shared" ref="C3:C8" si="0">ROUNDUP(B3/25,0)</f>
        <v>4</v>
      </c>
      <c r="D3" s="5">
        <v>15</v>
      </c>
      <c r="E3" s="5">
        <v>12</v>
      </c>
      <c r="F3" s="5">
        <v>3</v>
      </c>
      <c r="G3" s="5">
        <v>3</v>
      </c>
      <c r="H3" s="5">
        <f t="shared" ref="H3:H7" si="1">(SUM(D3:G3)*C3)/36</f>
        <v>3.6666666666666665</v>
      </c>
      <c r="I3" s="5">
        <f>(3*C3)/36</f>
        <v>0.33333333333333331</v>
      </c>
      <c r="J3" s="5">
        <f t="shared" ref="J3:J8" si="2">(2*C3)/36</f>
        <v>0.22222222222222221</v>
      </c>
      <c r="K3" s="5">
        <f t="shared" ref="K3:K8" si="3">(2*C3)/36</f>
        <v>0.22222222222222221</v>
      </c>
      <c r="L3" s="5">
        <f t="shared" ref="L3:L8" si="4">(2*C3)/36</f>
        <v>0.22222222222222221</v>
      </c>
      <c r="M3" s="5">
        <f>(0*C3)/36</f>
        <v>0</v>
      </c>
    </row>
    <row r="4" spans="1:18" x14ac:dyDescent="0.3">
      <c r="A4" s="3" t="s">
        <v>13</v>
      </c>
      <c r="B4" s="4">
        <v>71</v>
      </c>
      <c r="C4" s="1">
        <f t="shared" si="0"/>
        <v>3</v>
      </c>
      <c r="D4" s="5">
        <v>15</v>
      </c>
      <c r="E4" s="5">
        <v>12</v>
      </c>
      <c r="F4" s="5">
        <v>3</v>
      </c>
      <c r="G4" s="5">
        <v>3</v>
      </c>
      <c r="H4" s="5">
        <f t="shared" si="1"/>
        <v>2.75</v>
      </c>
      <c r="I4" s="5">
        <f>(3*C4)/36</f>
        <v>0.25</v>
      </c>
      <c r="J4" s="5">
        <f t="shared" si="2"/>
        <v>0.16666666666666666</v>
      </c>
      <c r="K4" s="5">
        <f t="shared" si="3"/>
        <v>0.16666666666666666</v>
      </c>
      <c r="L4" s="5">
        <f t="shared" si="4"/>
        <v>0.16666666666666666</v>
      </c>
      <c r="M4" s="5">
        <f>(0*C4)/36</f>
        <v>0</v>
      </c>
    </row>
    <row r="5" spans="1:18" x14ac:dyDescent="0.3">
      <c r="A5" s="3" t="s">
        <v>14</v>
      </c>
      <c r="B5" s="4">
        <v>76</v>
      </c>
      <c r="C5" s="1">
        <f t="shared" si="0"/>
        <v>4</v>
      </c>
      <c r="D5" s="5">
        <v>15</v>
      </c>
      <c r="E5" s="5">
        <v>12</v>
      </c>
      <c r="F5" s="5">
        <v>3</v>
      </c>
      <c r="G5" s="5">
        <v>3</v>
      </c>
      <c r="H5" s="5">
        <f t="shared" si="1"/>
        <v>3.6666666666666665</v>
      </c>
      <c r="I5" s="5">
        <f>(3*C5)/36</f>
        <v>0.33333333333333331</v>
      </c>
      <c r="J5" s="5">
        <f t="shared" si="2"/>
        <v>0.22222222222222221</v>
      </c>
      <c r="K5" s="5">
        <f t="shared" si="3"/>
        <v>0.22222222222222221</v>
      </c>
      <c r="L5" s="5">
        <f t="shared" si="4"/>
        <v>0.22222222222222221</v>
      </c>
      <c r="M5" s="5">
        <f>(0*C5)/36</f>
        <v>0</v>
      </c>
    </row>
    <row r="6" spans="1:18" x14ac:dyDescent="0.3">
      <c r="A6" s="3" t="s">
        <v>15</v>
      </c>
      <c r="B6" s="4">
        <v>89</v>
      </c>
      <c r="C6" s="1">
        <f t="shared" si="0"/>
        <v>4</v>
      </c>
      <c r="D6" s="5">
        <v>14</v>
      </c>
      <c r="E6" s="5">
        <v>12</v>
      </c>
      <c r="F6" s="5">
        <v>3</v>
      </c>
      <c r="G6" s="5">
        <v>3</v>
      </c>
      <c r="H6" s="5">
        <f t="shared" si="1"/>
        <v>3.5555555555555554</v>
      </c>
      <c r="I6" s="5">
        <f>(1*C6)/36</f>
        <v>0.1111111111111111</v>
      </c>
      <c r="J6" s="5">
        <f t="shared" si="2"/>
        <v>0.22222222222222221</v>
      </c>
      <c r="K6" s="5">
        <f t="shared" si="3"/>
        <v>0.22222222222222221</v>
      </c>
      <c r="L6" s="5">
        <f t="shared" si="4"/>
        <v>0.22222222222222221</v>
      </c>
      <c r="M6" s="5">
        <f>(3*C6)/36</f>
        <v>0.33333333333333331</v>
      </c>
    </row>
    <row r="7" spans="1:18" x14ac:dyDescent="0.3">
      <c r="A7" s="3" t="s">
        <v>16</v>
      </c>
      <c r="B7" s="4">
        <v>66</v>
      </c>
      <c r="C7" s="1">
        <f t="shared" si="0"/>
        <v>3</v>
      </c>
      <c r="D7" s="5">
        <v>14</v>
      </c>
      <c r="E7" s="5">
        <v>12</v>
      </c>
      <c r="F7" s="5">
        <v>3</v>
      </c>
      <c r="G7" s="5">
        <v>3</v>
      </c>
      <c r="H7" s="5">
        <f t="shared" si="1"/>
        <v>2.6666666666666665</v>
      </c>
      <c r="I7" s="5">
        <f>(1*C7)/36</f>
        <v>8.3333333333333329E-2</v>
      </c>
      <c r="J7" s="5">
        <f t="shared" si="2"/>
        <v>0.16666666666666666</v>
      </c>
      <c r="K7" s="5">
        <f t="shared" si="3"/>
        <v>0.16666666666666666</v>
      </c>
      <c r="L7" s="5">
        <f t="shared" si="4"/>
        <v>0.16666666666666666</v>
      </c>
      <c r="M7" s="5">
        <f>(3*C7)/36</f>
        <v>0.25</v>
      </c>
    </row>
    <row r="8" spans="1:18" x14ac:dyDescent="0.3">
      <c r="A8" s="3" t="s">
        <v>17</v>
      </c>
      <c r="B8" s="6">
        <v>75</v>
      </c>
      <c r="C8" s="11">
        <f t="shared" si="0"/>
        <v>3</v>
      </c>
      <c r="D8" s="7">
        <v>14</v>
      </c>
      <c r="E8" s="7">
        <v>12</v>
      </c>
      <c r="F8" s="7">
        <v>3</v>
      </c>
      <c r="G8" s="7">
        <v>3</v>
      </c>
      <c r="H8" s="7">
        <f>(SUM(D8:G8)*C8)/36</f>
        <v>2.6666666666666665</v>
      </c>
      <c r="I8" s="7">
        <f>(1*C8)/36</f>
        <v>8.3333333333333329E-2</v>
      </c>
      <c r="J8" s="7">
        <f t="shared" si="2"/>
        <v>0.16666666666666666</v>
      </c>
      <c r="K8" s="7">
        <f t="shared" si="3"/>
        <v>0.16666666666666666</v>
      </c>
      <c r="L8" s="7">
        <f t="shared" si="4"/>
        <v>0.16666666666666666</v>
      </c>
      <c r="M8" s="7">
        <f>(3*C8)/36</f>
        <v>0.25</v>
      </c>
    </row>
    <row r="9" spans="1:18" x14ac:dyDescent="0.3">
      <c r="B9" s="1">
        <f>SUM(B3:B8)</f>
        <v>456</v>
      </c>
      <c r="C9" s="1">
        <f>SUM(C3:C8)</f>
        <v>21</v>
      </c>
      <c r="H9" s="8">
        <f>CEILING(SUM(H3:H8),0.5)</f>
        <v>19</v>
      </c>
      <c r="I9" s="8">
        <f t="shared" ref="I9:M9" si="5">CEILING(SUM(I3:I8),0.5)</f>
        <v>1.5</v>
      </c>
      <c r="J9" s="8">
        <f t="shared" si="5"/>
        <v>1.5</v>
      </c>
      <c r="K9" s="8">
        <f t="shared" si="5"/>
        <v>1.5</v>
      </c>
      <c r="L9" s="8">
        <f t="shared" si="5"/>
        <v>1.5</v>
      </c>
      <c r="M9" s="8">
        <f t="shared" si="5"/>
        <v>1</v>
      </c>
      <c r="N9" s="9">
        <f>SUM(H9:M9)</f>
        <v>26</v>
      </c>
    </row>
    <row r="10" spans="1:18" x14ac:dyDescent="0.3">
      <c r="H10" s="8"/>
      <c r="I10" s="8"/>
      <c r="J10" s="8"/>
      <c r="K10" s="8"/>
      <c r="L10" s="8"/>
      <c r="M10" s="8"/>
    </row>
    <row r="11" spans="1:18" x14ac:dyDescent="0.3">
      <c r="D11" s="10">
        <f t="shared" ref="D11:M11" si="6">ROUNDUP(D9,0)</f>
        <v>0</v>
      </c>
      <c r="E11" s="10">
        <f t="shared" si="6"/>
        <v>0</v>
      </c>
      <c r="F11" s="10">
        <f t="shared" si="6"/>
        <v>0</v>
      </c>
      <c r="G11" s="10">
        <f t="shared" si="6"/>
        <v>0</v>
      </c>
      <c r="H11" s="8">
        <f t="shared" si="6"/>
        <v>19</v>
      </c>
      <c r="I11" s="8">
        <f t="shared" si="6"/>
        <v>2</v>
      </c>
      <c r="J11" s="8">
        <f t="shared" si="6"/>
        <v>2</v>
      </c>
      <c r="K11" s="8">
        <f t="shared" si="6"/>
        <v>2</v>
      </c>
      <c r="L11" s="8">
        <f t="shared" si="6"/>
        <v>2</v>
      </c>
      <c r="M11" s="8">
        <f t="shared" si="6"/>
        <v>1</v>
      </c>
      <c r="N11" s="9">
        <f>SUM(H11:M11)</f>
        <v>28</v>
      </c>
    </row>
    <row r="12" spans="1:18" x14ac:dyDescent="0.3">
      <c r="O12" s="11" t="s">
        <v>18</v>
      </c>
      <c r="P12" s="13" t="s">
        <v>19</v>
      </c>
      <c r="Q12" s="14" t="s">
        <v>20</v>
      </c>
      <c r="R12" s="15" t="s">
        <v>21</v>
      </c>
    </row>
    <row r="13" spans="1:18" x14ac:dyDescent="0.3">
      <c r="N13" s="9">
        <f>N9-N11</f>
        <v>-2</v>
      </c>
      <c r="O13" s="1" t="s">
        <v>22</v>
      </c>
      <c r="P13" s="9">
        <v>1</v>
      </c>
      <c r="Q13" s="9">
        <v>205712</v>
      </c>
      <c r="R13" s="9">
        <f t="shared" ref="R13:R19" si="7">ROUND(Q13*P13,0)</f>
        <v>205712</v>
      </c>
    </row>
    <row r="14" spans="1:18" x14ac:dyDescent="0.3">
      <c r="O14" s="1" t="s">
        <v>23</v>
      </c>
      <c r="P14" s="9">
        <f>IF((B9)&gt;499,IF(B9&gt;699,2,1),0)</f>
        <v>0</v>
      </c>
      <c r="Q14" s="9">
        <v>186735</v>
      </c>
      <c r="R14" s="9">
        <f t="shared" si="7"/>
        <v>0</v>
      </c>
    </row>
    <row r="15" spans="1:18" x14ac:dyDescent="0.3">
      <c r="N15" s="8">
        <f>N13*Q19</f>
        <v>-326694</v>
      </c>
      <c r="O15" s="1" t="s">
        <v>24</v>
      </c>
      <c r="P15" s="9">
        <f>IF((B9)&gt;699,2,1)</f>
        <v>1</v>
      </c>
      <c r="Q15" s="9">
        <v>83865</v>
      </c>
      <c r="R15" s="9">
        <f t="shared" si="7"/>
        <v>83865</v>
      </c>
    </row>
    <row r="16" spans="1:18" x14ac:dyDescent="0.3">
      <c r="O16" s="1" t="s">
        <v>25</v>
      </c>
      <c r="P16" s="9">
        <f>IF((B9)&gt;499,1,0.5)</f>
        <v>0.5</v>
      </c>
      <c r="Q16" s="9">
        <v>79636</v>
      </c>
      <c r="R16" s="9">
        <f t="shared" si="7"/>
        <v>39818</v>
      </c>
    </row>
    <row r="17" spans="15:18" x14ac:dyDescent="0.3">
      <c r="O17" s="1" t="s">
        <v>26</v>
      </c>
      <c r="P17" s="9">
        <f>I11</f>
        <v>2</v>
      </c>
      <c r="Q17" s="9">
        <v>163347</v>
      </c>
      <c r="R17" s="9">
        <f t="shared" si="7"/>
        <v>326694</v>
      </c>
    </row>
    <row r="18" spans="15:18" x14ac:dyDescent="0.3">
      <c r="O18" s="1" t="s">
        <v>27</v>
      </c>
      <c r="P18" s="9">
        <f>ROUNDUP(B9/350,0)</f>
        <v>2</v>
      </c>
      <c r="Q18" s="9">
        <v>162740</v>
      </c>
      <c r="R18" s="9">
        <f t="shared" si="7"/>
        <v>325480</v>
      </c>
    </row>
    <row r="19" spans="15:18" x14ac:dyDescent="0.3">
      <c r="O19" s="11" t="s">
        <v>28</v>
      </c>
      <c r="P19" s="17">
        <f>SUM(H11:M11)-P17</f>
        <v>26</v>
      </c>
      <c r="Q19" s="17">
        <v>163347</v>
      </c>
      <c r="R19" s="17">
        <f t="shared" si="7"/>
        <v>4247022</v>
      </c>
    </row>
    <row r="20" spans="15:18" x14ac:dyDescent="0.3">
      <c r="P20" s="18">
        <f>SUM(P13:P19)</f>
        <v>32.5</v>
      </c>
      <c r="Q20" s="9"/>
      <c r="R20" s="18">
        <f>SUM(R13:R19)</f>
        <v>5228591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F566C-85C0-478A-B0FB-499302D8F671}">
  <dimension ref="A2:R19"/>
  <sheetViews>
    <sheetView workbookViewId="0">
      <selection activeCell="M3" sqref="M3"/>
    </sheetView>
  </sheetViews>
  <sheetFormatPr defaultColWidth="9.21875" defaultRowHeight="15.6" x14ac:dyDescent="0.3"/>
  <cols>
    <col min="1" max="1" width="9.21875" style="1"/>
    <col min="2" max="2" width="11.21875" style="1" bestFit="1" customWidth="1"/>
    <col min="3" max="3" width="7.77734375" style="1" bestFit="1" customWidth="1"/>
    <col min="4" max="5" width="6.44140625" style="1" bestFit="1" customWidth="1"/>
    <col min="6" max="6" width="9.21875" style="1" bestFit="1" customWidth="1"/>
    <col min="7" max="7" width="15.77734375" style="1" bestFit="1" customWidth="1"/>
    <col min="8" max="8" width="8.5546875" style="1" bestFit="1" customWidth="1"/>
    <col min="9" max="9" width="14.44140625" style="1" bestFit="1" customWidth="1"/>
    <col min="10" max="13" width="9.21875" style="1" bestFit="1" customWidth="1"/>
    <col min="14" max="14" width="14.21875" style="1" bestFit="1" customWidth="1"/>
    <col min="15" max="15" width="25.21875" style="1" bestFit="1" customWidth="1"/>
    <col min="16" max="16" width="9.21875" style="1" bestFit="1" customWidth="1"/>
    <col min="17" max="17" width="14.21875" style="1" bestFit="1" customWidth="1"/>
    <col min="18" max="18" width="16.21875" style="1" bestFit="1" customWidth="1"/>
    <col min="19" max="16384" width="9.21875" style="1"/>
  </cols>
  <sheetData>
    <row r="2" spans="1:18" x14ac:dyDescent="0.3">
      <c r="B2" s="2" t="s">
        <v>0</v>
      </c>
      <c r="C2" s="2" t="s">
        <v>1</v>
      </c>
      <c r="D2" s="2" t="s">
        <v>2</v>
      </c>
      <c r="E2" s="2" t="s">
        <v>30</v>
      </c>
      <c r="F2" s="2" t="s">
        <v>31</v>
      </c>
      <c r="G2" s="2" t="s">
        <v>11</v>
      </c>
      <c r="H2" s="2" t="s">
        <v>4</v>
      </c>
      <c r="I2" s="2" t="s">
        <v>5</v>
      </c>
      <c r="J2" s="2" t="s">
        <v>8</v>
      </c>
      <c r="K2" s="2" t="s">
        <v>9</v>
      </c>
      <c r="L2" s="2" t="s">
        <v>10</v>
      </c>
      <c r="M2" s="2" t="s">
        <v>29</v>
      </c>
    </row>
    <row r="3" spans="1:18" x14ac:dyDescent="0.3">
      <c r="A3" s="1" t="s">
        <v>32</v>
      </c>
      <c r="B3" s="1">
        <v>53</v>
      </c>
      <c r="C3" s="1">
        <f>ROUNDUP(B3/29,0)</f>
        <v>2</v>
      </c>
      <c r="D3" s="8">
        <f>(9*$C3)/30</f>
        <v>0.6</v>
      </c>
      <c r="E3" s="8">
        <f>(12*$C3)/30</f>
        <v>0.8</v>
      </c>
      <c r="F3" s="8">
        <f>(2*$C3)/30</f>
        <v>0.13333333333333333</v>
      </c>
      <c r="G3" s="8">
        <f>(0*$C3)/30</f>
        <v>0</v>
      </c>
      <c r="H3" s="8">
        <f t="shared" ref="H3:I5" si="0">(6*$C3)/30</f>
        <v>0.4</v>
      </c>
      <c r="I3" s="8">
        <f t="shared" si="0"/>
        <v>0.4</v>
      </c>
      <c r="J3" s="8">
        <f>(2*$C3)/30</f>
        <v>0.13333333333333333</v>
      </c>
      <c r="K3" s="8">
        <f t="shared" ref="J3:L5" si="1">(2*$C3)/30</f>
        <v>0.13333333333333333</v>
      </c>
      <c r="L3" s="8">
        <f t="shared" si="1"/>
        <v>0.13333333333333333</v>
      </c>
      <c r="M3" s="8">
        <f>(3*$C3)/30</f>
        <v>0.2</v>
      </c>
    </row>
    <row r="4" spans="1:18" x14ac:dyDescent="0.3">
      <c r="A4" s="1" t="s">
        <v>33</v>
      </c>
      <c r="B4" s="1">
        <v>55</v>
      </c>
      <c r="C4" s="1">
        <f>ROUNDUP(B4/29,0)</f>
        <v>2</v>
      </c>
      <c r="D4" s="8">
        <f>(9*$C4)/30</f>
        <v>0.6</v>
      </c>
      <c r="E4" s="8">
        <f>(12*$C4)/30</f>
        <v>0.8</v>
      </c>
      <c r="F4" s="8">
        <f>(2*$C4)/30</f>
        <v>0.13333333333333333</v>
      </c>
      <c r="G4" s="8">
        <f>(0*$C4)/30</f>
        <v>0</v>
      </c>
      <c r="H4" s="8">
        <f t="shared" si="0"/>
        <v>0.4</v>
      </c>
      <c r="I4" s="8">
        <f t="shared" si="0"/>
        <v>0.4</v>
      </c>
      <c r="J4" s="8">
        <f t="shared" si="1"/>
        <v>0.13333333333333333</v>
      </c>
      <c r="K4" s="8">
        <f t="shared" si="1"/>
        <v>0.13333333333333333</v>
      </c>
      <c r="L4" s="8">
        <f t="shared" si="1"/>
        <v>0.13333333333333333</v>
      </c>
      <c r="M4" s="8">
        <f t="shared" ref="M4" si="2">(3*$C4)/30</f>
        <v>0.2</v>
      </c>
    </row>
    <row r="5" spans="1:18" x14ac:dyDescent="0.3">
      <c r="A5" s="1" t="s">
        <v>34</v>
      </c>
      <c r="B5" s="11">
        <v>63</v>
      </c>
      <c r="C5" s="11">
        <f>ROUNDUP(B5/29,0)</f>
        <v>3</v>
      </c>
      <c r="D5" s="12">
        <f>(9*$C5)/30</f>
        <v>0.9</v>
      </c>
      <c r="E5" s="12">
        <f>(9*$C5)/30</f>
        <v>0.9</v>
      </c>
      <c r="F5" s="12">
        <f>(0*$C5)/30</f>
        <v>0</v>
      </c>
      <c r="G5" s="12">
        <f>(6*$C5)/30</f>
        <v>0.6</v>
      </c>
      <c r="H5" s="12">
        <f t="shared" si="0"/>
        <v>0.6</v>
      </c>
      <c r="I5" s="12">
        <f t="shared" si="0"/>
        <v>0.6</v>
      </c>
      <c r="J5" s="12">
        <f t="shared" si="1"/>
        <v>0.2</v>
      </c>
      <c r="K5" s="12">
        <f t="shared" si="1"/>
        <v>0.2</v>
      </c>
      <c r="L5" s="12">
        <f t="shared" si="1"/>
        <v>0.2</v>
      </c>
      <c r="M5" s="12">
        <f>(2*$C5)/30</f>
        <v>0.2</v>
      </c>
    </row>
    <row r="6" spans="1:18" x14ac:dyDescent="0.3">
      <c r="B6" s="1">
        <f>SUM(B3:B5)</f>
        <v>171</v>
      </c>
      <c r="C6" s="1">
        <f t="shared" ref="C6" si="3">SUM(C3:C5)</f>
        <v>7</v>
      </c>
      <c r="D6" s="9">
        <f>CEILING(SUM(D3:D5),0.5)</f>
        <v>2.5</v>
      </c>
      <c r="E6" s="9">
        <f t="shared" ref="E6:M6" si="4">CEILING(SUM(E3:E5),0.5)</f>
        <v>2.5</v>
      </c>
      <c r="F6" s="9">
        <f t="shared" si="4"/>
        <v>0.5</v>
      </c>
      <c r="G6" s="9">
        <f t="shared" si="4"/>
        <v>1</v>
      </c>
      <c r="H6" s="9">
        <f t="shared" si="4"/>
        <v>1.5</v>
      </c>
      <c r="I6" s="9">
        <f t="shared" si="4"/>
        <v>1.5</v>
      </c>
      <c r="J6" s="9">
        <f t="shared" si="4"/>
        <v>0.5</v>
      </c>
      <c r="K6" s="9">
        <f t="shared" si="4"/>
        <v>0.5</v>
      </c>
      <c r="L6" s="9">
        <f t="shared" si="4"/>
        <v>0.5</v>
      </c>
      <c r="M6" s="9">
        <f t="shared" si="4"/>
        <v>1</v>
      </c>
      <c r="N6" s="9">
        <f>SUM(D6:M6)</f>
        <v>12</v>
      </c>
    </row>
    <row r="8" spans="1:18" x14ac:dyDescent="0.3">
      <c r="B8" s="9"/>
      <c r="C8" s="9"/>
      <c r="D8" s="9">
        <f>ROUNDUP(SUM(D3:D5),0)</f>
        <v>3</v>
      </c>
      <c r="E8" s="9">
        <f t="shared" ref="E8:M8" si="5">ROUNDUP(SUM(E3:E5),0)</f>
        <v>3</v>
      </c>
      <c r="F8" s="9">
        <f t="shared" si="5"/>
        <v>1</v>
      </c>
      <c r="G8" s="9">
        <f t="shared" si="5"/>
        <v>1</v>
      </c>
      <c r="H8" s="9">
        <f t="shared" si="5"/>
        <v>2</v>
      </c>
      <c r="I8" s="9">
        <f t="shared" si="5"/>
        <v>2</v>
      </c>
      <c r="J8" s="9">
        <f t="shared" si="5"/>
        <v>1</v>
      </c>
      <c r="K8" s="9">
        <f t="shared" si="5"/>
        <v>1</v>
      </c>
      <c r="L8" s="9">
        <f t="shared" si="5"/>
        <v>1</v>
      </c>
      <c r="M8" s="9">
        <f t="shared" si="5"/>
        <v>1</v>
      </c>
      <c r="N8" s="9">
        <f>SUM(D8:M8)</f>
        <v>16</v>
      </c>
    </row>
    <row r="9" spans="1:18" x14ac:dyDescent="0.3">
      <c r="D9" s="9"/>
      <c r="E9" s="9"/>
      <c r="F9" s="9"/>
      <c r="G9" s="9"/>
      <c r="H9" s="9"/>
      <c r="I9" s="9"/>
      <c r="J9" s="9"/>
      <c r="K9" s="9"/>
      <c r="L9" s="9"/>
      <c r="M9" s="9"/>
      <c r="O9" s="11" t="s">
        <v>18</v>
      </c>
      <c r="P9" s="13" t="s">
        <v>19</v>
      </c>
      <c r="Q9" s="14" t="s">
        <v>20</v>
      </c>
      <c r="R9" s="15" t="s">
        <v>21</v>
      </c>
    </row>
    <row r="10" spans="1:18" x14ac:dyDescent="0.3">
      <c r="N10" s="9">
        <f>N6-N8</f>
        <v>-4</v>
      </c>
      <c r="O10" s="1" t="s">
        <v>22</v>
      </c>
      <c r="P10" s="9">
        <v>1</v>
      </c>
      <c r="Q10" s="9">
        <v>205712</v>
      </c>
      <c r="R10" s="9">
        <f t="shared" ref="R10:R16" si="6">ROUND(Q10*P10,0)</f>
        <v>205712</v>
      </c>
    </row>
    <row r="11" spans="1:18" x14ac:dyDescent="0.3">
      <c r="I11" s="9"/>
      <c r="O11" s="1" t="s">
        <v>23</v>
      </c>
      <c r="P11" s="9">
        <f>IF((B6)&gt;499,IF(B6&gt;699,2,1),0)</f>
        <v>0</v>
      </c>
      <c r="Q11" s="9">
        <v>186735</v>
      </c>
      <c r="R11" s="9">
        <f t="shared" si="6"/>
        <v>0</v>
      </c>
    </row>
    <row r="12" spans="1:18" x14ac:dyDescent="0.3">
      <c r="N12" s="8">
        <f>N10*Q16</f>
        <v>-653388</v>
      </c>
      <c r="O12" s="1" t="s">
        <v>24</v>
      </c>
      <c r="P12" s="9">
        <f>IF((B6)&gt;699,2,1)</f>
        <v>1</v>
      </c>
      <c r="Q12" s="9">
        <v>83865</v>
      </c>
      <c r="R12" s="9">
        <f t="shared" si="6"/>
        <v>83865</v>
      </c>
    </row>
    <row r="13" spans="1:18" x14ac:dyDescent="0.3">
      <c r="O13" s="1" t="s">
        <v>25</v>
      </c>
      <c r="P13" s="9">
        <f>IF((B6)&gt;499,1,0.5)</f>
        <v>0.5</v>
      </c>
      <c r="Q13" s="9">
        <v>79636</v>
      </c>
      <c r="R13" s="9">
        <f t="shared" si="6"/>
        <v>39818</v>
      </c>
    </row>
    <row r="14" spans="1:18" x14ac:dyDescent="0.3">
      <c r="O14" s="1" t="s">
        <v>26</v>
      </c>
      <c r="P14" s="9">
        <f>M6</f>
        <v>1</v>
      </c>
      <c r="Q14" s="9">
        <v>163347</v>
      </c>
      <c r="R14" s="9">
        <f t="shared" si="6"/>
        <v>163347</v>
      </c>
    </row>
    <row r="15" spans="1:18" x14ac:dyDescent="0.3">
      <c r="O15" s="1" t="s">
        <v>27</v>
      </c>
      <c r="P15" s="9">
        <f>ROUNDUP(B6/350,0)</f>
        <v>1</v>
      </c>
      <c r="Q15" s="9">
        <v>162740</v>
      </c>
      <c r="R15" s="9">
        <f t="shared" si="6"/>
        <v>162740</v>
      </c>
    </row>
    <row r="16" spans="1:18" x14ac:dyDescent="0.3">
      <c r="D16" s="16"/>
      <c r="E16" s="16"/>
      <c r="F16" s="16"/>
      <c r="G16" s="16"/>
      <c r="H16" s="16"/>
      <c r="I16" s="16"/>
      <c r="J16" s="16"/>
      <c r="K16" s="16"/>
      <c r="L16" s="16"/>
      <c r="M16" s="16"/>
      <c r="O16" s="11" t="s">
        <v>28</v>
      </c>
      <c r="P16" s="17">
        <f>N8-M8</f>
        <v>15</v>
      </c>
      <c r="Q16" s="17">
        <v>163347</v>
      </c>
      <c r="R16" s="17">
        <f t="shared" si="6"/>
        <v>2450205</v>
      </c>
    </row>
    <row r="17" spans="4:18" x14ac:dyDescent="0.3">
      <c r="D17" s="16"/>
      <c r="E17" s="16"/>
      <c r="F17" s="16"/>
      <c r="G17" s="16"/>
      <c r="H17" s="16"/>
      <c r="I17" s="16"/>
      <c r="J17" s="16"/>
      <c r="K17" s="16"/>
      <c r="L17" s="16"/>
      <c r="M17" s="16"/>
      <c r="P17" s="18">
        <f>SUM(P10:P16)</f>
        <v>19.5</v>
      </c>
      <c r="Q17" s="9"/>
      <c r="R17" s="18">
        <f>SUM(R10:R16)</f>
        <v>3105687</v>
      </c>
    </row>
    <row r="18" spans="4:18" x14ac:dyDescent="0.3">
      <c r="D18" s="16"/>
      <c r="E18" s="16"/>
      <c r="F18" s="16"/>
      <c r="G18" s="16"/>
      <c r="H18" s="16"/>
      <c r="I18" s="16"/>
      <c r="J18" s="16"/>
      <c r="K18" s="16"/>
      <c r="L18" s="16"/>
      <c r="M18" s="16"/>
      <c r="Q18" s="9"/>
    </row>
    <row r="19" spans="4:18" x14ac:dyDescent="0.3"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9"/>
      <c r="R19" s="18">
        <f>R17+(B6*175)</f>
        <v>3135612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97142-A451-480E-AA28-A57D715B9F47}">
  <dimension ref="A2:R19"/>
  <sheetViews>
    <sheetView workbookViewId="0">
      <selection activeCell="I4" sqref="I4"/>
    </sheetView>
  </sheetViews>
  <sheetFormatPr defaultColWidth="9.21875" defaultRowHeight="15.6" x14ac:dyDescent="0.3"/>
  <cols>
    <col min="1" max="1" width="9.21875" style="1"/>
    <col min="2" max="2" width="11.21875" style="1" bestFit="1" customWidth="1"/>
    <col min="3" max="3" width="7.77734375" style="1" bestFit="1" customWidth="1"/>
    <col min="4" max="5" width="6.44140625" style="1" bestFit="1" customWidth="1"/>
    <col min="6" max="6" width="18.44140625" style="1" bestFit="1" customWidth="1"/>
    <col min="7" max="7" width="15.77734375" style="1" bestFit="1" customWidth="1"/>
    <col min="8" max="8" width="8.5546875" style="1" bestFit="1" customWidth="1"/>
    <col min="9" max="9" width="14.44140625" style="1" bestFit="1" customWidth="1"/>
    <col min="10" max="13" width="9.21875" style="1" bestFit="1" customWidth="1"/>
    <col min="14" max="14" width="14.21875" style="1" bestFit="1" customWidth="1"/>
    <col min="15" max="15" width="25.21875" style="1" bestFit="1" customWidth="1"/>
    <col min="16" max="16" width="9.21875" style="1" bestFit="1" customWidth="1"/>
    <col min="17" max="17" width="14.21875" style="1" bestFit="1" customWidth="1"/>
    <col min="18" max="18" width="16.21875" style="1" bestFit="1" customWidth="1"/>
    <col min="19" max="16384" width="9.21875" style="1"/>
  </cols>
  <sheetData>
    <row r="2" spans="1:18" x14ac:dyDescent="0.3">
      <c r="B2" s="2" t="s">
        <v>0</v>
      </c>
      <c r="C2" s="2" t="s">
        <v>1</v>
      </c>
      <c r="D2" s="2" t="s">
        <v>2</v>
      </c>
      <c r="E2" s="2" t="s">
        <v>30</v>
      </c>
      <c r="F2" s="2" t="s">
        <v>35</v>
      </c>
      <c r="G2" s="2" t="s">
        <v>11</v>
      </c>
      <c r="H2" s="2" t="s">
        <v>4</v>
      </c>
      <c r="I2" s="2" t="s">
        <v>5</v>
      </c>
      <c r="J2" s="2" t="s">
        <v>8</v>
      </c>
      <c r="K2" s="2" t="s">
        <v>9</v>
      </c>
      <c r="L2" s="2" t="s">
        <v>10</v>
      </c>
      <c r="M2" s="2" t="s">
        <v>29</v>
      </c>
    </row>
    <row r="3" spans="1:18" x14ac:dyDescent="0.3">
      <c r="A3" s="1" t="s">
        <v>32</v>
      </c>
      <c r="B3" s="1">
        <v>84</v>
      </c>
      <c r="C3" s="1">
        <f>ROUNDUP(B3/29,0)</f>
        <v>3</v>
      </c>
      <c r="D3" s="8">
        <f t="shared" ref="D3:E5" si="0">(9*$C3)/30</f>
        <v>0.9</v>
      </c>
      <c r="E3" s="8">
        <f t="shared" si="0"/>
        <v>0.9</v>
      </c>
      <c r="F3" s="8">
        <f>(3*$C3)/30</f>
        <v>0.3</v>
      </c>
      <c r="G3" s="8">
        <f>(0*$C3)/30</f>
        <v>0</v>
      </c>
      <c r="H3" s="8">
        <f>(6*$C3)/30</f>
        <v>0.6</v>
      </c>
      <c r="I3" s="8">
        <f t="shared" ref="H3:I5" si="1">(6*$C3)/30</f>
        <v>0.6</v>
      </c>
      <c r="J3" s="8">
        <f t="shared" ref="J3:L5" si="2">(2*$C3)/30</f>
        <v>0.2</v>
      </c>
      <c r="K3" s="8">
        <f t="shared" si="2"/>
        <v>0.2</v>
      </c>
      <c r="L3" s="8">
        <f t="shared" si="2"/>
        <v>0.2</v>
      </c>
      <c r="M3" s="8">
        <f>(3*$C3)/30</f>
        <v>0.3</v>
      </c>
    </row>
    <row r="4" spans="1:18" x14ac:dyDescent="0.3">
      <c r="A4" s="1" t="s">
        <v>33</v>
      </c>
      <c r="B4" s="1">
        <v>81</v>
      </c>
      <c r="C4" s="1">
        <f>ROUNDUP(B4/29,0)</f>
        <v>3</v>
      </c>
      <c r="D4" s="8">
        <f t="shared" si="0"/>
        <v>0.9</v>
      </c>
      <c r="E4" s="8">
        <f t="shared" si="0"/>
        <v>0.9</v>
      </c>
      <c r="F4" s="8">
        <f>(3*$C4)/30</f>
        <v>0.3</v>
      </c>
      <c r="G4" s="8">
        <f>(0*$C4)/30</f>
        <v>0</v>
      </c>
      <c r="H4" s="8">
        <f t="shared" si="1"/>
        <v>0.6</v>
      </c>
      <c r="I4" s="8">
        <f t="shared" si="1"/>
        <v>0.6</v>
      </c>
      <c r="J4" s="8">
        <f t="shared" si="2"/>
        <v>0.2</v>
      </c>
      <c r="K4" s="8">
        <f t="shared" si="2"/>
        <v>0.2</v>
      </c>
      <c r="L4" s="8">
        <f t="shared" si="2"/>
        <v>0.2</v>
      </c>
      <c r="M4" s="8">
        <f>(3*$C4)/30</f>
        <v>0.3</v>
      </c>
    </row>
    <row r="5" spans="1:18" x14ac:dyDescent="0.3">
      <c r="A5" s="1" t="s">
        <v>34</v>
      </c>
      <c r="B5" s="11">
        <v>91</v>
      </c>
      <c r="C5" s="11">
        <f>ROUNDUP(B5/29,0)</f>
        <v>4</v>
      </c>
      <c r="D5" s="12">
        <f t="shared" si="0"/>
        <v>1.2</v>
      </c>
      <c r="E5" s="12">
        <f t="shared" si="0"/>
        <v>1.2</v>
      </c>
      <c r="F5" s="12">
        <f>(0*$C5)/30</f>
        <v>0</v>
      </c>
      <c r="G5" s="12">
        <f>(6*$C5)/30</f>
        <v>0.8</v>
      </c>
      <c r="H5" s="12">
        <f t="shared" si="1"/>
        <v>0.8</v>
      </c>
      <c r="I5" s="12">
        <f t="shared" si="1"/>
        <v>0.8</v>
      </c>
      <c r="J5" s="12">
        <f t="shared" si="2"/>
        <v>0.26666666666666666</v>
      </c>
      <c r="K5" s="12">
        <f t="shared" si="2"/>
        <v>0.26666666666666666</v>
      </c>
      <c r="L5" s="12">
        <f t="shared" si="2"/>
        <v>0.26666666666666666</v>
      </c>
      <c r="M5" s="12">
        <f>(0*$C5)/30</f>
        <v>0</v>
      </c>
    </row>
    <row r="6" spans="1:18" x14ac:dyDescent="0.3">
      <c r="B6" s="1">
        <f>SUM(B3:B5)</f>
        <v>256</v>
      </c>
      <c r="C6" s="1">
        <f>SUM(C3:C5)</f>
        <v>10</v>
      </c>
      <c r="D6" s="9">
        <f t="shared" ref="D6:M6" si="3">CEILING(SUM(D3:D5),0.5)</f>
        <v>3</v>
      </c>
      <c r="E6" s="9">
        <f t="shared" si="3"/>
        <v>3</v>
      </c>
      <c r="F6" s="9">
        <f t="shared" si="3"/>
        <v>1</v>
      </c>
      <c r="G6" s="9">
        <f t="shared" si="3"/>
        <v>1</v>
      </c>
      <c r="H6" s="9">
        <f t="shared" si="3"/>
        <v>2</v>
      </c>
      <c r="I6" s="9">
        <f t="shared" si="3"/>
        <v>2</v>
      </c>
      <c r="J6" s="9">
        <f t="shared" si="3"/>
        <v>1</v>
      </c>
      <c r="K6" s="9">
        <f t="shared" si="3"/>
        <v>1</v>
      </c>
      <c r="L6" s="9">
        <f t="shared" si="3"/>
        <v>1</v>
      </c>
      <c r="M6" s="9">
        <f t="shared" si="3"/>
        <v>1</v>
      </c>
      <c r="N6" s="9">
        <f>SUM(D6:M6)</f>
        <v>16</v>
      </c>
    </row>
    <row r="8" spans="1:18" x14ac:dyDescent="0.3">
      <c r="B8" s="9"/>
      <c r="C8" s="9"/>
      <c r="D8" s="9">
        <f t="shared" ref="D8:M8" si="4">ROUNDUP(SUM(D3:D5),0)</f>
        <v>3</v>
      </c>
      <c r="E8" s="9">
        <f t="shared" si="4"/>
        <v>3</v>
      </c>
      <c r="F8" s="9">
        <f t="shared" si="4"/>
        <v>1</v>
      </c>
      <c r="G8" s="9">
        <f t="shared" si="4"/>
        <v>1</v>
      </c>
      <c r="H8" s="9">
        <f t="shared" si="4"/>
        <v>2</v>
      </c>
      <c r="I8" s="9">
        <f t="shared" si="4"/>
        <v>2</v>
      </c>
      <c r="J8" s="9">
        <f t="shared" si="4"/>
        <v>1</v>
      </c>
      <c r="K8" s="9">
        <f t="shared" si="4"/>
        <v>1</v>
      </c>
      <c r="L8" s="9">
        <f t="shared" si="4"/>
        <v>1</v>
      </c>
      <c r="M8" s="9">
        <f t="shared" si="4"/>
        <v>1</v>
      </c>
      <c r="N8" s="9">
        <f>SUM(D8:M8)</f>
        <v>16</v>
      </c>
    </row>
    <row r="9" spans="1:18" x14ac:dyDescent="0.3">
      <c r="D9" s="9"/>
      <c r="E9" s="9"/>
      <c r="F9" s="9"/>
      <c r="G9" s="9"/>
      <c r="H9" s="9"/>
      <c r="I9" s="9"/>
      <c r="J9" s="9"/>
      <c r="K9" s="9"/>
      <c r="L9" s="9"/>
      <c r="M9" s="9"/>
      <c r="O9" s="11" t="s">
        <v>18</v>
      </c>
      <c r="P9" s="13" t="s">
        <v>19</v>
      </c>
      <c r="Q9" s="14" t="s">
        <v>20</v>
      </c>
      <c r="R9" s="15" t="s">
        <v>21</v>
      </c>
    </row>
    <row r="10" spans="1:18" x14ac:dyDescent="0.3">
      <c r="N10" s="9">
        <f>N6-N8</f>
        <v>0</v>
      </c>
      <c r="O10" s="1" t="s">
        <v>22</v>
      </c>
      <c r="P10" s="9">
        <v>1</v>
      </c>
      <c r="Q10" s="9">
        <v>205712</v>
      </c>
      <c r="R10" s="9">
        <f t="shared" ref="R10:R16" si="5">ROUND(Q10*P10,0)</f>
        <v>205712</v>
      </c>
    </row>
    <row r="11" spans="1:18" x14ac:dyDescent="0.3">
      <c r="I11" s="9"/>
      <c r="O11" s="1" t="s">
        <v>23</v>
      </c>
      <c r="P11" s="9">
        <f>IF((B6)&gt;499,IF(B6&gt;699,2,1),0)</f>
        <v>0</v>
      </c>
      <c r="Q11" s="9">
        <v>186735</v>
      </c>
      <c r="R11" s="9">
        <f t="shared" si="5"/>
        <v>0</v>
      </c>
    </row>
    <row r="12" spans="1:18" x14ac:dyDescent="0.3">
      <c r="N12" s="8">
        <f>N10*Q16</f>
        <v>0</v>
      </c>
      <c r="O12" s="1" t="s">
        <v>24</v>
      </c>
      <c r="P12" s="9">
        <f>IF((B6)&gt;699,2,1)</f>
        <v>1</v>
      </c>
      <c r="Q12" s="9">
        <v>83865</v>
      </c>
      <c r="R12" s="9">
        <f t="shared" si="5"/>
        <v>83865</v>
      </c>
    </row>
    <row r="13" spans="1:18" x14ac:dyDescent="0.3">
      <c r="O13" s="1" t="s">
        <v>25</v>
      </c>
      <c r="P13" s="9">
        <f>IF((B6)&gt;499,1,0.5)</f>
        <v>0.5</v>
      </c>
      <c r="Q13" s="9">
        <v>79636</v>
      </c>
      <c r="R13" s="9">
        <f t="shared" si="5"/>
        <v>39818</v>
      </c>
    </row>
    <row r="14" spans="1:18" x14ac:dyDescent="0.3">
      <c r="O14" s="1" t="s">
        <v>26</v>
      </c>
      <c r="P14" s="9">
        <f>M8</f>
        <v>1</v>
      </c>
      <c r="Q14" s="9">
        <v>163347</v>
      </c>
      <c r="R14" s="9">
        <f t="shared" si="5"/>
        <v>163347</v>
      </c>
    </row>
    <row r="15" spans="1:18" x14ac:dyDescent="0.3">
      <c r="O15" s="1" t="s">
        <v>27</v>
      </c>
      <c r="P15" s="9">
        <f>ROUNDUP(B6/350,0)</f>
        <v>1</v>
      </c>
      <c r="Q15" s="9">
        <v>162740</v>
      </c>
      <c r="R15" s="9">
        <f t="shared" si="5"/>
        <v>162740</v>
      </c>
    </row>
    <row r="16" spans="1:18" x14ac:dyDescent="0.3">
      <c r="D16" s="8"/>
      <c r="E16" s="8"/>
      <c r="F16" s="8"/>
      <c r="G16" s="8"/>
      <c r="H16" s="8"/>
      <c r="I16" s="8"/>
      <c r="J16" s="8"/>
      <c r="K16" s="8"/>
      <c r="L16" s="8"/>
      <c r="M16" s="8"/>
      <c r="O16" s="11" t="s">
        <v>28</v>
      </c>
      <c r="P16" s="17">
        <f>N8-M8</f>
        <v>15</v>
      </c>
      <c r="Q16" s="17">
        <v>163347</v>
      </c>
      <c r="R16" s="17">
        <f t="shared" si="5"/>
        <v>2450205</v>
      </c>
    </row>
    <row r="17" spans="4:18" x14ac:dyDescent="0.3">
      <c r="D17" s="8"/>
      <c r="E17" s="8"/>
      <c r="F17" s="8"/>
      <c r="G17" s="8"/>
      <c r="H17" s="8"/>
      <c r="I17" s="8"/>
      <c r="J17" s="8"/>
      <c r="K17" s="8"/>
      <c r="L17" s="8"/>
      <c r="M17" s="8"/>
      <c r="P17" s="18">
        <f>SUM(P10:P16)</f>
        <v>19.5</v>
      </c>
      <c r="Q17" s="9"/>
      <c r="R17" s="18">
        <f>SUM(R10:R16)</f>
        <v>3105687</v>
      </c>
    </row>
    <row r="18" spans="4:18" x14ac:dyDescent="0.3">
      <c r="D18" s="8"/>
      <c r="E18" s="8"/>
      <c r="F18" s="8"/>
      <c r="G18" s="8"/>
      <c r="H18" s="8"/>
      <c r="I18" s="8"/>
      <c r="J18" s="8"/>
      <c r="K18" s="8"/>
      <c r="L18" s="8"/>
      <c r="M18" s="8"/>
      <c r="Q18" s="9"/>
    </row>
    <row r="19" spans="4:18" x14ac:dyDescent="0.3">
      <c r="D19" s="8"/>
      <c r="E19" s="8"/>
      <c r="F19" s="8"/>
      <c r="G19" s="8"/>
      <c r="H19" s="8"/>
      <c r="I19" s="8"/>
      <c r="J19" s="8"/>
      <c r="K19" s="8"/>
      <c r="L19" s="8"/>
      <c r="M19" s="8"/>
      <c r="N19" s="9"/>
      <c r="R19" s="18">
        <f>R17+(B6*175)</f>
        <v>3150487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3C40-9F61-468B-A88E-73CCBCDAC7FE}">
  <dimension ref="A2:O23"/>
  <sheetViews>
    <sheetView workbookViewId="0">
      <selection activeCell="G3" sqref="G3"/>
    </sheetView>
  </sheetViews>
  <sheetFormatPr defaultRowHeight="14.4" x14ac:dyDescent="0.3"/>
  <cols>
    <col min="2" max="2" width="11.21875" bestFit="1" customWidth="1"/>
    <col min="3" max="3" width="7.77734375" bestFit="1" customWidth="1"/>
    <col min="6" max="6" width="8.5546875" bestFit="1" customWidth="1"/>
    <col min="7" max="7" width="14.44140625" bestFit="1" customWidth="1"/>
    <col min="8" max="8" width="16.5546875" bestFit="1" customWidth="1"/>
    <col min="11" max="11" width="13.5546875" bestFit="1" customWidth="1"/>
    <col min="12" max="12" width="24.77734375" bestFit="1" customWidth="1"/>
    <col min="13" max="13" width="7.5546875" bestFit="1" customWidth="1"/>
    <col min="14" max="14" width="12.77734375" bestFit="1" customWidth="1"/>
    <col min="15" max="15" width="14.5546875" bestFit="1" customWidth="1"/>
    <col min="16384" max="16384" width="8.77734375" bestFit="1" customWidth="1"/>
  </cols>
  <sheetData>
    <row r="2" spans="1:15" ht="15.6" x14ac:dyDescent="0.3">
      <c r="A2" s="1"/>
      <c r="B2" s="2" t="s">
        <v>0</v>
      </c>
      <c r="C2" s="2" t="s">
        <v>1</v>
      </c>
      <c r="D2" s="19" t="s">
        <v>2</v>
      </c>
      <c r="E2" s="19" t="s">
        <v>30</v>
      </c>
      <c r="F2" s="19" t="s">
        <v>4</v>
      </c>
      <c r="G2" s="19" t="s">
        <v>5</v>
      </c>
      <c r="H2" s="19" t="s">
        <v>36</v>
      </c>
      <c r="I2" s="19" t="s">
        <v>10</v>
      </c>
      <c r="J2" s="19" t="s">
        <v>37</v>
      </c>
      <c r="K2" s="1"/>
      <c r="L2" s="1"/>
      <c r="M2" s="1"/>
      <c r="N2" s="1"/>
      <c r="O2" s="1"/>
    </row>
    <row r="3" spans="1:15" ht="15.6" x14ac:dyDescent="0.3">
      <c r="A3" s="1" t="s">
        <v>38</v>
      </c>
      <c r="B3" s="1">
        <v>130</v>
      </c>
      <c r="C3" s="1">
        <f>ROUNDUP(B3/30,0)</f>
        <v>5</v>
      </c>
      <c r="D3" s="8">
        <f>(5*$C3)/25</f>
        <v>1</v>
      </c>
      <c r="E3" s="8">
        <f>(5*$C3)/25</f>
        <v>1</v>
      </c>
      <c r="F3" s="8">
        <f>(7*$C3)/25</f>
        <v>1.4</v>
      </c>
      <c r="G3" s="8">
        <f t="shared" ref="G3:G6" si="0">(5*$C3)/25</f>
        <v>1</v>
      </c>
      <c r="H3" s="8">
        <v>0</v>
      </c>
      <c r="I3" s="8">
        <f>(5*$C3)/25</f>
        <v>1</v>
      </c>
      <c r="J3" s="8">
        <f>(13*$C3)/25</f>
        <v>2.6</v>
      </c>
      <c r="K3" s="1"/>
      <c r="L3" s="1"/>
      <c r="M3" s="1"/>
      <c r="N3" s="1"/>
      <c r="O3" s="1"/>
    </row>
    <row r="4" spans="1:15" ht="15.6" x14ac:dyDescent="0.3">
      <c r="A4" s="1" t="s">
        <v>39</v>
      </c>
      <c r="B4" s="1">
        <v>105</v>
      </c>
      <c r="C4" s="1">
        <f>ROUNDUP(B4/30,0)</f>
        <v>4</v>
      </c>
      <c r="D4" s="8">
        <f t="shared" ref="D4:E6" si="1">(5*$C4)/25</f>
        <v>0.8</v>
      </c>
      <c r="E4" s="8">
        <f t="shared" si="1"/>
        <v>0.8</v>
      </c>
      <c r="F4" s="8">
        <f>(7*$C4)/25</f>
        <v>1.1200000000000001</v>
      </c>
      <c r="G4" s="8">
        <f t="shared" si="0"/>
        <v>0.8</v>
      </c>
      <c r="H4" s="8">
        <v>0</v>
      </c>
      <c r="I4" s="8">
        <f>(5*$C4)/25</f>
        <v>0.8</v>
      </c>
      <c r="J4" s="8">
        <f>(13*$C4)/25</f>
        <v>2.08</v>
      </c>
      <c r="K4" s="1"/>
      <c r="L4" s="1"/>
      <c r="M4" s="1"/>
      <c r="N4" s="1"/>
      <c r="O4" s="1"/>
    </row>
    <row r="5" spans="1:15" ht="15.6" x14ac:dyDescent="0.3">
      <c r="A5" s="1" t="s">
        <v>40</v>
      </c>
      <c r="B5" s="1">
        <v>127</v>
      </c>
      <c r="C5" s="1">
        <f>ROUNDUP(B5/30,0)</f>
        <v>5</v>
      </c>
      <c r="D5" s="8">
        <f t="shared" si="1"/>
        <v>1</v>
      </c>
      <c r="E5" s="8">
        <f t="shared" si="1"/>
        <v>1</v>
      </c>
      <c r="F5" s="8">
        <f>(7*$C5)/25</f>
        <v>1.4</v>
      </c>
      <c r="G5" s="8">
        <f t="shared" si="0"/>
        <v>1</v>
      </c>
      <c r="H5" s="8">
        <f>(2.5*$C5)/25</f>
        <v>0.5</v>
      </c>
      <c r="I5" s="8">
        <f t="shared" ref="I5:I6" si="2">(2.5*$C5)/25</f>
        <v>0.5</v>
      </c>
      <c r="J5" s="8">
        <f>(13*$C5)/25</f>
        <v>2.6</v>
      </c>
      <c r="K5" s="1"/>
      <c r="L5" s="1"/>
      <c r="M5" s="1"/>
      <c r="N5" s="1"/>
      <c r="O5" s="1"/>
    </row>
    <row r="6" spans="1:15" ht="15.6" x14ac:dyDescent="0.3">
      <c r="A6" s="1" t="s">
        <v>41</v>
      </c>
      <c r="B6" s="11">
        <v>139</v>
      </c>
      <c r="C6" s="11">
        <f>ROUNDUP(B6/30,0)</f>
        <v>5</v>
      </c>
      <c r="D6" s="12">
        <f t="shared" si="1"/>
        <v>1</v>
      </c>
      <c r="E6" s="12">
        <v>0</v>
      </c>
      <c r="F6" s="12">
        <v>0</v>
      </c>
      <c r="G6" s="12">
        <f t="shared" si="0"/>
        <v>1</v>
      </c>
      <c r="H6" s="12">
        <f>(2.5*$C6)/25</f>
        <v>0.5</v>
      </c>
      <c r="I6" s="12">
        <f t="shared" si="2"/>
        <v>0.5</v>
      </c>
      <c r="J6" s="12">
        <f>(25*$C6)/25</f>
        <v>5</v>
      </c>
      <c r="K6" s="1"/>
      <c r="L6" s="1"/>
      <c r="M6" s="1"/>
      <c r="N6" s="1"/>
      <c r="O6" s="1"/>
    </row>
    <row r="7" spans="1:15" ht="15.6" x14ac:dyDescent="0.3">
      <c r="A7" s="1"/>
      <c r="B7" s="1">
        <f>SUM(B3:B6)</f>
        <v>501</v>
      </c>
      <c r="C7" s="1">
        <f>SUM(C3:C6)</f>
        <v>19</v>
      </c>
      <c r="D7" s="8">
        <f t="shared" ref="D7:I7" si="3">CEILING(SUM(D3:D6),0.5)</f>
        <v>4</v>
      </c>
      <c r="E7" s="8">
        <f t="shared" si="3"/>
        <v>3</v>
      </c>
      <c r="F7" s="8">
        <f t="shared" si="3"/>
        <v>4</v>
      </c>
      <c r="G7" s="8">
        <f t="shared" si="3"/>
        <v>4</v>
      </c>
      <c r="H7" s="8">
        <f t="shared" si="3"/>
        <v>1</v>
      </c>
      <c r="I7" s="8">
        <f t="shared" si="3"/>
        <v>3</v>
      </c>
      <c r="J7" s="8">
        <f>CEILING(SUM(J3:J6),0.5)</f>
        <v>12.5</v>
      </c>
      <c r="K7" s="9">
        <f>SUM(D7:J7)</f>
        <v>31.5</v>
      </c>
      <c r="L7" s="1"/>
      <c r="M7" s="1"/>
      <c r="N7" s="1"/>
      <c r="O7" s="1"/>
    </row>
    <row r="8" spans="1:15" ht="15.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6" x14ac:dyDescent="0.3">
      <c r="A9" s="1"/>
      <c r="B9" s="9"/>
      <c r="C9" s="9"/>
      <c r="D9" s="9">
        <f>ROUNDUP(SUM(D3:D6),0)</f>
        <v>4</v>
      </c>
      <c r="E9" s="9">
        <f t="shared" ref="E9:J9" si="4">ROUNDUP(SUM(E3:E6),0)</f>
        <v>3</v>
      </c>
      <c r="F9" s="9">
        <f t="shared" si="4"/>
        <v>4</v>
      </c>
      <c r="G9" s="9">
        <f t="shared" si="4"/>
        <v>4</v>
      </c>
      <c r="H9" s="9">
        <f t="shared" si="4"/>
        <v>1</v>
      </c>
      <c r="I9" s="9">
        <f t="shared" si="4"/>
        <v>3</v>
      </c>
      <c r="J9" s="9">
        <f t="shared" si="4"/>
        <v>13</v>
      </c>
      <c r="K9" s="9">
        <f>SUM(D9:J9)</f>
        <v>32</v>
      </c>
      <c r="L9" s="1"/>
      <c r="M9" s="1"/>
      <c r="N9" s="1"/>
      <c r="O9" s="1"/>
    </row>
    <row r="10" spans="1:15" ht="15.6" x14ac:dyDescent="0.3">
      <c r="A10" s="1"/>
      <c r="B10" s="1"/>
      <c r="C10" s="1"/>
      <c r="D10" s="9"/>
      <c r="E10" s="9"/>
      <c r="F10" s="9"/>
      <c r="G10" s="9"/>
      <c r="H10" s="9"/>
      <c r="I10" s="9"/>
      <c r="J10" s="9"/>
      <c r="K10" s="1"/>
      <c r="L10" s="11" t="s">
        <v>18</v>
      </c>
      <c r="M10" s="13" t="s">
        <v>19</v>
      </c>
      <c r="N10" s="14" t="s">
        <v>20</v>
      </c>
      <c r="O10" s="15" t="s">
        <v>21</v>
      </c>
    </row>
    <row r="11" spans="1:15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9">
        <f>K7-K9</f>
        <v>-0.5</v>
      </c>
      <c r="L11" s="1" t="s">
        <v>22</v>
      </c>
      <c r="M11" s="9">
        <v>1</v>
      </c>
      <c r="N11" s="9">
        <v>205712</v>
      </c>
      <c r="O11" s="9">
        <f t="shared" ref="O11:O18" si="5">ROUND(N11*M11,0)</f>
        <v>205712</v>
      </c>
    </row>
    <row r="12" spans="1:15" ht="15.6" x14ac:dyDescent="0.3">
      <c r="A12" s="1"/>
      <c r="B12" s="1"/>
      <c r="C12" s="1"/>
      <c r="D12" s="1"/>
      <c r="E12" s="1"/>
      <c r="F12" s="1"/>
      <c r="G12" s="1"/>
      <c r="H12" s="9"/>
      <c r="I12" s="1"/>
      <c r="J12" s="1"/>
      <c r="K12" s="1"/>
      <c r="L12" s="1" t="s">
        <v>23</v>
      </c>
      <c r="M12" s="9">
        <f>IF((B7)&gt;499,IF(B7&gt;699,2,1),0)</f>
        <v>1</v>
      </c>
      <c r="N12" s="9">
        <v>186735</v>
      </c>
      <c r="O12" s="9">
        <f t="shared" si="5"/>
        <v>186735</v>
      </c>
    </row>
    <row r="13" spans="1:15" ht="15.6" x14ac:dyDescent="0.3">
      <c r="A13" s="1"/>
      <c r="B13" s="1"/>
      <c r="C13" s="1"/>
      <c r="D13" s="1"/>
      <c r="E13" s="1"/>
      <c r="F13" s="1"/>
      <c r="G13" s="1"/>
      <c r="H13" s="9"/>
      <c r="I13" s="1"/>
      <c r="J13" s="1"/>
      <c r="K13" s="1"/>
      <c r="L13" s="1" t="s">
        <v>42</v>
      </c>
      <c r="M13" s="9">
        <v>0.5</v>
      </c>
      <c r="N13" s="9">
        <v>163347</v>
      </c>
      <c r="O13" s="9">
        <f t="shared" si="5"/>
        <v>81674</v>
      </c>
    </row>
    <row r="14" spans="1:15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8">
        <f>K11*N18</f>
        <v>-81673.5</v>
      </c>
      <c r="L14" s="1" t="s">
        <v>24</v>
      </c>
      <c r="M14" s="9">
        <f>IF((B7)&gt;699,2,1)</f>
        <v>1</v>
      </c>
      <c r="N14" s="9">
        <v>83865</v>
      </c>
      <c r="O14" s="9">
        <f t="shared" si="5"/>
        <v>83865</v>
      </c>
    </row>
    <row r="15" spans="1:15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 t="s">
        <v>25</v>
      </c>
      <c r="M15" s="9">
        <f>IF((B7)&gt;499,1,0.5)</f>
        <v>1</v>
      </c>
      <c r="N15" s="9">
        <v>79636</v>
      </c>
      <c r="O15" s="9">
        <f t="shared" si="5"/>
        <v>79636</v>
      </c>
    </row>
    <row r="16" spans="1:15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s">
        <v>26</v>
      </c>
      <c r="M16" s="9">
        <v>1</v>
      </c>
      <c r="N16" s="9">
        <v>163347</v>
      </c>
      <c r="O16" s="9">
        <f t="shared" si="5"/>
        <v>163347</v>
      </c>
    </row>
    <row r="17" spans="1:15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s">
        <v>27</v>
      </c>
      <c r="M17" s="9">
        <f>ROUNDUP(B7/350,0)</f>
        <v>2</v>
      </c>
      <c r="N17" s="9">
        <v>162740</v>
      </c>
      <c r="O17" s="9">
        <f t="shared" si="5"/>
        <v>325480</v>
      </c>
    </row>
    <row r="18" spans="1:15" ht="15.6" x14ac:dyDescent="0.3">
      <c r="A18" s="1"/>
      <c r="B18" s="1"/>
      <c r="C18" s="1"/>
      <c r="D18" s="16"/>
      <c r="E18" s="16"/>
      <c r="F18" s="16"/>
      <c r="G18" s="16"/>
      <c r="H18" s="16"/>
      <c r="I18" s="16"/>
      <c r="J18" s="16"/>
      <c r="K18" s="1"/>
      <c r="L18" s="11" t="s">
        <v>28</v>
      </c>
      <c r="M18" s="17">
        <f>K9</f>
        <v>32</v>
      </c>
      <c r="N18" s="17">
        <v>163347</v>
      </c>
      <c r="O18" s="17">
        <f t="shared" si="5"/>
        <v>5227104</v>
      </c>
    </row>
    <row r="19" spans="1:15" ht="15.6" x14ac:dyDescent="0.3">
      <c r="A19" s="1"/>
      <c r="B19" s="1"/>
      <c r="C19" s="1"/>
      <c r="D19" s="16"/>
      <c r="E19" s="16"/>
      <c r="F19" s="16"/>
      <c r="G19" s="16"/>
      <c r="H19" s="16"/>
      <c r="I19" s="16"/>
      <c r="J19" s="16"/>
      <c r="K19" s="1"/>
      <c r="L19" s="1"/>
      <c r="M19" s="9">
        <f>SUM(M11:M18)</f>
        <v>39.5</v>
      </c>
      <c r="N19" s="9"/>
      <c r="O19" s="18">
        <f>SUM(O11:O18)</f>
        <v>6353553</v>
      </c>
    </row>
    <row r="20" spans="1:15" ht="15.6" x14ac:dyDescent="0.3">
      <c r="A20" s="1"/>
      <c r="B20" s="1"/>
      <c r="C20" s="1"/>
      <c r="D20" s="16"/>
      <c r="E20" s="16"/>
      <c r="F20" s="16"/>
      <c r="G20" s="16"/>
      <c r="H20" s="16"/>
      <c r="I20" s="16"/>
      <c r="J20" s="16"/>
      <c r="K20" s="1"/>
      <c r="L20" s="1"/>
      <c r="M20" s="1"/>
      <c r="N20" s="9"/>
      <c r="O20" s="1"/>
    </row>
    <row r="21" spans="1:15" ht="15.6" x14ac:dyDescent="0.3">
      <c r="A21" s="1"/>
      <c r="B21" s="1"/>
      <c r="C21" s="1"/>
      <c r="D21" s="16"/>
      <c r="E21" s="16"/>
      <c r="F21" s="16"/>
      <c r="H21" s="16"/>
      <c r="I21" s="16"/>
      <c r="J21" s="16"/>
      <c r="K21" s="9"/>
      <c r="L21" s="1"/>
      <c r="M21" s="1"/>
      <c r="N21" s="1"/>
      <c r="O21" s="18">
        <f>O19+(B7*175)</f>
        <v>6441228</v>
      </c>
    </row>
    <row r="23" spans="1:15" ht="15.6" x14ac:dyDescent="0.3">
      <c r="G23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6B06-E840-4E57-BC0B-EA41F99EAF2F}">
  <dimension ref="A2:P23"/>
  <sheetViews>
    <sheetView workbookViewId="0">
      <selection activeCell="K26" sqref="K26"/>
    </sheetView>
  </sheetViews>
  <sheetFormatPr defaultRowHeight="14.4" x14ac:dyDescent="0.3"/>
  <cols>
    <col min="2" max="2" width="11.21875" bestFit="1" customWidth="1"/>
    <col min="3" max="3" width="7.77734375" bestFit="1" customWidth="1"/>
    <col min="4" max="5" width="8.77734375" bestFit="1" customWidth="1"/>
    <col min="6" max="6" width="8.5546875" bestFit="1" customWidth="1"/>
    <col min="7" max="7" width="14.44140625" bestFit="1" customWidth="1"/>
    <col min="8" max="8" width="16.5546875" bestFit="1" customWidth="1"/>
    <col min="9" max="9" width="8.77734375" bestFit="1" customWidth="1"/>
    <col min="10" max="10" width="11.77734375" bestFit="1" customWidth="1"/>
    <col min="11" max="11" width="8.77734375" bestFit="1" customWidth="1"/>
    <col min="12" max="12" width="13.5546875" bestFit="1" customWidth="1"/>
    <col min="13" max="13" width="24.77734375" bestFit="1" customWidth="1"/>
    <col min="14" max="14" width="8.44140625" customWidth="1"/>
    <col min="15" max="15" width="12.77734375" bestFit="1" customWidth="1"/>
    <col min="16" max="16" width="14.5546875" bestFit="1" customWidth="1"/>
    <col min="17" max="17" width="8.77734375" bestFit="1" customWidth="1"/>
  </cols>
  <sheetData>
    <row r="2" spans="1:16" ht="15.6" x14ac:dyDescent="0.3">
      <c r="A2" s="1"/>
      <c r="B2" s="2" t="s">
        <v>0</v>
      </c>
      <c r="C2" s="2" t="s">
        <v>1</v>
      </c>
      <c r="D2" s="19" t="s">
        <v>2</v>
      </c>
      <c r="E2" s="19" t="s">
        <v>30</v>
      </c>
      <c r="F2" s="19" t="s">
        <v>4</v>
      </c>
      <c r="G2" s="19" t="s">
        <v>5</v>
      </c>
      <c r="H2" s="19" t="s">
        <v>36</v>
      </c>
      <c r="I2" s="19" t="s">
        <v>10</v>
      </c>
      <c r="J2" s="19" t="s">
        <v>43</v>
      </c>
      <c r="K2" s="19" t="s">
        <v>37</v>
      </c>
      <c r="L2" s="1"/>
      <c r="M2" s="1"/>
      <c r="N2" s="1"/>
      <c r="O2" s="1"/>
      <c r="P2" s="1"/>
    </row>
    <row r="3" spans="1:16" ht="15.6" x14ac:dyDescent="0.3">
      <c r="A3" s="1" t="s">
        <v>38</v>
      </c>
      <c r="B3" s="1">
        <v>389</v>
      </c>
      <c r="C3" s="1">
        <f>ROUNDUP(B3/30,0)</f>
        <v>13</v>
      </c>
      <c r="D3" s="8">
        <f>(5*$C3)/25</f>
        <v>2.6</v>
      </c>
      <c r="E3" s="8">
        <f t="shared" ref="D3:E5" si="0">(5*$C3)/25</f>
        <v>2.6</v>
      </c>
      <c r="F3" s="8">
        <f>(7*$C3)/25</f>
        <v>3.64</v>
      </c>
      <c r="G3" s="8">
        <f>(5*$C3)/25</f>
        <v>2.6</v>
      </c>
      <c r="H3" s="8">
        <v>0</v>
      </c>
      <c r="I3" s="8">
        <f>(5*$C3)/25</f>
        <v>2.6</v>
      </c>
      <c r="J3" s="8">
        <f>(2.5*$C3)/25</f>
        <v>1.3</v>
      </c>
      <c r="K3" s="8">
        <f>(10.5*$C3)/25</f>
        <v>5.46</v>
      </c>
      <c r="L3" s="1"/>
      <c r="M3" s="1"/>
      <c r="N3" s="1"/>
      <c r="O3" s="1"/>
      <c r="P3" s="1"/>
    </row>
    <row r="4" spans="1:16" ht="15.6" x14ac:dyDescent="0.3">
      <c r="A4" s="1" t="s">
        <v>39</v>
      </c>
      <c r="B4" s="1">
        <v>348</v>
      </c>
      <c r="C4" s="1">
        <f>ROUNDUP(B4/30,0)</f>
        <v>12</v>
      </c>
      <c r="D4" s="8">
        <f t="shared" si="0"/>
        <v>2.4</v>
      </c>
      <c r="E4" s="8">
        <f t="shared" si="0"/>
        <v>2.4</v>
      </c>
      <c r="F4" s="8">
        <f>(7*$C4)/25</f>
        <v>3.36</v>
      </c>
      <c r="G4" s="8">
        <f>(5*$C4)/25</f>
        <v>2.4</v>
      </c>
      <c r="H4" s="8">
        <v>0</v>
      </c>
      <c r="I4" s="8">
        <f>(5*$C4)/25</f>
        <v>2.4</v>
      </c>
      <c r="J4" s="8">
        <f>(2.5*$C4)/25</f>
        <v>1.2</v>
      </c>
      <c r="K4" s="8">
        <f>(10.5*$C4)/25</f>
        <v>5.04</v>
      </c>
      <c r="L4" s="1"/>
      <c r="M4" s="1"/>
      <c r="N4" s="1"/>
      <c r="O4" s="1"/>
      <c r="P4" s="1"/>
    </row>
    <row r="5" spans="1:16" ht="15.6" x14ac:dyDescent="0.3">
      <c r="A5" s="1" t="s">
        <v>40</v>
      </c>
      <c r="B5" s="1">
        <v>299</v>
      </c>
      <c r="C5" s="1">
        <f>ROUNDUP(B5/30,0)</f>
        <v>10</v>
      </c>
      <c r="D5" s="8">
        <f t="shared" si="0"/>
        <v>2</v>
      </c>
      <c r="E5" s="8">
        <f t="shared" si="0"/>
        <v>2</v>
      </c>
      <c r="F5" s="8">
        <f>(7*$C5)/25</f>
        <v>2.8</v>
      </c>
      <c r="G5" s="8">
        <f>(5*$C5)/25</f>
        <v>2</v>
      </c>
      <c r="H5" s="8">
        <f>(2.5*$C5)/25</f>
        <v>1</v>
      </c>
      <c r="I5" s="8">
        <f>(2.5*$C5)/25</f>
        <v>1</v>
      </c>
      <c r="J5" s="8">
        <f>(2.5*$C5)/25</f>
        <v>1</v>
      </c>
      <c r="K5" s="8">
        <f>(10.5*$C5)/25</f>
        <v>4.2</v>
      </c>
      <c r="L5" s="1"/>
      <c r="M5" s="1"/>
      <c r="N5" s="1"/>
      <c r="O5" s="1"/>
      <c r="P5" s="1"/>
    </row>
    <row r="6" spans="1:16" ht="15.6" x14ac:dyDescent="0.3">
      <c r="A6" s="1" t="s">
        <v>41</v>
      </c>
      <c r="B6" s="11">
        <v>305</v>
      </c>
      <c r="C6" s="11">
        <f>ROUNDUP(B6/30,0)</f>
        <v>11</v>
      </c>
      <c r="D6" s="12">
        <f>(5*$C6)/25</f>
        <v>2.2000000000000002</v>
      </c>
      <c r="E6" s="12">
        <v>0</v>
      </c>
      <c r="F6" s="12">
        <v>0</v>
      </c>
      <c r="G6" s="12">
        <f>(5*$C6)/25</f>
        <v>2.2000000000000002</v>
      </c>
      <c r="H6" s="12">
        <f>(2.5*$C6)/25</f>
        <v>1.1000000000000001</v>
      </c>
      <c r="I6" s="12">
        <f>(2.5*$C6)/25</f>
        <v>1.1000000000000001</v>
      </c>
      <c r="J6" s="12">
        <f>(2.5*$C6)/25</f>
        <v>1.1000000000000001</v>
      </c>
      <c r="K6" s="12">
        <f>(22.5*$C6)/25</f>
        <v>9.9</v>
      </c>
      <c r="L6" s="1"/>
      <c r="M6" s="1"/>
      <c r="N6" s="1"/>
      <c r="O6" s="1"/>
      <c r="P6" s="1"/>
    </row>
    <row r="7" spans="1:16" ht="15.6" x14ac:dyDescent="0.3">
      <c r="A7" s="1"/>
      <c r="B7" s="1">
        <f>SUM(B3:B6)</f>
        <v>1341</v>
      </c>
      <c r="C7" s="1">
        <f>SUM(C3:C6)</f>
        <v>46</v>
      </c>
      <c r="D7" s="8">
        <f t="shared" ref="D7:K7" si="1">CEILING(SUM(D3:D6),0.5)</f>
        <v>9.5</v>
      </c>
      <c r="E7" s="8">
        <f t="shared" si="1"/>
        <v>7</v>
      </c>
      <c r="F7" s="8">
        <f t="shared" si="1"/>
        <v>10</v>
      </c>
      <c r="G7" s="8">
        <f t="shared" si="1"/>
        <v>9.5</v>
      </c>
      <c r="H7" s="8">
        <f t="shared" si="1"/>
        <v>2.5</v>
      </c>
      <c r="I7" s="8">
        <f t="shared" si="1"/>
        <v>7.5</v>
      </c>
      <c r="J7" s="8">
        <f t="shared" si="1"/>
        <v>5</v>
      </c>
      <c r="K7" s="8">
        <f t="shared" si="1"/>
        <v>25</v>
      </c>
      <c r="L7" s="9">
        <f>SUM(D7:K7)</f>
        <v>76</v>
      </c>
      <c r="M7" s="1"/>
      <c r="N7" s="1"/>
      <c r="O7" s="1"/>
      <c r="P7" s="1"/>
    </row>
    <row r="8" spans="1:16" ht="15.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.6" x14ac:dyDescent="0.3">
      <c r="A9" s="1"/>
      <c r="B9" s="9"/>
      <c r="C9" s="9"/>
      <c r="D9" s="9">
        <f t="shared" ref="D9:K9" si="2">ROUNDUP(SUM(D3:D6),0)</f>
        <v>10</v>
      </c>
      <c r="E9" s="9">
        <f t="shared" si="2"/>
        <v>7</v>
      </c>
      <c r="F9" s="9">
        <f t="shared" si="2"/>
        <v>10</v>
      </c>
      <c r="G9" s="9">
        <f t="shared" si="2"/>
        <v>10</v>
      </c>
      <c r="H9" s="9">
        <f t="shared" si="2"/>
        <v>3</v>
      </c>
      <c r="I9" s="9">
        <f t="shared" si="2"/>
        <v>8</v>
      </c>
      <c r="J9" s="9">
        <f t="shared" si="2"/>
        <v>5</v>
      </c>
      <c r="K9" s="9">
        <f t="shared" si="2"/>
        <v>25</v>
      </c>
      <c r="L9" s="9">
        <f>SUM(D9:K9)</f>
        <v>78</v>
      </c>
      <c r="M9" s="1"/>
      <c r="N9" s="1"/>
      <c r="O9" s="1"/>
      <c r="P9" s="1"/>
    </row>
    <row r="10" spans="1:16" ht="15.6" x14ac:dyDescent="0.3">
      <c r="A10" s="1"/>
      <c r="B10" s="1"/>
      <c r="C10" s="1"/>
      <c r="D10" s="9"/>
      <c r="E10" s="9"/>
      <c r="F10" s="9"/>
      <c r="G10" s="9"/>
      <c r="H10" s="9"/>
      <c r="I10" s="9"/>
      <c r="J10" s="9"/>
      <c r="K10" s="9"/>
      <c r="L10" s="1"/>
      <c r="M10" s="11" t="s">
        <v>18</v>
      </c>
      <c r="N10" s="13" t="s">
        <v>19</v>
      </c>
      <c r="O10" s="14" t="s">
        <v>20</v>
      </c>
      <c r="P10" s="15" t="s">
        <v>21</v>
      </c>
    </row>
    <row r="11" spans="1:1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>
        <f>L7-L9</f>
        <v>-2</v>
      </c>
      <c r="M11" s="1" t="s">
        <v>22</v>
      </c>
      <c r="N11" s="9">
        <v>1</v>
      </c>
      <c r="O11" s="9">
        <v>205712</v>
      </c>
      <c r="P11" s="9">
        <f t="shared" ref="P11:P18" si="3">ROUND(O11*N11,0)</f>
        <v>205712</v>
      </c>
    </row>
    <row r="12" spans="1:16" ht="15.6" x14ac:dyDescent="0.3">
      <c r="A12" s="1"/>
      <c r="B12" s="1"/>
      <c r="C12" s="1"/>
      <c r="D12" s="1"/>
      <c r="E12" s="1"/>
      <c r="F12" s="1"/>
      <c r="G12" s="1"/>
      <c r="H12" s="9"/>
      <c r="I12" s="1"/>
      <c r="J12" s="1"/>
      <c r="K12" s="1"/>
      <c r="L12" s="1"/>
      <c r="M12" s="1" t="s">
        <v>23</v>
      </c>
      <c r="N12" s="9">
        <f>IF((B7)&lt;700,1,IF((B7)&lt;1000,2,3))</f>
        <v>3</v>
      </c>
      <c r="O12" s="9">
        <v>186735</v>
      </c>
      <c r="P12" s="9">
        <f t="shared" si="3"/>
        <v>560205</v>
      </c>
    </row>
    <row r="13" spans="1:16" ht="15.6" x14ac:dyDescent="0.3">
      <c r="A13" s="1"/>
      <c r="B13" s="1"/>
      <c r="C13" s="1"/>
      <c r="D13" s="1"/>
      <c r="E13" s="1"/>
      <c r="F13" s="1"/>
      <c r="G13" s="1"/>
      <c r="H13" s="9"/>
      <c r="I13" s="1"/>
      <c r="J13" s="1"/>
      <c r="K13" s="1"/>
      <c r="L13" s="1"/>
      <c r="M13" s="1" t="s">
        <v>42</v>
      </c>
      <c r="N13" s="9">
        <v>0.5</v>
      </c>
      <c r="O13" s="9">
        <v>163347</v>
      </c>
      <c r="P13" s="9">
        <f t="shared" si="3"/>
        <v>81674</v>
      </c>
    </row>
    <row r="14" spans="1:1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8">
        <f>L11*O18</f>
        <v>-326694</v>
      </c>
      <c r="M14" s="1" t="s">
        <v>24</v>
      </c>
      <c r="N14" s="9">
        <f>IF((B7)&gt;699,2,1)</f>
        <v>2</v>
      </c>
      <c r="O14" s="9">
        <v>83865</v>
      </c>
      <c r="P14" s="9">
        <f t="shared" si="3"/>
        <v>167730</v>
      </c>
    </row>
    <row r="15" spans="1:1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 t="s">
        <v>25</v>
      </c>
      <c r="N15" s="9">
        <f>1</f>
        <v>1</v>
      </c>
      <c r="O15" s="9">
        <v>79636</v>
      </c>
      <c r="P15" s="9">
        <f t="shared" si="3"/>
        <v>79636</v>
      </c>
    </row>
    <row r="16" spans="1:1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 t="s">
        <v>26</v>
      </c>
      <c r="N16" s="9">
        <v>1</v>
      </c>
      <c r="O16" s="9">
        <v>163347</v>
      </c>
      <c r="P16" s="9">
        <f t="shared" si="3"/>
        <v>163347</v>
      </c>
    </row>
    <row r="17" spans="1:1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 t="s">
        <v>27</v>
      </c>
      <c r="N17" s="9">
        <f>ROUNDUP(B7/350,0)+1</f>
        <v>5</v>
      </c>
      <c r="O17" s="9">
        <v>162740</v>
      </c>
      <c r="P17" s="9">
        <f t="shared" si="3"/>
        <v>813700</v>
      </c>
    </row>
    <row r="18" spans="1:16" ht="15.6" x14ac:dyDescent="0.3">
      <c r="A18" s="1"/>
      <c r="B18" s="1"/>
      <c r="C18" s="1"/>
      <c r="D18" s="8"/>
      <c r="E18" s="8"/>
      <c r="F18" s="8"/>
      <c r="G18" s="8"/>
      <c r="H18" s="8"/>
      <c r="I18" s="8"/>
      <c r="J18" s="8"/>
      <c r="K18" s="8"/>
      <c r="L18" s="1"/>
      <c r="M18" s="11" t="s">
        <v>28</v>
      </c>
      <c r="N18" s="17">
        <f>L9</f>
        <v>78</v>
      </c>
      <c r="O18" s="17">
        <v>163347</v>
      </c>
      <c r="P18" s="17">
        <f t="shared" si="3"/>
        <v>12741066</v>
      </c>
    </row>
    <row r="19" spans="1:16" ht="15.6" x14ac:dyDescent="0.3">
      <c r="A19" s="1"/>
      <c r="B19" s="1"/>
      <c r="C19" s="1"/>
      <c r="D19" s="8"/>
      <c r="E19" s="8"/>
      <c r="F19" s="8"/>
      <c r="G19" s="8"/>
      <c r="H19" s="8"/>
      <c r="I19" s="8"/>
      <c r="J19" s="8"/>
      <c r="K19" s="8"/>
      <c r="L19" s="1"/>
      <c r="M19" s="1"/>
      <c r="N19" s="9">
        <f>SUM(N11:N18)</f>
        <v>91.5</v>
      </c>
      <c r="O19" s="9"/>
      <c r="P19" s="18">
        <f>SUM(P11:P18)</f>
        <v>14813070</v>
      </c>
    </row>
    <row r="20" spans="1:16" ht="15.6" x14ac:dyDescent="0.3">
      <c r="A20" s="1"/>
      <c r="B20" s="1"/>
      <c r="C20" s="1"/>
      <c r="D20" s="8"/>
      <c r="E20" s="8"/>
      <c r="F20" s="8"/>
      <c r="G20" s="8"/>
      <c r="H20" s="8"/>
      <c r="I20" s="8"/>
      <c r="J20" s="8"/>
      <c r="K20" s="8"/>
      <c r="L20" s="1"/>
      <c r="M20" s="1"/>
      <c r="N20" s="1"/>
      <c r="O20" s="9"/>
      <c r="P20" s="1"/>
    </row>
    <row r="21" spans="1:16" ht="15.6" x14ac:dyDescent="0.3">
      <c r="A21" s="1"/>
      <c r="B21" s="1"/>
      <c r="C21" s="1"/>
      <c r="D21" s="8"/>
      <c r="E21" s="8"/>
      <c r="F21" s="8"/>
      <c r="H21" s="8"/>
      <c r="I21" s="8"/>
      <c r="J21" s="8"/>
      <c r="K21" s="8"/>
      <c r="L21" s="9"/>
      <c r="M21" s="1"/>
      <c r="N21" s="1"/>
      <c r="O21" s="1"/>
      <c r="P21" s="18">
        <f>P19+(B7*175)</f>
        <v>15047745</v>
      </c>
    </row>
    <row r="23" spans="1:16" ht="15.6" x14ac:dyDescent="0.3">
      <c r="G2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E1D3-9C3E-4A8F-B257-470BFBFD962E}">
  <sheetPr codeName="Sheet1">
    <pageSetUpPr fitToPage="1"/>
  </sheetPr>
  <dimension ref="A1:AC62"/>
  <sheetViews>
    <sheetView view="pageBreakPreview" topLeftCell="D1" zoomScale="80" zoomScaleNormal="96" zoomScaleSheetLayoutView="80" workbookViewId="0">
      <pane ySplit="2" topLeftCell="A34" activePane="bottomLeft" state="frozen"/>
      <selection activeCell="Q64" sqref="Q64"/>
      <selection pane="bottomLeft"/>
    </sheetView>
  </sheetViews>
  <sheetFormatPr defaultColWidth="9.21875" defaultRowHeight="14.4" x14ac:dyDescent="0.3"/>
  <cols>
    <col min="1" max="1" width="29.77734375" style="24" customWidth="1"/>
    <col min="2" max="3" width="17.77734375" style="22" customWidth="1"/>
    <col min="4" max="16" width="12.77734375" style="23" customWidth="1"/>
    <col min="17" max="26" width="12.77734375" style="24" customWidth="1"/>
    <col min="27" max="34" width="18.77734375" style="24" customWidth="1"/>
    <col min="35" max="16384" width="9.21875" style="24"/>
  </cols>
  <sheetData>
    <row r="1" spans="1:29" x14ac:dyDescent="0.3">
      <c r="A1" s="21" t="s">
        <v>44</v>
      </c>
    </row>
    <row r="2" spans="1:29" ht="86.55" customHeight="1" x14ac:dyDescent="0.3">
      <c r="A2" s="25" t="s">
        <v>45</v>
      </c>
      <c r="B2" s="26" t="s">
        <v>46</v>
      </c>
      <c r="C2" s="27" t="s">
        <v>47</v>
      </c>
      <c r="D2" s="28" t="s">
        <v>48</v>
      </c>
      <c r="E2" s="29" t="s">
        <v>49</v>
      </c>
      <c r="F2" s="29" t="s">
        <v>50</v>
      </c>
      <c r="G2" s="29" t="s">
        <v>51</v>
      </c>
      <c r="H2" s="29" t="s">
        <v>52</v>
      </c>
      <c r="I2" s="29" t="s">
        <v>53</v>
      </c>
      <c r="J2" s="29" t="s">
        <v>54</v>
      </c>
      <c r="K2" s="29" t="s">
        <v>55</v>
      </c>
      <c r="L2" s="29" t="s">
        <v>56</v>
      </c>
      <c r="M2" s="78" t="s">
        <v>57</v>
      </c>
      <c r="N2" s="30" t="s">
        <v>58</v>
      </c>
      <c r="O2" s="30" t="s">
        <v>59</v>
      </c>
      <c r="P2" s="30" t="s">
        <v>60</v>
      </c>
      <c r="Q2" s="30" t="s">
        <v>61</v>
      </c>
      <c r="R2" s="30" t="s">
        <v>62</v>
      </c>
      <c r="S2" s="30" t="s">
        <v>63</v>
      </c>
      <c r="T2" s="30" t="s">
        <v>64</v>
      </c>
      <c r="U2" s="30" t="s">
        <v>65</v>
      </c>
      <c r="V2" s="30" t="s">
        <v>66</v>
      </c>
      <c r="W2" s="30" t="s">
        <v>67</v>
      </c>
      <c r="X2" s="30" t="s">
        <v>68</v>
      </c>
      <c r="Y2" s="30" t="s">
        <v>69</v>
      </c>
      <c r="Z2" s="30" t="s">
        <v>25</v>
      </c>
      <c r="AA2" s="31" t="s">
        <v>70</v>
      </c>
    </row>
    <row r="3" spans="1:29" x14ac:dyDescent="0.3">
      <c r="A3" s="24" t="s">
        <v>71</v>
      </c>
      <c r="B3" s="32">
        <v>101</v>
      </c>
      <c r="C3" s="33">
        <v>389</v>
      </c>
      <c r="D3" s="34">
        <v>23.5</v>
      </c>
      <c r="E3" s="35"/>
      <c r="F3" s="35"/>
      <c r="G3" s="35"/>
      <c r="H3" s="35"/>
      <c r="I3" s="35"/>
      <c r="J3" s="35"/>
      <c r="K3" s="35"/>
      <c r="L3" s="35"/>
      <c r="M3" s="59">
        <f>SUM(D3:L3)</f>
        <v>23.5</v>
      </c>
      <c r="N3" s="35"/>
      <c r="O3" s="35"/>
      <c r="P3" s="36">
        <v>0</v>
      </c>
      <c r="Q3" s="36">
        <v>0</v>
      </c>
      <c r="R3" s="36">
        <v>0.65</v>
      </c>
      <c r="S3" s="36">
        <v>0</v>
      </c>
      <c r="T3" s="36">
        <v>0</v>
      </c>
      <c r="U3" s="36">
        <v>1</v>
      </c>
      <c r="V3" s="36">
        <v>1</v>
      </c>
      <c r="W3" s="36">
        <v>1</v>
      </c>
      <c r="X3" s="36">
        <v>0</v>
      </c>
      <c r="Y3" s="36">
        <v>1</v>
      </c>
      <c r="Z3" s="36">
        <v>1</v>
      </c>
      <c r="AA3" s="37">
        <f>SUM(M3:Z3)</f>
        <v>29.15</v>
      </c>
    </row>
    <row r="4" spans="1:29" x14ac:dyDescent="0.3">
      <c r="A4" s="24" t="s">
        <v>72</v>
      </c>
      <c r="B4" s="32">
        <v>102</v>
      </c>
      <c r="C4" s="33">
        <v>456</v>
      </c>
      <c r="D4" s="34">
        <v>23.25</v>
      </c>
      <c r="E4" s="35"/>
      <c r="F4" s="35"/>
      <c r="G4" s="35"/>
      <c r="H4" s="35"/>
      <c r="I4" s="35"/>
      <c r="J4" s="35"/>
      <c r="K4" s="35"/>
      <c r="L4" s="35"/>
      <c r="M4" s="59">
        <f t="shared" ref="M4:M34" si="0">SUM(D4:L4)</f>
        <v>23.25</v>
      </c>
      <c r="N4" s="35"/>
      <c r="O4" s="35"/>
      <c r="P4" s="36">
        <v>1</v>
      </c>
      <c r="Q4" s="36">
        <v>0</v>
      </c>
      <c r="R4" s="36">
        <v>2</v>
      </c>
      <c r="S4" s="36">
        <v>0</v>
      </c>
      <c r="T4" s="36">
        <v>0.5</v>
      </c>
      <c r="U4" s="36">
        <v>1</v>
      </c>
      <c r="V4" s="36">
        <v>0</v>
      </c>
      <c r="W4" s="36">
        <v>0</v>
      </c>
      <c r="X4" s="36">
        <v>0</v>
      </c>
      <c r="Y4" s="36">
        <v>1</v>
      </c>
      <c r="Z4" s="36">
        <v>0.5</v>
      </c>
      <c r="AA4" s="37">
        <f t="shared" ref="AA4:AA36" si="1">SUM(M4:Z4)</f>
        <v>29.25</v>
      </c>
    </row>
    <row r="5" spans="1:29" x14ac:dyDescent="0.3">
      <c r="A5" s="24" t="s">
        <v>73</v>
      </c>
      <c r="B5" s="32">
        <v>103</v>
      </c>
      <c r="C5" s="33">
        <v>349</v>
      </c>
      <c r="D5" s="38">
        <v>18.5</v>
      </c>
      <c r="E5" s="39"/>
      <c r="F5" s="39"/>
      <c r="G5" s="39"/>
      <c r="H5" s="39"/>
      <c r="I5" s="39"/>
      <c r="J5" s="39"/>
      <c r="K5" s="39"/>
      <c r="L5" s="39"/>
      <c r="M5" s="59">
        <f t="shared" si="0"/>
        <v>18.5</v>
      </c>
      <c r="N5" s="39"/>
      <c r="O5" s="39"/>
      <c r="P5" s="36">
        <v>0.35</v>
      </c>
      <c r="Q5" s="36">
        <v>1</v>
      </c>
      <c r="R5" s="36">
        <v>0</v>
      </c>
      <c r="S5" s="36">
        <v>0</v>
      </c>
      <c r="T5" s="36">
        <v>0</v>
      </c>
      <c r="U5" s="36">
        <v>1</v>
      </c>
      <c r="V5" s="36">
        <v>0</v>
      </c>
      <c r="W5" s="36">
        <v>1</v>
      </c>
      <c r="X5" s="36">
        <v>0</v>
      </c>
      <c r="Y5" s="36">
        <v>1</v>
      </c>
      <c r="Z5" s="36">
        <v>1</v>
      </c>
      <c r="AA5" s="37">
        <f t="shared" si="1"/>
        <v>23.85</v>
      </c>
    </row>
    <row r="6" spans="1:29" x14ac:dyDescent="0.3">
      <c r="A6" s="24" t="s">
        <v>74</v>
      </c>
      <c r="B6" s="32">
        <v>105</v>
      </c>
      <c r="C6" s="33">
        <v>313</v>
      </c>
      <c r="D6" s="38">
        <v>17.649999999999999</v>
      </c>
      <c r="E6" s="39"/>
      <c r="F6" s="39"/>
      <c r="G6" s="39"/>
      <c r="H6" s="39"/>
      <c r="I6" s="39"/>
      <c r="J6" s="39"/>
      <c r="K6" s="39"/>
      <c r="L6" s="39"/>
      <c r="M6" s="59">
        <f t="shared" si="0"/>
        <v>17.649999999999999</v>
      </c>
      <c r="N6" s="39"/>
      <c r="O6" s="39"/>
      <c r="P6" s="36">
        <v>0</v>
      </c>
      <c r="Q6" s="36">
        <v>1</v>
      </c>
      <c r="R6" s="36">
        <v>0</v>
      </c>
      <c r="S6" s="36">
        <v>0</v>
      </c>
      <c r="T6" s="36">
        <v>0.5</v>
      </c>
      <c r="U6" s="36">
        <v>1</v>
      </c>
      <c r="V6" s="36">
        <v>0</v>
      </c>
      <c r="W6" s="36">
        <v>0</v>
      </c>
      <c r="X6" s="36">
        <v>0</v>
      </c>
      <c r="Y6" s="36">
        <v>1</v>
      </c>
      <c r="Z6" s="36">
        <v>1</v>
      </c>
      <c r="AA6" s="37">
        <f t="shared" si="1"/>
        <v>22.15</v>
      </c>
    </row>
    <row r="7" spans="1:29" x14ac:dyDescent="0.3">
      <c r="A7" s="24" t="s">
        <v>75</v>
      </c>
      <c r="B7" s="32">
        <v>108</v>
      </c>
      <c r="C7" s="33">
        <v>310</v>
      </c>
      <c r="D7" s="38">
        <v>16.5</v>
      </c>
      <c r="E7" s="39"/>
      <c r="F7" s="39"/>
      <c r="G7" s="39"/>
      <c r="H7" s="39"/>
      <c r="I7" s="39"/>
      <c r="J7" s="39"/>
      <c r="K7" s="39"/>
      <c r="L7" s="39"/>
      <c r="M7" s="59">
        <f t="shared" si="0"/>
        <v>16.5</v>
      </c>
      <c r="N7" s="39"/>
      <c r="O7" s="39"/>
      <c r="P7" s="36">
        <v>0</v>
      </c>
      <c r="Q7" s="36">
        <v>0.8</v>
      </c>
      <c r="R7" s="36">
        <v>0</v>
      </c>
      <c r="S7" s="36">
        <v>0</v>
      </c>
      <c r="T7" s="36">
        <v>0.5</v>
      </c>
      <c r="U7" s="36">
        <v>1</v>
      </c>
      <c r="V7" s="36">
        <v>0</v>
      </c>
      <c r="W7" s="36">
        <v>0</v>
      </c>
      <c r="X7" s="36">
        <v>0</v>
      </c>
      <c r="Y7" s="36">
        <v>1</v>
      </c>
      <c r="Z7" s="36">
        <v>0.5</v>
      </c>
      <c r="AA7" s="37">
        <f t="shared" si="1"/>
        <v>20.3</v>
      </c>
    </row>
    <row r="8" spans="1:29" x14ac:dyDescent="0.3">
      <c r="A8" s="24" t="s">
        <v>76</v>
      </c>
      <c r="B8" s="32">
        <v>110</v>
      </c>
      <c r="C8" s="33">
        <v>359</v>
      </c>
      <c r="D8" s="38">
        <v>20.28</v>
      </c>
      <c r="E8" s="39"/>
      <c r="F8" s="39"/>
      <c r="G8" s="39"/>
      <c r="H8" s="39"/>
      <c r="I8" s="39"/>
      <c r="J8" s="39"/>
      <c r="K8" s="39"/>
      <c r="L8" s="39"/>
      <c r="M8" s="59">
        <f t="shared" si="0"/>
        <v>20.28</v>
      </c>
      <c r="N8" s="39"/>
      <c r="O8" s="39"/>
      <c r="P8" s="36">
        <v>0</v>
      </c>
      <c r="Q8" s="36">
        <v>2</v>
      </c>
      <c r="R8" s="36">
        <v>0</v>
      </c>
      <c r="S8" s="36">
        <v>0</v>
      </c>
      <c r="T8" s="36">
        <v>1</v>
      </c>
      <c r="U8" s="36">
        <v>1</v>
      </c>
      <c r="V8" s="36">
        <v>0</v>
      </c>
      <c r="W8" s="36">
        <v>0</v>
      </c>
      <c r="X8" s="36">
        <v>0</v>
      </c>
      <c r="Y8" s="36">
        <v>1</v>
      </c>
      <c r="Z8" s="36">
        <v>1</v>
      </c>
      <c r="AA8" s="37">
        <f t="shared" si="1"/>
        <v>26.28</v>
      </c>
    </row>
    <row r="9" spans="1:29" x14ac:dyDescent="0.3">
      <c r="A9" s="24" t="s">
        <v>77</v>
      </c>
      <c r="B9" s="32">
        <v>112</v>
      </c>
      <c r="C9" s="33">
        <v>512</v>
      </c>
      <c r="D9" s="38">
        <v>26.9</v>
      </c>
      <c r="E9" s="39"/>
      <c r="F9" s="39"/>
      <c r="G9" s="39"/>
      <c r="H9" s="39"/>
      <c r="I9" s="39"/>
      <c r="J9" s="39"/>
      <c r="K9" s="39"/>
      <c r="L9" s="39"/>
      <c r="M9" s="59">
        <f t="shared" si="0"/>
        <v>26.9</v>
      </c>
      <c r="N9" s="39"/>
      <c r="O9" s="39"/>
      <c r="P9" s="36">
        <v>1</v>
      </c>
      <c r="Q9" s="36">
        <v>2</v>
      </c>
      <c r="R9" s="36">
        <v>0</v>
      </c>
      <c r="S9" s="36">
        <v>0</v>
      </c>
      <c r="T9" s="36">
        <v>0.5</v>
      </c>
      <c r="U9" s="36">
        <v>1</v>
      </c>
      <c r="V9" s="36">
        <v>1</v>
      </c>
      <c r="W9" s="36">
        <v>0</v>
      </c>
      <c r="X9" s="36">
        <v>1</v>
      </c>
      <c r="Y9" s="36">
        <v>1</v>
      </c>
      <c r="Z9" s="36">
        <v>0.5</v>
      </c>
      <c r="AA9" s="37">
        <f t="shared" si="1"/>
        <v>34.9</v>
      </c>
    </row>
    <row r="10" spans="1:29" x14ac:dyDescent="0.3">
      <c r="A10" s="24" t="s">
        <v>78</v>
      </c>
      <c r="B10" s="32">
        <v>116</v>
      </c>
      <c r="C10" s="33">
        <v>820</v>
      </c>
      <c r="D10" s="38">
        <v>42</v>
      </c>
      <c r="E10" s="39"/>
      <c r="F10" s="39"/>
      <c r="G10" s="39"/>
      <c r="H10" s="39"/>
      <c r="I10" s="39"/>
      <c r="J10" s="39"/>
      <c r="K10" s="39"/>
      <c r="L10" s="39"/>
      <c r="M10" s="59">
        <f t="shared" si="0"/>
        <v>42</v>
      </c>
      <c r="N10" s="39"/>
      <c r="O10" s="39"/>
      <c r="P10" s="36">
        <v>0</v>
      </c>
      <c r="Q10" s="36">
        <v>1</v>
      </c>
      <c r="R10" s="36">
        <v>2</v>
      </c>
      <c r="S10" s="36">
        <v>0</v>
      </c>
      <c r="T10" s="36">
        <v>0.5</v>
      </c>
      <c r="U10" s="36">
        <v>1</v>
      </c>
      <c r="V10" s="36">
        <v>2</v>
      </c>
      <c r="W10" s="36">
        <v>1</v>
      </c>
      <c r="X10" s="36">
        <v>0</v>
      </c>
      <c r="Y10" s="36">
        <v>1</v>
      </c>
      <c r="Z10" s="36">
        <v>1</v>
      </c>
      <c r="AA10" s="37">
        <f t="shared" si="1"/>
        <v>51.5</v>
      </c>
    </row>
    <row r="11" spans="1:29" x14ac:dyDescent="0.3">
      <c r="A11" s="24" t="s">
        <v>79</v>
      </c>
      <c r="B11" s="32">
        <v>118</v>
      </c>
      <c r="C11" s="33">
        <v>462</v>
      </c>
      <c r="D11" s="38">
        <v>24</v>
      </c>
      <c r="E11" s="39"/>
      <c r="F11" s="39"/>
      <c r="G11" s="39"/>
      <c r="H11" s="39"/>
      <c r="I11" s="39"/>
      <c r="J11" s="39"/>
      <c r="K11" s="39"/>
      <c r="L11" s="39"/>
      <c r="M11" s="59">
        <f t="shared" si="0"/>
        <v>24</v>
      </c>
      <c r="N11" s="39"/>
      <c r="O11" s="39"/>
      <c r="P11" s="36">
        <v>0.4</v>
      </c>
      <c r="Q11" s="36">
        <v>1</v>
      </c>
      <c r="R11" s="36">
        <v>1</v>
      </c>
      <c r="S11" s="36">
        <v>0</v>
      </c>
      <c r="T11" s="36">
        <v>1</v>
      </c>
      <c r="U11" s="36">
        <v>1</v>
      </c>
      <c r="V11" s="36">
        <v>0</v>
      </c>
      <c r="W11" s="36">
        <v>1</v>
      </c>
      <c r="X11" s="36">
        <v>0</v>
      </c>
      <c r="Y11" s="36">
        <v>1</v>
      </c>
      <c r="Z11" s="36">
        <v>0.5</v>
      </c>
      <c r="AA11" s="37">
        <f t="shared" si="1"/>
        <v>30.9</v>
      </c>
    </row>
    <row r="12" spans="1:29" x14ac:dyDescent="0.3">
      <c r="A12" s="24" t="s">
        <v>80</v>
      </c>
      <c r="B12" s="32">
        <v>133</v>
      </c>
      <c r="C12" s="33">
        <v>236</v>
      </c>
      <c r="D12" s="38">
        <v>20</v>
      </c>
      <c r="E12" s="39"/>
      <c r="F12" s="39"/>
      <c r="G12" s="39"/>
      <c r="H12" s="39"/>
      <c r="I12" s="39"/>
      <c r="J12" s="39"/>
      <c r="K12" s="39"/>
      <c r="L12" s="39"/>
      <c r="M12" s="59">
        <f t="shared" si="0"/>
        <v>20</v>
      </c>
      <c r="N12" s="39"/>
      <c r="O12" s="39"/>
      <c r="P12" s="36">
        <v>0</v>
      </c>
      <c r="Q12" s="36">
        <v>1</v>
      </c>
      <c r="R12" s="36">
        <v>0</v>
      </c>
      <c r="S12" s="36">
        <v>0</v>
      </c>
      <c r="T12" s="36">
        <v>0.5</v>
      </c>
      <c r="U12" s="36">
        <v>1</v>
      </c>
      <c r="V12" s="36">
        <v>0</v>
      </c>
      <c r="W12" s="36">
        <v>0</v>
      </c>
      <c r="X12" s="36">
        <v>0</v>
      </c>
      <c r="Y12" s="36">
        <v>1</v>
      </c>
      <c r="Z12" s="36">
        <v>0.5</v>
      </c>
      <c r="AA12" s="37">
        <f t="shared" si="1"/>
        <v>24</v>
      </c>
    </row>
    <row r="13" spans="1:29" x14ac:dyDescent="0.3">
      <c r="A13" s="24" t="s">
        <v>81</v>
      </c>
      <c r="B13" s="32">
        <v>134</v>
      </c>
      <c r="C13" s="33">
        <v>242</v>
      </c>
      <c r="D13" s="38">
        <v>15.6</v>
      </c>
      <c r="E13" s="39"/>
      <c r="F13" s="39"/>
      <c r="G13" s="39"/>
      <c r="H13" s="39"/>
      <c r="I13" s="39"/>
      <c r="J13" s="39"/>
      <c r="K13" s="39"/>
      <c r="L13" s="39"/>
      <c r="M13" s="59">
        <f t="shared" si="0"/>
        <v>15.6</v>
      </c>
      <c r="N13" s="39"/>
      <c r="O13" s="39"/>
      <c r="P13" s="36">
        <v>0</v>
      </c>
      <c r="Q13" s="36">
        <v>0</v>
      </c>
      <c r="R13" s="36">
        <v>1</v>
      </c>
      <c r="S13" s="36">
        <v>0</v>
      </c>
      <c r="T13" s="36">
        <v>0</v>
      </c>
      <c r="U13" s="36">
        <v>1</v>
      </c>
      <c r="V13" s="36">
        <v>0</v>
      </c>
      <c r="W13" s="36">
        <v>0</v>
      </c>
      <c r="X13" s="36">
        <v>0</v>
      </c>
      <c r="Y13" s="36">
        <v>1</v>
      </c>
      <c r="Z13" s="36">
        <v>0.5</v>
      </c>
      <c r="AA13" s="37">
        <f t="shared" si="1"/>
        <v>19.100000000000001</v>
      </c>
    </row>
    <row r="14" spans="1:29" x14ac:dyDescent="0.3">
      <c r="A14" s="24" t="s">
        <v>82</v>
      </c>
      <c r="B14" s="32">
        <v>136</v>
      </c>
      <c r="C14" s="33">
        <v>198</v>
      </c>
      <c r="D14" s="38">
        <v>12.09</v>
      </c>
      <c r="E14" s="39"/>
      <c r="F14" s="39"/>
      <c r="G14" s="39"/>
      <c r="H14" s="39"/>
      <c r="I14" s="39"/>
      <c r="J14" s="39"/>
      <c r="K14" s="39"/>
      <c r="L14" s="39"/>
      <c r="M14" s="59">
        <f t="shared" si="0"/>
        <v>12.09</v>
      </c>
      <c r="N14" s="39"/>
      <c r="O14" s="39"/>
      <c r="P14" s="36">
        <v>1</v>
      </c>
      <c r="Q14" s="36">
        <v>1</v>
      </c>
      <c r="R14" s="36">
        <v>0</v>
      </c>
      <c r="S14" s="36">
        <v>0</v>
      </c>
      <c r="T14" s="36">
        <v>0.5</v>
      </c>
      <c r="U14" s="36">
        <v>1</v>
      </c>
      <c r="V14" s="36">
        <v>0</v>
      </c>
      <c r="W14" s="36">
        <v>1</v>
      </c>
      <c r="X14" s="36">
        <v>0</v>
      </c>
      <c r="Y14" s="36">
        <v>1</v>
      </c>
      <c r="Z14" s="36">
        <v>0.5</v>
      </c>
      <c r="AA14" s="37">
        <f t="shared" si="1"/>
        <v>18.09</v>
      </c>
    </row>
    <row r="15" spans="1:29" x14ac:dyDescent="0.3">
      <c r="A15" s="24" t="s">
        <v>83</v>
      </c>
      <c r="B15" s="32">
        <v>137</v>
      </c>
      <c r="C15" s="33">
        <v>396</v>
      </c>
      <c r="D15" s="38">
        <v>21</v>
      </c>
      <c r="E15" s="39"/>
      <c r="F15" s="39"/>
      <c r="G15" s="39"/>
      <c r="H15" s="39"/>
      <c r="I15" s="39"/>
      <c r="J15" s="39"/>
      <c r="K15" s="39"/>
      <c r="L15" s="39"/>
      <c r="M15" s="59">
        <f t="shared" si="0"/>
        <v>21</v>
      </c>
      <c r="N15" s="39"/>
      <c r="O15" s="39"/>
      <c r="P15" s="36">
        <v>0</v>
      </c>
      <c r="Q15" s="36">
        <v>1</v>
      </c>
      <c r="R15" s="36">
        <v>0.7</v>
      </c>
      <c r="S15" s="36">
        <v>0</v>
      </c>
      <c r="T15" s="36">
        <v>0.5</v>
      </c>
      <c r="U15" s="36">
        <v>1</v>
      </c>
      <c r="V15" s="36">
        <v>0</v>
      </c>
      <c r="W15" s="36">
        <v>0</v>
      </c>
      <c r="X15" s="36">
        <v>0</v>
      </c>
      <c r="Y15" s="36">
        <v>1</v>
      </c>
      <c r="Z15" s="36">
        <v>1</v>
      </c>
      <c r="AA15" s="37">
        <f t="shared" si="1"/>
        <v>26.2</v>
      </c>
    </row>
    <row r="16" spans="1:29" x14ac:dyDescent="0.3">
      <c r="A16" s="24" t="s">
        <v>84</v>
      </c>
      <c r="B16" s="32">
        <v>140</v>
      </c>
      <c r="C16" s="33">
        <v>414</v>
      </c>
      <c r="D16" s="38">
        <v>19.53</v>
      </c>
      <c r="E16" s="39"/>
      <c r="F16" s="39"/>
      <c r="G16" s="39"/>
      <c r="H16" s="39"/>
      <c r="I16" s="39"/>
      <c r="J16" s="39"/>
      <c r="K16" s="39"/>
      <c r="L16" s="39"/>
      <c r="M16" s="59">
        <f t="shared" si="0"/>
        <v>19.53</v>
      </c>
      <c r="N16" s="39"/>
      <c r="O16" s="39"/>
      <c r="P16" s="36">
        <v>1</v>
      </c>
      <c r="Q16" s="36">
        <v>0</v>
      </c>
      <c r="R16" s="36">
        <v>2</v>
      </c>
      <c r="S16" s="36">
        <v>1</v>
      </c>
      <c r="T16" s="36">
        <v>0.5</v>
      </c>
      <c r="U16" s="36">
        <v>1</v>
      </c>
      <c r="V16" s="36">
        <v>1</v>
      </c>
      <c r="W16" s="36">
        <v>0</v>
      </c>
      <c r="X16" s="36">
        <v>0</v>
      </c>
      <c r="Y16" s="36">
        <v>1</v>
      </c>
      <c r="Z16" s="36">
        <v>1</v>
      </c>
      <c r="AA16" s="37">
        <f t="shared" si="1"/>
        <v>28.03</v>
      </c>
      <c r="AC16" s="40"/>
    </row>
    <row r="17" spans="1:27" x14ac:dyDescent="0.3">
      <c r="A17" s="24" t="s">
        <v>85</v>
      </c>
      <c r="B17" s="32">
        <v>142</v>
      </c>
      <c r="C17" s="33">
        <v>342</v>
      </c>
      <c r="D17" s="38">
        <v>17</v>
      </c>
      <c r="E17" s="39"/>
      <c r="F17" s="39"/>
      <c r="G17" s="39"/>
      <c r="H17" s="39"/>
      <c r="I17" s="39"/>
      <c r="J17" s="39"/>
      <c r="K17" s="39"/>
      <c r="L17" s="39"/>
      <c r="M17" s="59">
        <f t="shared" si="0"/>
        <v>17</v>
      </c>
      <c r="N17" s="39"/>
      <c r="O17" s="39"/>
      <c r="P17" s="36">
        <v>0</v>
      </c>
      <c r="Q17" s="36">
        <v>0.87</v>
      </c>
      <c r="R17" s="36">
        <v>0</v>
      </c>
      <c r="S17" s="36">
        <v>0</v>
      </c>
      <c r="T17" s="36">
        <v>0</v>
      </c>
      <c r="U17" s="36">
        <v>1</v>
      </c>
      <c r="V17" s="36">
        <v>0</v>
      </c>
      <c r="W17" s="36">
        <v>0</v>
      </c>
      <c r="X17" s="36">
        <v>1</v>
      </c>
      <c r="Y17" s="36">
        <v>1</v>
      </c>
      <c r="Z17" s="36">
        <v>1</v>
      </c>
      <c r="AA17" s="37">
        <f t="shared" si="1"/>
        <v>21.87</v>
      </c>
    </row>
    <row r="18" spans="1:27" x14ac:dyDescent="0.3">
      <c r="A18" s="24" t="s">
        <v>86</v>
      </c>
      <c r="B18" s="32">
        <v>147</v>
      </c>
      <c r="C18" s="33">
        <v>188</v>
      </c>
      <c r="D18" s="38">
        <v>12.5</v>
      </c>
      <c r="E18" s="39"/>
      <c r="F18" s="39"/>
      <c r="G18" s="39"/>
      <c r="H18" s="39"/>
      <c r="I18" s="39"/>
      <c r="J18" s="39"/>
      <c r="K18" s="39"/>
      <c r="L18" s="39"/>
      <c r="M18" s="59">
        <f t="shared" si="0"/>
        <v>12.5</v>
      </c>
      <c r="N18" s="39"/>
      <c r="O18" s="39"/>
      <c r="P18" s="36">
        <v>0</v>
      </c>
      <c r="Q18" s="36">
        <v>0</v>
      </c>
      <c r="R18" s="36">
        <v>0.5</v>
      </c>
      <c r="S18" s="36">
        <v>0</v>
      </c>
      <c r="T18" s="36">
        <v>0.5</v>
      </c>
      <c r="U18" s="36">
        <v>1</v>
      </c>
      <c r="V18" s="36">
        <v>0</v>
      </c>
      <c r="W18" s="36">
        <v>0</v>
      </c>
      <c r="X18" s="36">
        <v>0</v>
      </c>
      <c r="Y18" s="36">
        <v>1</v>
      </c>
      <c r="Z18" s="36">
        <v>0.5</v>
      </c>
      <c r="AA18" s="37">
        <f t="shared" si="1"/>
        <v>16</v>
      </c>
    </row>
    <row r="19" spans="1:27" x14ac:dyDescent="0.3">
      <c r="A19" s="24" t="s">
        <v>87</v>
      </c>
      <c r="B19" s="32">
        <v>148</v>
      </c>
      <c r="C19" s="33">
        <v>148</v>
      </c>
      <c r="D19" s="38">
        <v>11</v>
      </c>
      <c r="E19" s="39"/>
      <c r="F19" s="39"/>
      <c r="G19" s="39"/>
      <c r="H19" s="39"/>
      <c r="I19" s="39"/>
      <c r="J19" s="39"/>
      <c r="K19" s="39"/>
      <c r="L19" s="39"/>
      <c r="M19" s="59">
        <f t="shared" si="0"/>
        <v>11</v>
      </c>
      <c r="N19" s="39"/>
      <c r="O19" s="39"/>
      <c r="P19" s="36">
        <v>0</v>
      </c>
      <c r="Q19" s="36">
        <v>0</v>
      </c>
      <c r="R19" s="36">
        <v>1</v>
      </c>
      <c r="S19" s="36">
        <v>0</v>
      </c>
      <c r="T19" s="36">
        <v>0</v>
      </c>
      <c r="U19" s="36">
        <v>1</v>
      </c>
      <c r="V19" s="36">
        <v>0</v>
      </c>
      <c r="W19" s="36">
        <v>0</v>
      </c>
      <c r="X19" s="36">
        <v>0</v>
      </c>
      <c r="Y19" s="36">
        <v>1</v>
      </c>
      <c r="Z19" s="36">
        <v>0.5</v>
      </c>
      <c r="AA19" s="37">
        <f t="shared" si="1"/>
        <v>14.5</v>
      </c>
    </row>
    <row r="20" spans="1:27" x14ac:dyDescent="0.3">
      <c r="A20" s="24" t="s">
        <v>88</v>
      </c>
      <c r="B20" s="32">
        <v>149</v>
      </c>
      <c r="C20" s="33">
        <v>85</v>
      </c>
      <c r="D20" s="38">
        <v>8.67</v>
      </c>
      <c r="E20" s="39"/>
      <c r="F20" s="39"/>
      <c r="G20" s="39"/>
      <c r="H20" s="39"/>
      <c r="I20" s="39"/>
      <c r="J20" s="39"/>
      <c r="K20" s="39"/>
      <c r="L20" s="39"/>
      <c r="M20" s="59">
        <f t="shared" si="0"/>
        <v>8.67</v>
      </c>
      <c r="N20" s="39"/>
      <c r="O20" s="39"/>
      <c r="P20" s="36">
        <v>0</v>
      </c>
      <c r="Q20" s="36">
        <v>0</v>
      </c>
      <c r="R20" s="36">
        <v>1</v>
      </c>
      <c r="S20" s="36">
        <v>0</v>
      </c>
      <c r="T20" s="36">
        <v>0.5</v>
      </c>
      <c r="U20" s="36">
        <v>1</v>
      </c>
      <c r="V20" s="36">
        <v>0</v>
      </c>
      <c r="W20" s="36">
        <v>0</v>
      </c>
      <c r="X20" s="36">
        <v>0</v>
      </c>
      <c r="Y20" s="36">
        <v>1</v>
      </c>
      <c r="Z20" s="36">
        <v>0.5</v>
      </c>
      <c r="AA20" s="37">
        <f t="shared" si="1"/>
        <v>12.67</v>
      </c>
    </row>
    <row r="21" spans="1:27" x14ac:dyDescent="0.3">
      <c r="A21" s="24" t="s">
        <v>89</v>
      </c>
      <c r="B21" s="32">
        <v>151</v>
      </c>
      <c r="C21" s="33">
        <v>144</v>
      </c>
      <c r="D21" s="38">
        <v>11.35</v>
      </c>
      <c r="E21" s="39"/>
      <c r="F21" s="39"/>
      <c r="G21" s="39"/>
      <c r="H21" s="39"/>
      <c r="I21" s="39"/>
      <c r="J21" s="39"/>
      <c r="K21" s="39"/>
      <c r="L21" s="39"/>
      <c r="M21" s="59">
        <f t="shared" si="0"/>
        <v>11.35</v>
      </c>
      <c r="N21" s="39"/>
      <c r="O21" s="39"/>
      <c r="P21" s="36">
        <v>0</v>
      </c>
      <c r="Q21" s="36">
        <v>0</v>
      </c>
      <c r="R21" s="36">
        <v>1</v>
      </c>
      <c r="S21" s="36">
        <v>0</v>
      </c>
      <c r="T21" s="36">
        <v>0.5</v>
      </c>
      <c r="U21" s="36">
        <v>1</v>
      </c>
      <c r="V21" s="36">
        <v>0</v>
      </c>
      <c r="W21" s="36">
        <v>1</v>
      </c>
      <c r="X21" s="36">
        <v>0</v>
      </c>
      <c r="Y21" s="36">
        <v>1</v>
      </c>
      <c r="Z21" s="36">
        <v>0.5</v>
      </c>
      <c r="AA21" s="37">
        <f t="shared" si="1"/>
        <v>16.350000000000001</v>
      </c>
    </row>
    <row r="22" spans="1:27" x14ac:dyDescent="0.3">
      <c r="A22" s="24" t="s">
        <v>90</v>
      </c>
      <c r="B22" s="32">
        <v>153</v>
      </c>
      <c r="C22" s="33">
        <v>237</v>
      </c>
      <c r="D22" s="38">
        <v>15.85</v>
      </c>
      <c r="E22" s="39"/>
      <c r="F22" s="39"/>
      <c r="G22" s="39"/>
      <c r="H22" s="39"/>
      <c r="I22" s="39"/>
      <c r="J22" s="39"/>
      <c r="K22" s="39"/>
      <c r="L22" s="39"/>
      <c r="M22" s="59">
        <f t="shared" si="0"/>
        <v>15.85</v>
      </c>
      <c r="N22" s="39"/>
      <c r="O22" s="39"/>
      <c r="P22" s="36">
        <v>1</v>
      </c>
      <c r="Q22" s="36">
        <v>1</v>
      </c>
      <c r="R22" s="36">
        <v>0</v>
      </c>
      <c r="S22" s="36">
        <v>0</v>
      </c>
      <c r="T22" s="36">
        <v>0.5</v>
      </c>
      <c r="U22" s="36">
        <v>1</v>
      </c>
      <c r="V22" s="36">
        <v>0</v>
      </c>
      <c r="W22" s="36">
        <v>0</v>
      </c>
      <c r="X22" s="36">
        <v>0</v>
      </c>
      <c r="Y22" s="36">
        <v>1</v>
      </c>
      <c r="Z22" s="36">
        <v>1</v>
      </c>
      <c r="AA22" s="37">
        <f t="shared" si="1"/>
        <v>21.35</v>
      </c>
    </row>
    <row r="23" spans="1:27" x14ac:dyDescent="0.3">
      <c r="A23" s="24" t="s">
        <v>91</v>
      </c>
      <c r="B23" s="32">
        <v>155</v>
      </c>
      <c r="C23" s="33">
        <v>264</v>
      </c>
      <c r="D23" s="38">
        <v>14.5</v>
      </c>
      <c r="E23" s="39"/>
      <c r="F23" s="39"/>
      <c r="G23" s="39"/>
      <c r="H23" s="39"/>
      <c r="I23" s="39"/>
      <c r="J23" s="39"/>
      <c r="K23" s="39"/>
      <c r="L23" s="39"/>
      <c r="M23" s="59">
        <f t="shared" si="0"/>
        <v>14.5</v>
      </c>
      <c r="N23" s="39"/>
      <c r="O23" s="39"/>
      <c r="P23" s="36">
        <v>0</v>
      </c>
      <c r="Q23" s="36">
        <v>0</v>
      </c>
      <c r="R23" s="36">
        <v>0</v>
      </c>
      <c r="S23" s="36">
        <v>0</v>
      </c>
      <c r="T23" s="36">
        <v>0.5</v>
      </c>
      <c r="U23" s="36">
        <v>1</v>
      </c>
      <c r="V23" s="36">
        <v>0</v>
      </c>
      <c r="W23" s="36">
        <v>1</v>
      </c>
      <c r="X23" s="36">
        <v>0</v>
      </c>
      <c r="Y23" s="36">
        <v>1</v>
      </c>
      <c r="Z23" s="36">
        <v>0.5</v>
      </c>
      <c r="AA23" s="37">
        <f t="shared" si="1"/>
        <v>18.5</v>
      </c>
    </row>
    <row r="24" spans="1:27" x14ac:dyDescent="0.3">
      <c r="A24" s="24" t="s">
        <v>92</v>
      </c>
      <c r="B24" s="32">
        <v>157</v>
      </c>
      <c r="C24" s="33">
        <v>430</v>
      </c>
      <c r="D24" s="38">
        <v>22.5</v>
      </c>
      <c r="E24" s="39"/>
      <c r="F24" s="39"/>
      <c r="G24" s="39"/>
      <c r="H24" s="39"/>
      <c r="I24" s="39"/>
      <c r="J24" s="39"/>
      <c r="K24" s="39"/>
      <c r="L24" s="39"/>
      <c r="M24" s="59">
        <f t="shared" si="0"/>
        <v>22.5</v>
      </c>
      <c r="N24" s="39"/>
      <c r="O24" s="39"/>
      <c r="P24" s="36">
        <v>2</v>
      </c>
      <c r="Q24" s="36">
        <v>2</v>
      </c>
      <c r="R24" s="36">
        <v>0</v>
      </c>
      <c r="S24" s="36">
        <v>0</v>
      </c>
      <c r="T24" s="36">
        <v>0.5</v>
      </c>
      <c r="U24" s="36">
        <v>1</v>
      </c>
      <c r="V24" s="36">
        <v>1</v>
      </c>
      <c r="W24" s="36">
        <v>0</v>
      </c>
      <c r="X24" s="36">
        <v>0</v>
      </c>
      <c r="Y24" s="36">
        <v>2</v>
      </c>
      <c r="Z24" s="36">
        <v>1</v>
      </c>
      <c r="AA24" s="37">
        <f t="shared" si="1"/>
        <v>32</v>
      </c>
    </row>
    <row r="25" spans="1:27" x14ac:dyDescent="0.3">
      <c r="A25" s="24" t="s">
        <v>93</v>
      </c>
      <c r="B25" s="32">
        <v>161</v>
      </c>
      <c r="C25" s="33">
        <v>436</v>
      </c>
      <c r="D25" s="38">
        <v>21.03</v>
      </c>
      <c r="E25" s="39"/>
      <c r="F25" s="39"/>
      <c r="G25" s="39"/>
      <c r="H25" s="39"/>
      <c r="I25" s="39"/>
      <c r="J25" s="39"/>
      <c r="K25" s="39"/>
      <c r="L25" s="39"/>
      <c r="M25" s="59">
        <f t="shared" si="0"/>
        <v>21.03</v>
      </c>
      <c r="N25" s="39"/>
      <c r="O25" s="39"/>
      <c r="P25" s="36">
        <v>0</v>
      </c>
      <c r="Q25" s="36">
        <v>1</v>
      </c>
      <c r="R25" s="36">
        <v>1</v>
      </c>
      <c r="S25" s="36">
        <v>0</v>
      </c>
      <c r="T25" s="36">
        <v>0.5</v>
      </c>
      <c r="U25" s="36">
        <v>1</v>
      </c>
      <c r="V25" s="36">
        <v>0</v>
      </c>
      <c r="W25" s="36">
        <v>0</v>
      </c>
      <c r="X25" s="36">
        <v>0</v>
      </c>
      <c r="Y25" s="36">
        <v>1</v>
      </c>
      <c r="Z25" s="36">
        <v>0.5</v>
      </c>
      <c r="AA25" s="37">
        <f t="shared" si="1"/>
        <v>26.03</v>
      </c>
    </row>
    <row r="26" spans="1:27" x14ac:dyDescent="0.3">
      <c r="A26" s="24" t="s">
        <v>94</v>
      </c>
      <c r="B26" s="32">
        <v>162</v>
      </c>
      <c r="C26" s="33">
        <v>181</v>
      </c>
      <c r="D26" s="38">
        <v>12.5</v>
      </c>
      <c r="E26" s="39"/>
      <c r="F26" s="39"/>
      <c r="G26" s="39"/>
      <c r="H26" s="39"/>
      <c r="I26" s="39"/>
      <c r="J26" s="39"/>
      <c r="K26" s="39"/>
      <c r="L26" s="39"/>
      <c r="M26" s="59">
        <f t="shared" si="0"/>
        <v>12.5</v>
      </c>
      <c r="N26" s="39"/>
      <c r="O26" s="39"/>
      <c r="P26" s="36">
        <v>0</v>
      </c>
      <c r="Q26" s="36">
        <v>1</v>
      </c>
      <c r="R26" s="36">
        <v>0</v>
      </c>
      <c r="S26" s="36">
        <v>0</v>
      </c>
      <c r="T26" s="36">
        <v>0.06</v>
      </c>
      <c r="U26" s="36">
        <v>1</v>
      </c>
      <c r="V26" s="36">
        <v>0</v>
      </c>
      <c r="W26" s="36">
        <v>0</v>
      </c>
      <c r="X26" s="36">
        <v>0</v>
      </c>
      <c r="Y26" s="36">
        <v>1</v>
      </c>
      <c r="Z26" s="36">
        <v>0.5</v>
      </c>
      <c r="AA26" s="37">
        <f t="shared" si="1"/>
        <v>16.060000000000002</v>
      </c>
    </row>
    <row r="27" spans="1:27" x14ac:dyDescent="0.3">
      <c r="A27" s="24" t="s">
        <v>95</v>
      </c>
      <c r="B27" s="32">
        <v>168</v>
      </c>
      <c r="C27" s="33">
        <v>242</v>
      </c>
      <c r="D27" s="38">
        <v>15</v>
      </c>
      <c r="E27" s="39"/>
      <c r="F27" s="39"/>
      <c r="G27" s="39"/>
      <c r="H27" s="39"/>
      <c r="I27" s="39"/>
      <c r="J27" s="39"/>
      <c r="K27" s="39"/>
      <c r="L27" s="39"/>
      <c r="M27" s="59">
        <f t="shared" si="0"/>
        <v>15</v>
      </c>
      <c r="N27" s="39"/>
      <c r="O27" s="39"/>
      <c r="P27" s="36">
        <v>0</v>
      </c>
      <c r="Q27" s="36">
        <v>0</v>
      </c>
      <c r="R27" s="36">
        <v>1</v>
      </c>
      <c r="S27" s="36">
        <v>0</v>
      </c>
      <c r="T27" s="36">
        <v>0.03</v>
      </c>
      <c r="U27" s="36">
        <v>1</v>
      </c>
      <c r="V27" s="36">
        <v>0</v>
      </c>
      <c r="W27" s="36">
        <v>1</v>
      </c>
      <c r="X27" s="36">
        <v>0</v>
      </c>
      <c r="Y27" s="36">
        <v>1</v>
      </c>
      <c r="Z27" s="36">
        <v>0.5</v>
      </c>
      <c r="AA27" s="37">
        <f t="shared" si="1"/>
        <v>19.53</v>
      </c>
    </row>
    <row r="28" spans="1:27" x14ac:dyDescent="0.3">
      <c r="A28" s="24" t="s">
        <v>96</v>
      </c>
      <c r="B28" s="32">
        <v>173</v>
      </c>
      <c r="C28" s="33">
        <v>226</v>
      </c>
      <c r="D28" s="38">
        <v>13.5</v>
      </c>
      <c r="E28" s="39"/>
      <c r="F28" s="39"/>
      <c r="G28" s="39"/>
      <c r="H28" s="39"/>
      <c r="I28" s="39"/>
      <c r="J28" s="39"/>
      <c r="K28" s="39"/>
      <c r="L28" s="39"/>
      <c r="M28" s="59">
        <f t="shared" si="0"/>
        <v>13.5</v>
      </c>
      <c r="N28" s="39"/>
      <c r="O28" s="39"/>
      <c r="P28" s="36">
        <v>0</v>
      </c>
      <c r="Q28" s="36">
        <v>1</v>
      </c>
      <c r="R28" s="36">
        <v>0</v>
      </c>
      <c r="S28" s="36">
        <v>0</v>
      </c>
      <c r="T28" s="36">
        <v>0</v>
      </c>
      <c r="U28" s="36">
        <v>1</v>
      </c>
      <c r="V28" s="36">
        <v>0</v>
      </c>
      <c r="W28" s="36">
        <v>0</v>
      </c>
      <c r="X28" s="36">
        <v>0</v>
      </c>
      <c r="Y28" s="36">
        <v>1</v>
      </c>
      <c r="Z28" s="36">
        <v>0.5</v>
      </c>
      <c r="AA28" s="37">
        <f t="shared" si="1"/>
        <v>17</v>
      </c>
    </row>
    <row r="29" spans="1:27" x14ac:dyDescent="0.3">
      <c r="A29" s="24" t="s">
        <v>97</v>
      </c>
      <c r="B29" s="32">
        <v>178</v>
      </c>
      <c r="C29" s="33">
        <v>122</v>
      </c>
      <c r="D29" s="38">
        <v>8.5</v>
      </c>
      <c r="E29" s="39"/>
      <c r="F29" s="39"/>
      <c r="G29" s="39"/>
      <c r="H29" s="39"/>
      <c r="I29" s="39"/>
      <c r="J29" s="39"/>
      <c r="K29" s="39"/>
      <c r="L29" s="39"/>
      <c r="M29" s="59">
        <f t="shared" si="0"/>
        <v>8.5</v>
      </c>
      <c r="N29" s="39"/>
      <c r="O29" s="39"/>
      <c r="P29" s="36">
        <v>0</v>
      </c>
      <c r="Q29" s="36">
        <v>1</v>
      </c>
      <c r="R29" s="36">
        <v>0</v>
      </c>
      <c r="S29" s="36">
        <v>0</v>
      </c>
      <c r="T29" s="36">
        <v>0</v>
      </c>
      <c r="U29" s="36">
        <v>1</v>
      </c>
      <c r="V29" s="36">
        <v>0</v>
      </c>
      <c r="W29" s="36">
        <v>0</v>
      </c>
      <c r="X29" s="36">
        <v>0</v>
      </c>
      <c r="Y29" s="36">
        <v>1</v>
      </c>
      <c r="Z29" s="36">
        <v>0.5</v>
      </c>
      <c r="AA29" s="37">
        <f t="shared" si="1"/>
        <v>12</v>
      </c>
    </row>
    <row r="30" spans="1:27" x14ac:dyDescent="0.3">
      <c r="A30" s="24" t="s">
        <v>98</v>
      </c>
      <c r="B30" s="32">
        <v>181</v>
      </c>
      <c r="C30" s="33">
        <v>231</v>
      </c>
      <c r="D30" s="38">
        <v>15</v>
      </c>
      <c r="E30" s="39"/>
      <c r="F30" s="39"/>
      <c r="G30" s="39"/>
      <c r="H30" s="39"/>
      <c r="I30" s="39"/>
      <c r="J30" s="39"/>
      <c r="K30" s="39"/>
      <c r="L30" s="39"/>
      <c r="M30" s="59">
        <f t="shared" si="0"/>
        <v>15</v>
      </c>
      <c r="N30" s="39"/>
      <c r="O30" s="39"/>
      <c r="P30" s="36">
        <v>0</v>
      </c>
      <c r="Q30" s="36">
        <v>0</v>
      </c>
      <c r="R30" s="36">
        <v>1</v>
      </c>
      <c r="S30" s="36">
        <v>0</v>
      </c>
      <c r="T30" s="36">
        <v>0</v>
      </c>
      <c r="U30" s="36">
        <v>1</v>
      </c>
      <c r="V30" s="36">
        <v>0</v>
      </c>
      <c r="W30" s="36">
        <v>0</v>
      </c>
      <c r="X30" s="36">
        <v>0</v>
      </c>
      <c r="Y30" s="36">
        <v>1</v>
      </c>
      <c r="Z30" s="36">
        <v>0.5</v>
      </c>
      <c r="AA30" s="37">
        <f t="shared" si="1"/>
        <v>18.5</v>
      </c>
    </row>
    <row r="31" spans="1:27" x14ac:dyDescent="0.3">
      <c r="A31" s="24" t="s">
        <v>99</v>
      </c>
      <c r="B31" s="32">
        <v>184</v>
      </c>
      <c r="C31" s="33">
        <v>167</v>
      </c>
      <c r="D31" s="38">
        <v>12</v>
      </c>
      <c r="E31" s="39"/>
      <c r="F31" s="39"/>
      <c r="G31" s="39"/>
      <c r="H31" s="39"/>
      <c r="I31" s="39"/>
      <c r="J31" s="39"/>
      <c r="K31" s="39"/>
      <c r="L31" s="39"/>
      <c r="M31" s="59">
        <f t="shared" si="0"/>
        <v>12</v>
      </c>
      <c r="N31" s="39"/>
      <c r="O31" s="39"/>
      <c r="P31" s="36">
        <v>0</v>
      </c>
      <c r="Q31" s="36">
        <v>1</v>
      </c>
      <c r="R31" s="36">
        <v>0</v>
      </c>
      <c r="S31" s="36">
        <v>0.6</v>
      </c>
      <c r="T31" s="36">
        <v>0</v>
      </c>
      <c r="U31" s="36">
        <v>1</v>
      </c>
      <c r="V31" s="36">
        <v>0</v>
      </c>
      <c r="W31" s="36">
        <v>0</v>
      </c>
      <c r="X31" s="36">
        <v>0</v>
      </c>
      <c r="Y31" s="36">
        <v>1</v>
      </c>
      <c r="Z31" s="36">
        <v>0.5</v>
      </c>
      <c r="AA31" s="37">
        <f t="shared" si="1"/>
        <v>16.100000000000001</v>
      </c>
    </row>
    <row r="32" spans="1:27" x14ac:dyDescent="0.3">
      <c r="A32" s="24" t="s">
        <v>100</v>
      </c>
      <c r="B32" s="32">
        <v>185</v>
      </c>
      <c r="C32" s="33">
        <v>184</v>
      </c>
      <c r="D32" s="38">
        <v>12.5</v>
      </c>
      <c r="E32" s="39"/>
      <c r="F32" s="39"/>
      <c r="G32" s="39"/>
      <c r="H32" s="39"/>
      <c r="I32" s="39"/>
      <c r="J32" s="39"/>
      <c r="K32" s="39"/>
      <c r="L32" s="39"/>
      <c r="M32" s="59">
        <f t="shared" si="0"/>
        <v>12.5</v>
      </c>
      <c r="N32" s="39"/>
      <c r="O32" s="39"/>
      <c r="P32" s="36">
        <v>0</v>
      </c>
      <c r="Q32" s="36">
        <v>1</v>
      </c>
      <c r="R32" s="36">
        <v>0</v>
      </c>
      <c r="S32" s="36">
        <v>0</v>
      </c>
      <c r="T32" s="36">
        <v>0</v>
      </c>
      <c r="U32" s="36">
        <v>1</v>
      </c>
      <c r="V32" s="36">
        <v>0</v>
      </c>
      <c r="W32" s="36">
        <v>0</v>
      </c>
      <c r="X32" s="36">
        <v>0</v>
      </c>
      <c r="Y32" s="36">
        <v>1</v>
      </c>
      <c r="Z32" s="36">
        <v>0.5</v>
      </c>
      <c r="AA32" s="37">
        <f t="shared" si="1"/>
        <v>16</v>
      </c>
    </row>
    <row r="33" spans="1:27" x14ac:dyDescent="0.3">
      <c r="A33" s="24" t="s">
        <v>101</v>
      </c>
      <c r="B33" s="32">
        <v>186</v>
      </c>
      <c r="C33" s="33">
        <v>324</v>
      </c>
      <c r="D33" s="38">
        <v>17.5</v>
      </c>
      <c r="E33" s="39"/>
      <c r="F33" s="39"/>
      <c r="G33" s="39"/>
      <c r="H33" s="39"/>
      <c r="I33" s="39"/>
      <c r="J33" s="39"/>
      <c r="K33" s="39"/>
      <c r="L33" s="39"/>
      <c r="M33" s="59">
        <f t="shared" si="0"/>
        <v>17.5</v>
      </c>
      <c r="N33" s="39"/>
      <c r="O33" s="39"/>
      <c r="P33" s="36">
        <v>0.25</v>
      </c>
      <c r="Q33" s="36">
        <v>0</v>
      </c>
      <c r="R33" s="36">
        <v>1</v>
      </c>
      <c r="S33" s="36">
        <v>0</v>
      </c>
      <c r="T33" s="36">
        <v>0.5</v>
      </c>
      <c r="U33" s="36">
        <v>1</v>
      </c>
      <c r="V33" s="36">
        <v>0</v>
      </c>
      <c r="W33" s="36">
        <v>0</v>
      </c>
      <c r="X33" s="36">
        <v>0</v>
      </c>
      <c r="Y33" s="36">
        <v>1</v>
      </c>
      <c r="Z33" s="36">
        <v>0.5</v>
      </c>
      <c r="AA33" s="37">
        <f t="shared" si="1"/>
        <v>21.75</v>
      </c>
    </row>
    <row r="34" spans="1:27" x14ac:dyDescent="0.3">
      <c r="A34" s="24" t="s">
        <v>102</v>
      </c>
      <c r="B34" s="32">
        <v>187</v>
      </c>
      <c r="C34" s="33">
        <v>130</v>
      </c>
      <c r="D34" s="38">
        <v>8.73</v>
      </c>
      <c r="E34" s="39"/>
      <c r="F34" s="39"/>
      <c r="G34" s="39"/>
      <c r="H34" s="39"/>
      <c r="I34" s="39"/>
      <c r="J34" s="39"/>
      <c r="K34" s="39"/>
      <c r="L34" s="39"/>
      <c r="M34" s="59">
        <f t="shared" si="0"/>
        <v>8.73</v>
      </c>
      <c r="N34" s="39"/>
      <c r="O34" s="39"/>
      <c r="P34" s="36">
        <v>0</v>
      </c>
      <c r="Q34" s="36">
        <v>1</v>
      </c>
      <c r="R34" s="36">
        <v>0</v>
      </c>
      <c r="S34" s="36">
        <v>0</v>
      </c>
      <c r="T34" s="36">
        <v>0.5</v>
      </c>
      <c r="U34" s="36">
        <v>1</v>
      </c>
      <c r="V34" s="36">
        <v>0</v>
      </c>
      <c r="W34" s="36">
        <v>0</v>
      </c>
      <c r="X34" s="36">
        <v>0</v>
      </c>
      <c r="Y34" s="36">
        <v>1</v>
      </c>
      <c r="Z34" s="36">
        <v>0.5</v>
      </c>
      <c r="AA34" s="37">
        <f t="shared" si="1"/>
        <v>12.73</v>
      </c>
    </row>
    <row r="35" spans="1:27" x14ac:dyDescent="0.3">
      <c r="A35" s="24" t="s">
        <v>103</v>
      </c>
      <c r="B35" s="32">
        <v>189</v>
      </c>
      <c r="C35" s="33">
        <v>212</v>
      </c>
      <c r="D35" s="38">
        <v>14.2</v>
      </c>
      <c r="E35" s="39"/>
      <c r="F35" s="39"/>
      <c r="G35" s="39"/>
      <c r="H35" s="39"/>
      <c r="I35" s="39"/>
      <c r="J35" s="39"/>
      <c r="K35" s="39"/>
      <c r="L35" s="39"/>
      <c r="M35" s="59">
        <f>SUM(D35:L35)</f>
        <v>14.2</v>
      </c>
      <c r="N35" s="39"/>
      <c r="O35" s="39"/>
      <c r="P35" s="36">
        <v>0</v>
      </c>
      <c r="Q35" s="36">
        <v>0</v>
      </c>
      <c r="R35" s="36">
        <v>1</v>
      </c>
      <c r="S35" s="36">
        <v>0</v>
      </c>
      <c r="T35" s="36">
        <v>0.5</v>
      </c>
      <c r="U35" s="36">
        <v>1</v>
      </c>
      <c r="V35" s="36">
        <v>0</v>
      </c>
      <c r="W35" s="36">
        <v>1</v>
      </c>
      <c r="X35" s="36">
        <v>0</v>
      </c>
      <c r="Y35" s="36">
        <v>1</v>
      </c>
      <c r="Z35" s="36">
        <v>0.5</v>
      </c>
      <c r="AA35" s="37">
        <f t="shared" si="1"/>
        <v>19.2</v>
      </c>
    </row>
    <row r="36" spans="1:27" x14ac:dyDescent="0.3">
      <c r="A36" s="24" t="s">
        <v>104</v>
      </c>
      <c r="B36" s="32">
        <v>195</v>
      </c>
      <c r="C36" s="33">
        <v>337</v>
      </c>
      <c r="D36" s="41">
        <v>20.5</v>
      </c>
      <c r="E36" s="42"/>
      <c r="F36" s="42"/>
      <c r="G36" s="42"/>
      <c r="H36" s="42"/>
      <c r="I36" s="42"/>
      <c r="J36" s="42"/>
      <c r="K36" s="42"/>
      <c r="L36" s="42"/>
      <c r="M36" s="79">
        <f>SUM(D36:L36)</f>
        <v>20.5</v>
      </c>
      <c r="N36" s="42"/>
      <c r="O36" s="43"/>
      <c r="P36" s="44">
        <v>0</v>
      </c>
      <c r="Q36" s="44">
        <v>0</v>
      </c>
      <c r="R36" s="44">
        <v>1</v>
      </c>
      <c r="S36" s="44">
        <v>0</v>
      </c>
      <c r="T36" s="44">
        <v>0</v>
      </c>
      <c r="U36" s="44">
        <v>1</v>
      </c>
      <c r="V36" s="44">
        <v>0</v>
      </c>
      <c r="W36" s="44">
        <v>1</v>
      </c>
      <c r="X36" s="44">
        <v>0</v>
      </c>
      <c r="Y36" s="44">
        <v>1</v>
      </c>
      <c r="Z36" s="44">
        <v>0.5</v>
      </c>
      <c r="AA36" s="45">
        <f t="shared" si="1"/>
        <v>25</v>
      </c>
    </row>
    <row r="37" spans="1:27" x14ac:dyDescent="0.3">
      <c r="B37" s="46" t="s">
        <v>70</v>
      </c>
      <c r="C37" s="47">
        <f>SUM(C3:C36)</f>
        <v>10086</v>
      </c>
      <c r="D37" s="48">
        <f>SUM(D3:D36)</f>
        <v>585.13000000000011</v>
      </c>
      <c r="E37" s="63">
        <f t="shared" ref="E37:M37" si="2">SUM(E3:E36)</f>
        <v>0</v>
      </c>
      <c r="F37" s="63">
        <f t="shared" si="2"/>
        <v>0</v>
      </c>
      <c r="G37" s="63">
        <f t="shared" si="2"/>
        <v>0</v>
      </c>
      <c r="H37" s="63">
        <f t="shared" si="2"/>
        <v>0</v>
      </c>
      <c r="I37" s="63">
        <f t="shared" si="2"/>
        <v>0</v>
      </c>
      <c r="J37" s="63">
        <f t="shared" si="2"/>
        <v>0</v>
      </c>
      <c r="K37" s="63">
        <f t="shared" si="2"/>
        <v>0</v>
      </c>
      <c r="L37" s="63">
        <f t="shared" si="2"/>
        <v>0</v>
      </c>
      <c r="M37" s="64">
        <f t="shared" si="2"/>
        <v>585.13000000000011</v>
      </c>
      <c r="N37" s="48">
        <f>SUM(N3:N36)</f>
        <v>0</v>
      </c>
      <c r="O37" s="48">
        <f>SUM(O3:O36)</f>
        <v>0</v>
      </c>
      <c r="P37" s="37">
        <f t="shared" ref="P37:Z37" si="3">SUM(P3:P36)</f>
        <v>8</v>
      </c>
      <c r="Q37" s="37">
        <f>SUM(Q3:Q36)</f>
        <v>22.67</v>
      </c>
      <c r="R37" s="37">
        <f t="shared" si="3"/>
        <v>18.850000000000001</v>
      </c>
      <c r="S37" s="37">
        <f t="shared" si="3"/>
        <v>1.6</v>
      </c>
      <c r="T37" s="37">
        <f t="shared" si="3"/>
        <v>11.59</v>
      </c>
      <c r="U37" s="37">
        <f t="shared" si="3"/>
        <v>34</v>
      </c>
      <c r="V37" s="37">
        <f t="shared" si="3"/>
        <v>6</v>
      </c>
      <c r="W37" s="37">
        <f t="shared" si="3"/>
        <v>10</v>
      </c>
      <c r="X37" s="37">
        <f t="shared" si="3"/>
        <v>2</v>
      </c>
      <c r="Y37" s="37">
        <f t="shared" si="3"/>
        <v>35</v>
      </c>
      <c r="Z37" s="37">
        <f t="shared" si="3"/>
        <v>22</v>
      </c>
      <c r="AA37" s="37">
        <f>SUM(AA3:AA36)</f>
        <v>756.84</v>
      </c>
    </row>
    <row r="38" spans="1:27" x14ac:dyDescent="0.3">
      <c r="B38" s="49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</row>
    <row r="39" spans="1:27" x14ac:dyDescent="0.3">
      <c r="A39" s="24" t="s">
        <v>105</v>
      </c>
      <c r="B39" s="32">
        <v>204</v>
      </c>
      <c r="C39" s="33">
        <v>171</v>
      </c>
      <c r="D39" s="36">
        <v>11.8</v>
      </c>
      <c r="E39" s="39"/>
      <c r="F39" s="39"/>
      <c r="G39" s="39"/>
      <c r="H39" s="39"/>
      <c r="I39" s="39"/>
      <c r="J39" s="39"/>
      <c r="K39" s="39"/>
      <c r="L39" s="39"/>
      <c r="M39" s="59">
        <f t="shared" ref="M39:M45" si="4">SUM(D39:L39)</f>
        <v>11.8</v>
      </c>
      <c r="N39" s="39"/>
      <c r="O39" s="39"/>
      <c r="P39" s="36">
        <v>0</v>
      </c>
      <c r="Q39" s="36">
        <v>0</v>
      </c>
      <c r="R39" s="36">
        <v>1</v>
      </c>
      <c r="S39" s="36">
        <v>0</v>
      </c>
      <c r="T39" s="36">
        <v>0</v>
      </c>
      <c r="U39" s="36">
        <v>1</v>
      </c>
      <c r="V39" s="36">
        <v>0</v>
      </c>
      <c r="W39" s="36">
        <v>1</v>
      </c>
      <c r="X39" s="36">
        <v>0</v>
      </c>
      <c r="Y39" s="36">
        <v>1</v>
      </c>
      <c r="Z39" s="36">
        <v>0.5</v>
      </c>
      <c r="AA39" s="37">
        <f t="shared" ref="AA39:AA45" si="5">SUM(M39:Z39)</f>
        <v>16.3</v>
      </c>
    </row>
    <row r="40" spans="1:27" x14ac:dyDescent="0.3">
      <c r="A40" s="24" t="s">
        <v>106</v>
      </c>
      <c r="B40" s="32">
        <v>205</v>
      </c>
      <c r="C40" s="33">
        <v>423</v>
      </c>
      <c r="D40" s="36">
        <v>23.5</v>
      </c>
      <c r="E40" s="39"/>
      <c r="F40" s="39"/>
      <c r="G40" s="39"/>
      <c r="H40" s="39"/>
      <c r="I40" s="39"/>
      <c r="J40" s="39"/>
      <c r="K40" s="39"/>
      <c r="L40" s="39"/>
      <c r="M40" s="59">
        <f t="shared" si="4"/>
        <v>23.5</v>
      </c>
      <c r="N40" s="39"/>
      <c r="O40" s="39"/>
      <c r="P40" s="36">
        <v>1</v>
      </c>
      <c r="Q40" s="36">
        <v>1</v>
      </c>
      <c r="R40" s="36">
        <v>1</v>
      </c>
      <c r="S40" s="36">
        <v>0</v>
      </c>
      <c r="T40" s="36">
        <v>0</v>
      </c>
      <c r="U40" s="36">
        <v>1</v>
      </c>
      <c r="V40" s="36">
        <v>1</v>
      </c>
      <c r="W40" s="36">
        <v>0</v>
      </c>
      <c r="X40" s="36">
        <v>0</v>
      </c>
      <c r="Y40" s="36">
        <v>1</v>
      </c>
      <c r="Z40" s="36">
        <v>1</v>
      </c>
      <c r="AA40" s="37">
        <f t="shared" si="5"/>
        <v>30.5</v>
      </c>
    </row>
    <row r="41" spans="1:27" x14ac:dyDescent="0.3">
      <c r="A41" s="24" t="s">
        <v>107</v>
      </c>
      <c r="B41" s="32">
        <v>215</v>
      </c>
      <c r="C41" s="33">
        <v>218</v>
      </c>
      <c r="D41" s="36">
        <v>15.6</v>
      </c>
      <c r="E41" s="39"/>
      <c r="F41" s="39"/>
      <c r="G41" s="39"/>
      <c r="H41" s="39"/>
      <c r="I41" s="39"/>
      <c r="J41" s="39"/>
      <c r="K41" s="39"/>
      <c r="L41" s="39"/>
      <c r="M41" s="59">
        <f t="shared" si="4"/>
        <v>15.6</v>
      </c>
      <c r="N41" s="39"/>
      <c r="O41" s="39"/>
      <c r="P41" s="36">
        <v>1</v>
      </c>
      <c r="Q41" s="36">
        <v>1</v>
      </c>
      <c r="R41" s="36">
        <v>0</v>
      </c>
      <c r="S41" s="36">
        <v>0</v>
      </c>
      <c r="T41" s="36">
        <v>0</v>
      </c>
      <c r="U41" s="36">
        <v>1</v>
      </c>
      <c r="V41" s="36">
        <v>0</v>
      </c>
      <c r="W41" s="36">
        <v>0</v>
      </c>
      <c r="X41" s="36">
        <v>0</v>
      </c>
      <c r="Y41" s="36">
        <v>1</v>
      </c>
      <c r="Z41" s="36">
        <v>0.5</v>
      </c>
      <c r="AA41" s="37">
        <f t="shared" si="5"/>
        <v>20.100000000000001</v>
      </c>
    </row>
    <row r="42" spans="1:27" x14ac:dyDescent="0.3">
      <c r="A42" s="24" t="s">
        <v>108</v>
      </c>
      <c r="B42" s="32">
        <v>250</v>
      </c>
      <c r="C42" s="33">
        <v>232</v>
      </c>
      <c r="D42" s="36">
        <v>15.5</v>
      </c>
      <c r="E42" s="39"/>
      <c r="F42" s="39"/>
      <c r="G42" s="39"/>
      <c r="H42" s="39"/>
      <c r="I42" s="39"/>
      <c r="J42" s="39"/>
      <c r="K42" s="39"/>
      <c r="L42" s="39"/>
      <c r="M42" s="59">
        <f t="shared" si="4"/>
        <v>15.5</v>
      </c>
      <c r="N42" s="39"/>
      <c r="O42" s="39"/>
      <c r="P42" s="36">
        <v>0</v>
      </c>
      <c r="Q42" s="36">
        <v>0.05</v>
      </c>
      <c r="R42" s="36">
        <v>0</v>
      </c>
      <c r="S42" s="36">
        <v>0</v>
      </c>
      <c r="T42" s="36">
        <v>0.5</v>
      </c>
      <c r="U42" s="36">
        <v>1</v>
      </c>
      <c r="V42" s="36">
        <v>0</v>
      </c>
      <c r="W42" s="36">
        <v>0</v>
      </c>
      <c r="X42" s="36">
        <v>0</v>
      </c>
      <c r="Y42" s="36">
        <v>1</v>
      </c>
      <c r="Z42" s="36">
        <v>0.5</v>
      </c>
      <c r="AA42" s="37">
        <f t="shared" si="5"/>
        <v>18.55</v>
      </c>
    </row>
    <row r="43" spans="1:27" x14ac:dyDescent="0.3">
      <c r="A43" s="24" t="s">
        <v>109</v>
      </c>
      <c r="B43" s="32">
        <v>275</v>
      </c>
      <c r="C43" s="33">
        <v>256</v>
      </c>
      <c r="D43" s="36">
        <v>17.5</v>
      </c>
      <c r="E43" s="39"/>
      <c r="F43" s="39"/>
      <c r="G43" s="39"/>
      <c r="H43" s="39"/>
      <c r="I43" s="39"/>
      <c r="J43" s="39"/>
      <c r="K43" s="39"/>
      <c r="L43" s="39"/>
      <c r="M43" s="59">
        <f t="shared" si="4"/>
        <v>17.5</v>
      </c>
      <c r="N43" s="39"/>
      <c r="O43" s="39"/>
      <c r="P43" s="36">
        <v>0</v>
      </c>
      <c r="Q43" s="36">
        <v>0.6</v>
      </c>
      <c r="R43" s="36">
        <v>0</v>
      </c>
      <c r="S43" s="36">
        <v>0</v>
      </c>
      <c r="T43" s="36">
        <v>0.5</v>
      </c>
      <c r="U43" s="36">
        <v>1</v>
      </c>
      <c r="V43" s="36">
        <v>0</v>
      </c>
      <c r="W43" s="36">
        <v>0</v>
      </c>
      <c r="X43" s="36">
        <v>0</v>
      </c>
      <c r="Y43" s="36">
        <v>1</v>
      </c>
      <c r="Z43" s="36">
        <v>0.5</v>
      </c>
      <c r="AA43" s="37">
        <f t="shared" si="5"/>
        <v>21.1</v>
      </c>
    </row>
    <row r="44" spans="1:27" x14ac:dyDescent="0.3">
      <c r="A44" s="24" t="s">
        <v>110</v>
      </c>
      <c r="B44" s="32">
        <v>279</v>
      </c>
      <c r="C44" s="33">
        <v>171</v>
      </c>
      <c r="D44" s="36">
        <v>13</v>
      </c>
      <c r="E44" s="39"/>
      <c r="F44" s="39"/>
      <c r="G44" s="39"/>
      <c r="H44" s="39"/>
      <c r="I44" s="39"/>
      <c r="J44" s="39"/>
      <c r="K44" s="39"/>
      <c r="L44" s="39"/>
      <c r="M44" s="59">
        <f t="shared" si="4"/>
        <v>13</v>
      </c>
      <c r="N44" s="39"/>
      <c r="O44" s="39"/>
      <c r="P44" s="36">
        <v>0</v>
      </c>
      <c r="Q44" s="36">
        <v>0</v>
      </c>
      <c r="R44" s="36">
        <v>1</v>
      </c>
      <c r="S44" s="36">
        <v>0</v>
      </c>
      <c r="T44" s="36">
        <v>0.3</v>
      </c>
      <c r="U44" s="36">
        <v>1</v>
      </c>
      <c r="V44" s="36">
        <v>0</v>
      </c>
      <c r="W44" s="36">
        <v>0</v>
      </c>
      <c r="X44" s="36">
        <v>0</v>
      </c>
      <c r="Y44" s="36">
        <v>1</v>
      </c>
      <c r="Z44" s="36">
        <v>0.5</v>
      </c>
      <c r="AA44" s="37">
        <f t="shared" si="5"/>
        <v>16.8</v>
      </c>
    </row>
    <row r="45" spans="1:27" x14ac:dyDescent="0.3">
      <c r="A45" s="24" t="s">
        <v>111</v>
      </c>
      <c r="B45" s="32">
        <v>298</v>
      </c>
      <c r="C45" s="33">
        <v>135</v>
      </c>
      <c r="D45" s="44">
        <v>11.5</v>
      </c>
      <c r="E45" s="42"/>
      <c r="F45" s="42"/>
      <c r="G45" s="42"/>
      <c r="H45" s="42"/>
      <c r="I45" s="42"/>
      <c r="J45" s="42"/>
      <c r="K45" s="42"/>
      <c r="L45" s="42"/>
      <c r="M45" s="80">
        <f t="shared" si="4"/>
        <v>11.5</v>
      </c>
      <c r="N45" s="42"/>
      <c r="O45" s="42"/>
      <c r="P45" s="44">
        <v>0</v>
      </c>
      <c r="Q45" s="44">
        <v>0</v>
      </c>
      <c r="R45" s="44">
        <v>1</v>
      </c>
      <c r="S45" s="44">
        <v>0</v>
      </c>
      <c r="T45" s="44">
        <v>0</v>
      </c>
      <c r="U45" s="44">
        <v>1</v>
      </c>
      <c r="V45" s="44">
        <v>0</v>
      </c>
      <c r="W45" s="44">
        <v>1</v>
      </c>
      <c r="X45" s="44">
        <v>0</v>
      </c>
      <c r="Y45" s="44">
        <v>1</v>
      </c>
      <c r="Z45" s="44">
        <v>0.5</v>
      </c>
      <c r="AA45" s="45">
        <f t="shared" si="5"/>
        <v>16</v>
      </c>
    </row>
    <row r="46" spans="1:27" x14ac:dyDescent="0.3">
      <c r="B46" s="46" t="s">
        <v>70</v>
      </c>
      <c r="C46" s="51">
        <f>SUM(C39:C45)</f>
        <v>1606</v>
      </c>
      <c r="D46" s="37">
        <f>SUM(D39:D45)</f>
        <v>108.4</v>
      </c>
      <c r="E46" s="48">
        <f t="shared" ref="E46:O46" si="6">SUM(E12:E45)</f>
        <v>0</v>
      </c>
      <c r="F46" s="48">
        <f t="shared" si="6"/>
        <v>0</v>
      </c>
      <c r="G46" s="48">
        <f t="shared" si="6"/>
        <v>0</v>
      </c>
      <c r="H46" s="48">
        <f t="shared" si="6"/>
        <v>0</v>
      </c>
      <c r="I46" s="48">
        <f t="shared" si="6"/>
        <v>0</v>
      </c>
      <c r="J46" s="48">
        <f t="shared" si="6"/>
        <v>0</v>
      </c>
      <c r="K46" s="48">
        <f t="shared" si="6"/>
        <v>0</v>
      </c>
      <c r="L46" s="48">
        <f t="shared" si="6"/>
        <v>0</v>
      </c>
      <c r="M46" s="64">
        <f>SUM(M39:M45)</f>
        <v>108.4</v>
      </c>
      <c r="N46" s="48">
        <f t="shared" si="6"/>
        <v>0</v>
      </c>
      <c r="O46" s="48">
        <f t="shared" si="6"/>
        <v>0</v>
      </c>
      <c r="P46" s="37">
        <f>SUM(P39:P45)</f>
        <v>2</v>
      </c>
      <c r="Q46" s="37">
        <f t="shared" ref="Q46:Z46" si="7">SUM(Q39:Q45)</f>
        <v>2.65</v>
      </c>
      <c r="R46" s="37">
        <f t="shared" si="7"/>
        <v>4</v>
      </c>
      <c r="S46" s="37">
        <f t="shared" si="7"/>
        <v>0</v>
      </c>
      <c r="T46" s="37">
        <f t="shared" si="7"/>
        <v>1.3</v>
      </c>
      <c r="U46" s="37">
        <f>SUM(U39:U45)</f>
        <v>7</v>
      </c>
      <c r="V46" s="37">
        <f t="shared" si="7"/>
        <v>1</v>
      </c>
      <c r="W46" s="37">
        <f t="shared" si="7"/>
        <v>2</v>
      </c>
      <c r="X46" s="37">
        <f t="shared" si="7"/>
        <v>0</v>
      </c>
      <c r="Y46" s="37">
        <f t="shared" si="7"/>
        <v>7</v>
      </c>
      <c r="Z46" s="37">
        <f t="shared" si="7"/>
        <v>4</v>
      </c>
      <c r="AA46" s="37">
        <f>SUM(AA39:AA45)</f>
        <v>139.35000000000002</v>
      </c>
    </row>
    <row r="47" spans="1:27" x14ac:dyDescent="0.3">
      <c r="B47" s="49"/>
      <c r="C47" s="49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</row>
    <row r="48" spans="1:27" x14ac:dyDescent="0.3">
      <c r="A48" s="24" t="s">
        <v>112</v>
      </c>
      <c r="B48" s="32">
        <v>301</v>
      </c>
      <c r="C48" s="33">
        <v>1341</v>
      </c>
      <c r="D48" s="36">
        <v>69.2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1</v>
      </c>
      <c r="K48" s="36">
        <v>1</v>
      </c>
      <c r="L48" s="36">
        <v>0</v>
      </c>
      <c r="M48" s="59">
        <f t="shared" ref="M48:M56" si="8">SUM(D48:L48)</f>
        <v>71.2</v>
      </c>
      <c r="N48" s="36">
        <v>0.8</v>
      </c>
      <c r="O48" s="36">
        <v>0</v>
      </c>
      <c r="P48" s="36">
        <v>0</v>
      </c>
      <c r="Q48" s="36">
        <v>3.84</v>
      </c>
      <c r="R48" s="36">
        <v>1</v>
      </c>
      <c r="S48" s="36">
        <v>1</v>
      </c>
      <c r="T48" s="36">
        <v>1</v>
      </c>
      <c r="U48" s="36">
        <v>1</v>
      </c>
      <c r="V48" s="36">
        <v>3</v>
      </c>
      <c r="W48" s="36">
        <v>0</v>
      </c>
      <c r="X48" s="36">
        <v>0</v>
      </c>
      <c r="Y48" s="36">
        <v>2</v>
      </c>
      <c r="Z48" s="36">
        <v>1</v>
      </c>
      <c r="AA48" s="37">
        <f t="shared" ref="AA48:AA56" si="9">SUM(M48:Z48)</f>
        <v>85.84</v>
      </c>
    </row>
    <row r="49" spans="1:29" x14ac:dyDescent="0.3">
      <c r="A49" s="24" t="s">
        <v>113</v>
      </c>
      <c r="B49" s="32">
        <v>303</v>
      </c>
      <c r="C49" s="33">
        <v>866</v>
      </c>
      <c r="D49" s="36">
        <v>49.5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59">
        <f t="shared" si="8"/>
        <v>49.5</v>
      </c>
      <c r="N49" s="36">
        <v>0.5</v>
      </c>
      <c r="O49" s="36">
        <v>1</v>
      </c>
      <c r="P49" s="36">
        <v>0</v>
      </c>
      <c r="Q49" s="36">
        <v>3</v>
      </c>
      <c r="R49" s="36">
        <v>2.57</v>
      </c>
      <c r="S49" s="36">
        <v>0</v>
      </c>
      <c r="T49" s="36">
        <v>1</v>
      </c>
      <c r="U49" s="36">
        <v>1</v>
      </c>
      <c r="V49" s="36">
        <v>2</v>
      </c>
      <c r="W49" s="36">
        <v>0</v>
      </c>
      <c r="X49" s="36">
        <v>0</v>
      </c>
      <c r="Y49" s="36">
        <v>1</v>
      </c>
      <c r="Z49" s="36">
        <v>1</v>
      </c>
      <c r="AA49" s="37">
        <f t="shared" si="9"/>
        <v>62.57</v>
      </c>
    </row>
    <row r="50" spans="1:29" x14ac:dyDescent="0.3">
      <c r="A50" s="24" t="s">
        <v>114</v>
      </c>
      <c r="B50" s="32">
        <v>305</v>
      </c>
      <c r="C50" s="33">
        <v>470</v>
      </c>
      <c r="D50" s="36">
        <v>26.54</v>
      </c>
      <c r="E50" s="36">
        <v>0</v>
      </c>
      <c r="F50" s="36">
        <v>0</v>
      </c>
      <c r="G50" s="36">
        <v>0</v>
      </c>
      <c r="H50" s="36">
        <v>0</v>
      </c>
      <c r="I50" s="36">
        <v>1</v>
      </c>
      <c r="J50" s="36">
        <v>0</v>
      </c>
      <c r="K50" s="36">
        <v>3</v>
      </c>
      <c r="L50" s="36">
        <v>1</v>
      </c>
      <c r="M50" s="59">
        <f t="shared" si="8"/>
        <v>31.54</v>
      </c>
      <c r="N50" s="36">
        <v>0.5</v>
      </c>
      <c r="O50" s="36">
        <v>0</v>
      </c>
      <c r="P50" s="36">
        <v>0</v>
      </c>
      <c r="Q50" s="36">
        <v>2</v>
      </c>
      <c r="R50" s="36">
        <v>1</v>
      </c>
      <c r="S50" s="36">
        <v>0</v>
      </c>
      <c r="T50" s="36">
        <v>1</v>
      </c>
      <c r="U50" s="36">
        <v>1</v>
      </c>
      <c r="V50" s="36">
        <v>1</v>
      </c>
      <c r="W50" s="36">
        <v>0</v>
      </c>
      <c r="X50" s="36">
        <v>0</v>
      </c>
      <c r="Y50" s="36">
        <v>1</v>
      </c>
      <c r="Z50" s="36">
        <v>1</v>
      </c>
      <c r="AA50" s="37">
        <f t="shared" si="9"/>
        <v>40.04</v>
      </c>
    </row>
    <row r="51" spans="1:29" x14ac:dyDescent="0.3">
      <c r="A51" s="24" t="s">
        <v>115</v>
      </c>
      <c r="B51" s="32">
        <v>307</v>
      </c>
      <c r="C51" s="33">
        <v>625</v>
      </c>
      <c r="D51" s="36">
        <v>33.42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59">
        <f t="shared" si="8"/>
        <v>33.42</v>
      </c>
      <c r="N51" s="36">
        <v>0.5</v>
      </c>
      <c r="O51" s="36">
        <v>0</v>
      </c>
      <c r="P51" s="36">
        <v>0</v>
      </c>
      <c r="Q51" s="36">
        <v>2</v>
      </c>
      <c r="R51" s="36">
        <v>2</v>
      </c>
      <c r="S51" s="36">
        <v>0</v>
      </c>
      <c r="T51" s="36">
        <v>1</v>
      </c>
      <c r="U51" s="36">
        <v>1</v>
      </c>
      <c r="V51" s="36">
        <v>1</v>
      </c>
      <c r="W51" s="36">
        <v>0</v>
      </c>
      <c r="X51" s="36">
        <v>1</v>
      </c>
      <c r="Y51" s="36">
        <v>1</v>
      </c>
      <c r="Z51" s="36">
        <v>1</v>
      </c>
      <c r="AA51" s="37">
        <f t="shared" si="9"/>
        <v>43.92</v>
      </c>
    </row>
    <row r="52" spans="1:29" x14ac:dyDescent="0.3">
      <c r="A52" s="24" t="s">
        <v>116</v>
      </c>
      <c r="B52" s="32">
        <v>309</v>
      </c>
      <c r="C52" s="33">
        <v>253</v>
      </c>
      <c r="D52" s="36">
        <v>19.350000000000001</v>
      </c>
      <c r="E52" s="36">
        <v>1</v>
      </c>
      <c r="F52" s="36">
        <v>0</v>
      </c>
      <c r="G52" s="36">
        <v>0</v>
      </c>
      <c r="H52" s="36">
        <v>0</v>
      </c>
      <c r="I52" s="36">
        <v>1</v>
      </c>
      <c r="J52" s="36">
        <v>0</v>
      </c>
      <c r="K52" s="36">
        <v>0</v>
      </c>
      <c r="L52" s="36">
        <v>0</v>
      </c>
      <c r="M52" s="59">
        <f t="shared" si="8"/>
        <v>21.35</v>
      </c>
      <c r="N52" s="36">
        <v>0.5</v>
      </c>
      <c r="O52" s="36">
        <v>0</v>
      </c>
      <c r="P52" s="36">
        <v>1</v>
      </c>
      <c r="Q52" s="36">
        <v>1</v>
      </c>
      <c r="R52" s="36">
        <v>1</v>
      </c>
      <c r="S52" s="36">
        <v>0</v>
      </c>
      <c r="T52" s="36">
        <v>1</v>
      </c>
      <c r="U52" s="36">
        <v>1</v>
      </c>
      <c r="V52" s="36">
        <v>1</v>
      </c>
      <c r="W52" s="36">
        <v>1</v>
      </c>
      <c r="X52" s="36">
        <v>0</v>
      </c>
      <c r="Y52" s="36">
        <v>1</v>
      </c>
      <c r="Z52" s="36">
        <v>1</v>
      </c>
      <c r="AA52" s="37">
        <f t="shared" si="9"/>
        <v>30.85</v>
      </c>
    </row>
    <row r="53" spans="1:29" x14ac:dyDescent="0.3">
      <c r="A53" s="24" t="s">
        <v>117</v>
      </c>
      <c r="B53" s="32">
        <v>319</v>
      </c>
      <c r="C53" s="33">
        <v>432</v>
      </c>
      <c r="D53" s="36">
        <v>28.5</v>
      </c>
      <c r="E53" s="36">
        <v>1</v>
      </c>
      <c r="F53" s="36">
        <v>0</v>
      </c>
      <c r="G53" s="36">
        <v>0</v>
      </c>
      <c r="H53" s="36">
        <v>1</v>
      </c>
      <c r="I53" s="36">
        <v>0</v>
      </c>
      <c r="J53" s="36">
        <v>0</v>
      </c>
      <c r="K53" s="36">
        <v>0</v>
      </c>
      <c r="L53" s="36">
        <v>0</v>
      </c>
      <c r="M53" s="59">
        <f t="shared" si="8"/>
        <v>30.5</v>
      </c>
      <c r="N53" s="36">
        <v>0.5</v>
      </c>
      <c r="O53" s="36">
        <v>0</v>
      </c>
      <c r="P53" s="36">
        <v>1.05</v>
      </c>
      <c r="Q53" s="36">
        <v>2</v>
      </c>
      <c r="R53" s="36">
        <v>1</v>
      </c>
      <c r="S53" s="36">
        <v>0</v>
      </c>
      <c r="T53" s="36">
        <v>0.5</v>
      </c>
      <c r="U53" s="36">
        <v>1</v>
      </c>
      <c r="V53" s="36">
        <v>1</v>
      </c>
      <c r="W53" s="36">
        <v>1</v>
      </c>
      <c r="X53" s="36">
        <v>0</v>
      </c>
      <c r="Y53" s="36">
        <v>1</v>
      </c>
      <c r="Z53" s="36">
        <v>1</v>
      </c>
      <c r="AA53" s="37">
        <f t="shared" si="9"/>
        <v>40.549999999999997</v>
      </c>
    </row>
    <row r="54" spans="1:29" x14ac:dyDescent="0.3">
      <c r="A54" s="24" t="s">
        <v>118</v>
      </c>
      <c r="B54" s="32">
        <v>327</v>
      </c>
      <c r="C54" s="33">
        <v>543</v>
      </c>
      <c r="D54" s="36">
        <v>35.15</v>
      </c>
      <c r="E54" s="36">
        <v>1</v>
      </c>
      <c r="F54" s="36">
        <v>1</v>
      </c>
      <c r="G54" s="36">
        <v>0</v>
      </c>
      <c r="H54" s="36">
        <v>0</v>
      </c>
      <c r="I54" s="36">
        <v>1</v>
      </c>
      <c r="J54" s="36">
        <v>0</v>
      </c>
      <c r="K54" s="36">
        <v>3</v>
      </c>
      <c r="L54" s="36">
        <v>0</v>
      </c>
      <c r="M54" s="59">
        <f t="shared" si="8"/>
        <v>41.15</v>
      </c>
      <c r="N54" s="36">
        <v>0.5</v>
      </c>
      <c r="O54" s="36">
        <v>0</v>
      </c>
      <c r="P54" s="36">
        <v>0</v>
      </c>
      <c r="Q54" s="36">
        <v>3</v>
      </c>
      <c r="R54" s="36">
        <v>2.5</v>
      </c>
      <c r="S54" s="36">
        <v>0</v>
      </c>
      <c r="T54" s="36">
        <v>1</v>
      </c>
      <c r="U54" s="36">
        <v>1</v>
      </c>
      <c r="V54" s="36">
        <v>1</v>
      </c>
      <c r="W54" s="36">
        <v>1</v>
      </c>
      <c r="X54" s="36">
        <v>2</v>
      </c>
      <c r="Y54" s="36">
        <v>1</v>
      </c>
      <c r="Z54" s="36">
        <v>1</v>
      </c>
      <c r="AA54" s="37">
        <f t="shared" si="9"/>
        <v>55.15</v>
      </c>
      <c r="AC54" s="40"/>
    </row>
    <row r="55" spans="1:29" x14ac:dyDescent="0.3">
      <c r="A55" s="24" t="s">
        <v>119</v>
      </c>
      <c r="B55" s="32">
        <v>329</v>
      </c>
      <c r="C55" s="33">
        <v>850</v>
      </c>
      <c r="D55" s="36">
        <v>48.58</v>
      </c>
      <c r="E55" s="36">
        <v>0</v>
      </c>
      <c r="F55" s="36">
        <v>0</v>
      </c>
      <c r="G55" s="36">
        <v>0</v>
      </c>
      <c r="H55" s="36">
        <v>0</v>
      </c>
      <c r="I55" s="36">
        <v>1</v>
      </c>
      <c r="J55" s="36">
        <v>0</v>
      </c>
      <c r="K55" s="36">
        <v>3</v>
      </c>
      <c r="L55" s="36">
        <v>1.5</v>
      </c>
      <c r="M55" s="59">
        <f t="shared" si="8"/>
        <v>54.08</v>
      </c>
      <c r="N55" s="36">
        <v>0.5</v>
      </c>
      <c r="O55" s="36">
        <v>0</v>
      </c>
      <c r="P55" s="36">
        <v>0</v>
      </c>
      <c r="Q55" s="36">
        <v>3</v>
      </c>
      <c r="R55" s="36">
        <v>1</v>
      </c>
      <c r="S55" s="36">
        <v>1</v>
      </c>
      <c r="T55" s="36">
        <v>1</v>
      </c>
      <c r="U55" s="36">
        <v>1</v>
      </c>
      <c r="V55" s="36">
        <v>3</v>
      </c>
      <c r="W55" s="36">
        <v>1</v>
      </c>
      <c r="X55" s="36">
        <v>0</v>
      </c>
      <c r="Y55" s="36">
        <v>2</v>
      </c>
      <c r="Z55" s="36">
        <v>1</v>
      </c>
      <c r="AA55" s="37">
        <f t="shared" si="9"/>
        <v>68.58</v>
      </c>
    </row>
    <row r="56" spans="1:29" x14ac:dyDescent="0.3">
      <c r="A56" s="24" t="s">
        <v>120</v>
      </c>
      <c r="B56" s="32">
        <v>355</v>
      </c>
      <c r="C56" s="33">
        <v>633</v>
      </c>
      <c r="D56" s="44">
        <v>43.5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80">
        <f t="shared" si="8"/>
        <v>43.5</v>
      </c>
      <c r="N56" s="44">
        <v>0.5</v>
      </c>
      <c r="O56" s="44">
        <v>0</v>
      </c>
      <c r="P56" s="44">
        <v>0</v>
      </c>
      <c r="Q56" s="44">
        <v>2</v>
      </c>
      <c r="R56" s="44">
        <v>0.25</v>
      </c>
      <c r="S56" s="44">
        <v>0</v>
      </c>
      <c r="T56" s="44">
        <v>1</v>
      </c>
      <c r="U56" s="44">
        <v>1</v>
      </c>
      <c r="V56" s="44">
        <v>1</v>
      </c>
      <c r="W56" s="44">
        <v>0</v>
      </c>
      <c r="X56" s="44">
        <v>0</v>
      </c>
      <c r="Y56" s="44">
        <v>1</v>
      </c>
      <c r="Z56" s="44">
        <v>1</v>
      </c>
      <c r="AA56" s="45">
        <f t="shared" si="9"/>
        <v>51.25</v>
      </c>
    </row>
    <row r="57" spans="1:29" x14ac:dyDescent="0.3">
      <c r="B57" s="46" t="s">
        <v>70</v>
      </c>
      <c r="C57" s="51">
        <f>SUM(C48:C56)</f>
        <v>6013</v>
      </c>
      <c r="D57" s="37">
        <f>SUM(D48:D56)</f>
        <v>353.74</v>
      </c>
      <c r="E57" s="37">
        <f t="shared" ref="E57:Z57" si="10">SUM(E48:E56)</f>
        <v>3</v>
      </c>
      <c r="F57" s="37">
        <f t="shared" si="10"/>
        <v>1</v>
      </c>
      <c r="G57" s="37">
        <f t="shared" si="10"/>
        <v>0</v>
      </c>
      <c r="H57" s="37">
        <f t="shared" si="10"/>
        <v>1</v>
      </c>
      <c r="I57" s="37">
        <f t="shared" si="10"/>
        <v>4</v>
      </c>
      <c r="J57" s="37">
        <f t="shared" si="10"/>
        <v>1</v>
      </c>
      <c r="K57" s="37">
        <f t="shared" si="10"/>
        <v>10</v>
      </c>
      <c r="L57" s="37">
        <f t="shared" si="10"/>
        <v>2.5</v>
      </c>
      <c r="M57" s="64">
        <f>SUM(M48:M56)</f>
        <v>376.24</v>
      </c>
      <c r="N57" s="37">
        <f t="shared" si="10"/>
        <v>4.8</v>
      </c>
      <c r="O57" s="37">
        <f t="shared" si="10"/>
        <v>1</v>
      </c>
      <c r="P57" s="37">
        <f t="shared" si="10"/>
        <v>2.0499999999999998</v>
      </c>
      <c r="Q57" s="37">
        <f t="shared" si="10"/>
        <v>21.84</v>
      </c>
      <c r="R57" s="37">
        <f t="shared" si="10"/>
        <v>12.32</v>
      </c>
      <c r="S57" s="37">
        <f t="shared" si="10"/>
        <v>2</v>
      </c>
      <c r="T57" s="37">
        <f t="shared" si="10"/>
        <v>8.5</v>
      </c>
      <c r="U57" s="37">
        <f t="shared" si="10"/>
        <v>9</v>
      </c>
      <c r="V57" s="37">
        <f t="shared" si="10"/>
        <v>14</v>
      </c>
      <c r="W57" s="37">
        <f t="shared" si="10"/>
        <v>4</v>
      </c>
      <c r="X57" s="37">
        <f t="shared" si="10"/>
        <v>3</v>
      </c>
      <c r="Y57" s="37">
        <f t="shared" si="10"/>
        <v>11</v>
      </c>
      <c r="Z57" s="37">
        <f t="shared" si="10"/>
        <v>9</v>
      </c>
      <c r="AA57" s="37">
        <f>SUM(AA48:AA56)</f>
        <v>478.75</v>
      </c>
    </row>
    <row r="59" spans="1:29" x14ac:dyDescent="0.3">
      <c r="C59" s="52">
        <f>SUM(C57+C46+C37)</f>
        <v>17705</v>
      </c>
      <c r="D59" s="75"/>
      <c r="E59" s="75"/>
      <c r="F59" s="75"/>
      <c r="G59" s="75"/>
      <c r="H59" s="75"/>
      <c r="I59" s="75"/>
      <c r="J59" s="75"/>
      <c r="K59" s="75"/>
      <c r="L59" s="75"/>
      <c r="M59" s="53">
        <f>SUM(M57+M46+M37)</f>
        <v>1069.77</v>
      </c>
      <c r="N59" s="53">
        <f t="shared" ref="N59:Z59" si="11">SUM(N57+N46+N37)</f>
        <v>4.8</v>
      </c>
      <c r="O59" s="53">
        <f t="shared" si="11"/>
        <v>1</v>
      </c>
      <c r="P59" s="53">
        <f t="shared" si="11"/>
        <v>12.05</v>
      </c>
      <c r="Q59" s="53">
        <f>SUM(Q57+Q46+Q37)</f>
        <v>47.16</v>
      </c>
      <c r="R59" s="53">
        <f t="shared" si="11"/>
        <v>35.17</v>
      </c>
      <c r="S59" s="53">
        <f t="shared" si="11"/>
        <v>3.6</v>
      </c>
      <c r="T59" s="53">
        <f t="shared" si="11"/>
        <v>21.39</v>
      </c>
      <c r="U59" s="53">
        <f t="shared" si="11"/>
        <v>50</v>
      </c>
      <c r="V59" s="53">
        <f t="shared" si="11"/>
        <v>21</v>
      </c>
      <c r="W59" s="53">
        <f t="shared" si="11"/>
        <v>16</v>
      </c>
      <c r="X59" s="53">
        <f t="shared" si="11"/>
        <v>5</v>
      </c>
      <c r="Y59" s="53">
        <f t="shared" si="11"/>
        <v>53</v>
      </c>
      <c r="Z59" s="53">
        <f t="shared" si="11"/>
        <v>35</v>
      </c>
      <c r="AA59" s="53">
        <f>SUM(AA57+AA46+AA37)</f>
        <v>1374.94</v>
      </c>
    </row>
    <row r="62" spans="1:29" x14ac:dyDescent="0.3">
      <c r="Q62" s="77"/>
    </row>
  </sheetData>
  <pageMargins left="0.7" right="0.7" top="0.75" bottom="0.75" header="0.3" footer="0.3"/>
  <pageSetup paperSize="3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50FA-D874-443A-B550-F5515C91C0D0}">
  <sheetPr>
    <pageSetUpPr fitToPage="1"/>
  </sheetPr>
  <dimension ref="A1:AC59"/>
  <sheetViews>
    <sheetView topLeftCell="A41" zoomScale="90" zoomScaleNormal="90" workbookViewId="0">
      <selection activeCell="D46" sqref="D46:E55"/>
    </sheetView>
  </sheetViews>
  <sheetFormatPr defaultColWidth="9.21875" defaultRowHeight="14.4" x14ac:dyDescent="0.3"/>
  <cols>
    <col min="1" max="1" width="23" style="24" customWidth="1"/>
    <col min="2" max="2" width="17.77734375" style="22" customWidth="1"/>
    <col min="3" max="3" width="17.77734375" style="23" customWidth="1"/>
    <col min="4" max="11" width="12.77734375" style="23" customWidth="1"/>
    <col min="12" max="25" width="12.77734375" style="24" customWidth="1"/>
    <col min="26" max="27" width="12.5546875" style="24" customWidth="1"/>
    <col min="28" max="28" width="9.21875" style="24" customWidth="1"/>
    <col min="29" max="16384" width="9.21875" style="24"/>
  </cols>
  <sheetData>
    <row r="1" spans="1:18" x14ac:dyDescent="0.3">
      <c r="A1" s="21" t="s">
        <v>121</v>
      </c>
    </row>
    <row r="3" spans="1:18" ht="21" x14ac:dyDescent="0.4">
      <c r="A3" s="54" t="s">
        <v>122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4"/>
      <c r="M3" s="54"/>
      <c r="N3" s="54"/>
      <c r="O3" s="54"/>
      <c r="P3" s="54"/>
      <c r="Q3" s="54"/>
      <c r="R3" s="54"/>
    </row>
    <row r="4" spans="1:18" ht="81.599999999999994" customHeight="1" x14ac:dyDescent="0.3">
      <c r="A4" s="25" t="s">
        <v>45</v>
      </c>
      <c r="B4" s="26" t="s">
        <v>46</v>
      </c>
      <c r="C4" s="28" t="s">
        <v>123</v>
      </c>
      <c r="D4" s="28" t="s">
        <v>124</v>
      </c>
      <c r="E4" s="29" t="s">
        <v>125</v>
      </c>
      <c r="F4" s="57" t="s">
        <v>126</v>
      </c>
      <c r="G4" s="29" t="s">
        <v>127</v>
      </c>
      <c r="H4" s="30" t="s">
        <v>64</v>
      </c>
      <c r="I4" s="30" t="s">
        <v>65</v>
      </c>
      <c r="J4" s="30" t="s">
        <v>66</v>
      </c>
      <c r="K4" s="30" t="s">
        <v>69</v>
      </c>
      <c r="L4" s="30" t="s">
        <v>25</v>
      </c>
      <c r="M4" s="31" t="s">
        <v>70</v>
      </c>
    </row>
    <row r="5" spans="1:18" x14ac:dyDescent="0.3">
      <c r="A5" s="82" t="s">
        <v>128</v>
      </c>
      <c r="B5" s="32">
        <v>102</v>
      </c>
      <c r="C5" s="33">
        <v>814</v>
      </c>
      <c r="D5" s="34">
        <v>34</v>
      </c>
      <c r="E5" s="34">
        <v>6</v>
      </c>
      <c r="F5" s="59">
        <f t="shared" ref="F5:F28" si="0">SUM(D5:E5)</f>
        <v>40</v>
      </c>
      <c r="G5" s="36">
        <v>3</v>
      </c>
      <c r="H5" s="36">
        <v>1</v>
      </c>
      <c r="I5" s="36">
        <v>1</v>
      </c>
      <c r="J5" s="36">
        <v>2</v>
      </c>
      <c r="K5" s="36">
        <v>2</v>
      </c>
      <c r="L5" s="36">
        <v>1</v>
      </c>
      <c r="M5" s="37">
        <f t="shared" ref="M5:M28" si="1">SUM(F5:L5)</f>
        <v>50</v>
      </c>
      <c r="N5" s="82" t="s">
        <v>129</v>
      </c>
    </row>
    <row r="6" spans="1:18" x14ac:dyDescent="0.3">
      <c r="A6" s="24" t="s">
        <v>73</v>
      </c>
      <c r="B6" s="32">
        <v>103</v>
      </c>
      <c r="C6" s="33">
        <v>347</v>
      </c>
      <c r="D6" s="34">
        <v>17</v>
      </c>
      <c r="E6" s="34">
        <v>3</v>
      </c>
      <c r="F6" s="59">
        <f t="shared" si="0"/>
        <v>20</v>
      </c>
      <c r="G6" s="36">
        <v>1</v>
      </c>
      <c r="H6" s="36">
        <v>0.5</v>
      </c>
      <c r="I6" s="36">
        <v>1</v>
      </c>
      <c r="J6" s="36">
        <v>0</v>
      </c>
      <c r="K6" s="36">
        <v>1</v>
      </c>
      <c r="L6" s="36">
        <v>0.5</v>
      </c>
      <c r="M6" s="37">
        <f t="shared" si="1"/>
        <v>24</v>
      </c>
      <c r="N6" s="82" t="s">
        <v>129</v>
      </c>
    </row>
    <row r="7" spans="1:18" x14ac:dyDescent="0.3">
      <c r="A7" s="24" t="s">
        <v>74</v>
      </c>
      <c r="B7" s="32">
        <v>105</v>
      </c>
      <c r="C7" s="33">
        <v>328</v>
      </c>
      <c r="D7" s="38">
        <v>16</v>
      </c>
      <c r="E7" s="36">
        <v>3</v>
      </c>
      <c r="F7" s="59">
        <f t="shared" si="0"/>
        <v>19</v>
      </c>
      <c r="G7" s="36">
        <v>1</v>
      </c>
      <c r="H7" s="36">
        <v>0.5</v>
      </c>
      <c r="I7" s="36">
        <v>1</v>
      </c>
      <c r="J7" s="36">
        <v>0</v>
      </c>
      <c r="K7" s="36">
        <v>1</v>
      </c>
      <c r="L7" s="36">
        <v>0.5</v>
      </c>
      <c r="M7" s="37">
        <f t="shared" si="1"/>
        <v>23</v>
      </c>
      <c r="N7" s="82" t="s">
        <v>129</v>
      </c>
    </row>
    <row r="8" spans="1:18" x14ac:dyDescent="0.3">
      <c r="A8" s="24" t="s">
        <v>76</v>
      </c>
      <c r="B8" s="32">
        <v>110</v>
      </c>
      <c r="C8" s="33">
        <v>303</v>
      </c>
      <c r="D8" s="38">
        <v>14</v>
      </c>
      <c r="E8" s="36">
        <v>2.5</v>
      </c>
      <c r="F8" s="59">
        <f t="shared" si="0"/>
        <v>16.5</v>
      </c>
      <c r="G8" s="36">
        <v>1</v>
      </c>
      <c r="H8" s="36">
        <v>0.5</v>
      </c>
      <c r="I8" s="36">
        <v>1</v>
      </c>
      <c r="J8" s="36">
        <v>0</v>
      </c>
      <c r="K8" s="36">
        <v>1</v>
      </c>
      <c r="L8" s="36">
        <v>0.5</v>
      </c>
      <c r="M8" s="37">
        <f t="shared" si="1"/>
        <v>20.5</v>
      </c>
      <c r="N8" s="82" t="s">
        <v>129</v>
      </c>
    </row>
    <row r="9" spans="1:18" x14ac:dyDescent="0.3">
      <c r="A9" s="24" t="s">
        <v>79</v>
      </c>
      <c r="B9" s="32">
        <v>118</v>
      </c>
      <c r="C9" s="33">
        <v>477</v>
      </c>
      <c r="D9" s="38">
        <v>21</v>
      </c>
      <c r="E9" s="36">
        <v>3.5</v>
      </c>
      <c r="F9" s="59">
        <f t="shared" si="0"/>
        <v>24.5</v>
      </c>
      <c r="G9" s="36">
        <v>2</v>
      </c>
      <c r="H9" s="36">
        <v>0.5</v>
      </c>
      <c r="I9" s="36">
        <v>1</v>
      </c>
      <c r="J9" s="36">
        <v>0</v>
      </c>
      <c r="K9" s="36">
        <v>1</v>
      </c>
      <c r="L9" s="36">
        <v>0.5</v>
      </c>
      <c r="M9" s="37">
        <f t="shared" si="1"/>
        <v>29.5</v>
      </c>
      <c r="N9" s="82" t="s">
        <v>129</v>
      </c>
    </row>
    <row r="10" spans="1:18" x14ac:dyDescent="0.3">
      <c r="A10" s="60" t="s">
        <v>80</v>
      </c>
      <c r="B10" s="32">
        <v>133</v>
      </c>
      <c r="C10" s="33">
        <v>252</v>
      </c>
      <c r="D10" s="38">
        <v>17</v>
      </c>
      <c r="E10" s="36">
        <v>3</v>
      </c>
      <c r="F10" s="59">
        <f t="shared" si="0"/>
        <v>20</v>
      </c>
      <c r="G10" s="36">
        <v>1</v>
      </c>
      <c r="H10" s="36">
        <v>0.5</v>
      </c>
      <c r="I10" s="36">
        <v>1</v>
      </c>
      <c r="J10" s="36">
        <v>0</v>
      </c>
      <c r="K10" s="36">
        <v>1</v>
      </c>
      <c r="L10" s="36">
        <v>0.5</v>
      </c>
      <c r="M10" s="37">
        <f t="shared" si="1"/>
        <v>24</v>
      </c>
      <c r="N10" s="82" t="s">
        <v>129</v>
      </c>
    </row>
    <row r="11" spans="1:18" x14ac:dyDescent="0.3">
      <c r="A11" s="24" t="s">
        <v>82</v>
      </c>
      <c r="B11" s="32">
        <v>136</v>
      </c>
      <c r="C11" s="33">
        <v>264</v>
      </c>
      <c r="D11" s="38">
        <v>13</v>
      </c>
      <c r="E11" s="36">
        <v>2.5</v>
      </c>
      <c r="F11" s="59">
        <f t="shared" si="0"/>
        <v>15.5</v>
      </c>
      <c r="G11" s="36">
        <v>1</v>
      </c>
      <c r="H11" s="36">
        <v>0.5</v>
      </c>
      <c r="I11" s="36">
        <v>1</v>
      </c>
      <c r="J11" s="36">
        <v>0</v>
      </c>
      <c r="K11" s="36">
        <v>1</v>
      </c>
      <c r="L11" s="36">
        <v>0.5</v>
      </c>
      <c r="M11" s="37">
        <f t="shared" si="1"/>
        <v>19.5</v>
      </c>
      <c r="N11" s="82" t="s">
        <v>129</v>
      </c>
    </row>
    <row r="12" spans="1:18" x14ac:dyDescent="0.3">
      <c r="A12" s="24" t="s">
        <v>83</v>
      </c>
      <c r="B12" s="32">
        <v>137</v>
      </c>
      <c r="C12" s="33">
        <v>448</v>
      </c>
      <c r="D12" s="38">
        <v>19</v>
      </c>
      <c r="E12" s="36">
        <v>3.5</v>
      </c>
      <c r="F12" s="59">
        <f t="shared" si="0"/>
        <v>22.5</v>
      </c>
      <c r="G12" s="36">
        <v>2</v>
      </c>
      <c r="H12" s="36">
        <v>0.5</v>
      </c>
      <c r="I12" s="36">
        <v>1</v>
      </c>
      <c r="J12" s="36">
        <v>0</v>
      </c>
      <c r="K12" s="36">
        <v>1</v>
      </c>
      <c r="L12" s="36">
        <v>0.5</v>
      </c>
      <c r="M12" s="37">
        <f t="shared" si="1"/>
        <v>27.5</v>
      </c>
      <c r="N12" s="82" t="s">
        <v>129</v>
      </c>
    </row>
    <row r="13" spans="1:18" x14ac:dyDescent="0.3">
      <c r="A13" s="24" t="s">
        <v>84</v>
      </c>
      <c r="B13" s="32">
        <v>140</v>
      </c>
      <c r="C13" s="33">
        <v>519</v>
      </c>
      <c r="D13" s="38">
        <v>22</v>
      </c>
      <c r="E13" s="36">
        <v>4</v>
      </c>
      <c r="F13" s="59">
        <f t="shared" si="0"/>
        <v>26</v>
      </c>
      <c r="G13" s="36">
        <v>2</v>
      </c>
      <c r="H13" s="36">
        <v>0.5</v>
      </c>
      <c r="I13" s="36">
        <v>1</v>
      </c>
      <c r="J13" s="36">
        <v>1</v>
      </c>
      <c r="K13" s="36">
        <v>1</v>
      </c>
      <c r="L13" s="36">
        <v>1</v>
      </c>
      <c r="M13" s="37">
        <f t="shared" si="1"/>
        <v>32.5</v>
      </c>
      <c r="N13" s="82" t="s">
        <v>129</v>
      </c>
      <c r="O13" s="40"/>
    </row>
    <row r="14" spans="1:18" x14ac:dyDescent="0.3">
      <c r="A14" s="24" t="s">
        <v>85</v>
      </c>
      <c r="B14" s="32">
        <v>142</v>
      </c>
      <c r="C14" s="33">
        <v>500</v>
      </c>
      <c r="D14" s="38">
        <v>22</v>
      </c>
      <c r="E14" s="36">
        <v>4</v>
      </c>
      <c r="F14" s="59">
        <f t="shared" si="0"/>
        <v>26</v>
      </c>
      <c r="G14" s="36">
        <v>2</v>
      </c>
      <c r="H14" s="36">
        <v>0.5</v>
      </c>
      <c r="I14" s="36">
        <v>1</v>
      </c>
      <c r="J14" s="36">
        <v>1</v>
      </c>
      <c r="K14" s="36">
        <v>1</v>
      </c>
      <c r="L14" s="36">
        <v>1</v>
      </c>
      <c r="M14" s="37">
        <f t="shared" si="1"/>
        <v>32.5</v>
      </c>
      <c r="N14" s="82" t="s">
        <v>129</v>
      </c>
    </row>
    <row r="15" spans="1:18" x14ac:dyDescent="0.3">
      <c r="A15" s="24" t="s">
        <v>86</v>
      </c>
      <c r="B15" s="32">
        <v>147</v>
      </c>
      <c r="C15" s="33">
        <v>310</v>
      </c>
      <c r="D15" s="38">
        <v>13</v>
      </c>
      <c r="E15" s="36">
        <v>2.5</v>
      </c>
      <c r="F15" s="59">
        <f t="shared" si="0"/>
        <v>15.5</v>
      </c>
      <c r="G15" s="36">
        <v>1</v>
      </c>
      <c r="H15" s="36">
        <v>0.5</v>
      </c>
      <c r="I15" s="36">
        <v>1</v>
      </c>
      <c r="J15" s="36">
        <v>0</v>
      </c>
      <c r="K15" s="36">
        <v>1</v>
      </c>
      <c r="L15" s="36">
        <v>0.5</v>
      </c>
      <c r="M15" s="37">
        <f t="shared" si="1"/>
        <v>19.5</v>
      </c>
      <c r="N15" s="82" t="s">
        <v>129</v>
      </c>
    </row>
    <row r="16" spans="1:18" x14ac:dyDescent="0.3">
      <c r="A16" s="24" t="s">
        <v>87</v>
      </c>
      <c r="B16" s="32">
        <v>148</v>
      </c>
      <c r="C16" s="33">
        <v>279</v>
      </c>
      <c r="D16" s="38">
        <v>12</v>
      </c>
      <c r="E16" s="36">
        <v>2</v>
      </c>
      <c r="F16" s="59">
        <f t="shared" si="0"/>
        <v>14</v>
      </c>
      <c r="G16" s="36">
        <v>1</v>
      </c>
      <c r="H16" s="36">
        <v>0.5</v>
      </c>
      <c r="I16" s="36">
        <v>1</v>
      </c>
      <c r="J16" s="36">
        <v>0</v>
      </c>
      <c r="K16" s="36">
        <v>1</v>
      </c>
      <c r="L16" s="36">
        <v>0.5</v>
      </c>
      <c r="M16" s="37">
        <f t="shared" si="1"/>
        <v>18</v>
      </c>
      <c r="N16" s="82" t="s">
        <v>129</v>
      </c>
    </row>
    <row r="17" spans="1:18" x14ac:dyDescent="0.3">
      <c r="A17" s="24" t="s">
        <v>90</v>
      </c>
      <c r="B17" s="32">
        <v>153</v>
      </c>
      <c r="C17" s="33">
        <v>186</v>
      </c>
      <c r="D17" s="38">
        <v>10</v>
      </c>
      <c r="E17" s="36">
        <v>2</v>
      </c>
      <c r="F17" s="59">
        <f t="shared" si="0"/>
        <v>12</v>
      </c>
      <c r="G17" s="36">
        <v>1</v>
      </c>
      <c r="H17" s="36">
        <v>0.5</v>
      </c>
      <c r="I17" s="36">
        <v>1</v>
      </c>
      <c r="J17" s="36">
        <v>0</v>
      </c>
      <c r="K17" s="36">
        <v>1</v>
      </c>
      <c r="L17" s="36">
        <v>0.5</v>
      </c>
      <c r="M17" s="37">
        <f t="shared" si="1"/>
        <v>16</v>
      </c>
      <c r="N17" s="82" t="s">
        <v>129</v>
      </c>
    </row>
    <row r="18" spans="1:18" x14ac:dyDescent="0.3">
      <c r="A18" s="24" t="s">
        <v>91</v>
      </c>
      <c r="B18" s="32">
        <v>155</v>
      </c>
      <c r="C18" s="33">
        <v>329</v>
      </c>
      <c r="D18" s="38">
        <v>16</v>
      </c>
      <c r="E18" s="36">
        <v>3</v>
      </c>
      <c r="F18" s="59">
        <f t="shared" si="0"/>
        <v>19</v>
      </c>
      <c r="G18" s="36">
        <v>1</v>
      </c>
      <c r="H18" s="36">
        <v>0.5</v>
      </c>
      <c r="I18" s="36">
        <v>1</v>
      </c>
      <c r="J18" s="36">
        <v>0</v>
      </c>
      <c r="K18" s="36">
        <v>1</v>
      </c>
      <c r="L18" s="36">
        <v>0.5</v>
      </c>
      <c r="M18" s="37">
        <f t="shared" si="1"/>
        <v>23</v>
      </c>
      <c r="N18" s="82" t="s">
        <v>129</v>
      </c>
    </row>
    <row r="19" spans="1:18" x14ac:dyDescent="0.3">
      <c r="A19" s="24" t="s">
        <v>92</v>
      </c>
      <c r="B19" s="32">
        <v>157</v>
      </c>
      <c r="C19" s="33">
        <v>333</v>
      </c>
      <c r="D19" s="38">
        <v>15</v>
      </c>
      <c r="E19" s="36">
        <v>2.5</v>
      </c>
      <c r="F19" s="59">
        <f t="shared" si="0"/>
        <v>17.5</v>
      </c>
      <c r="G19" s="36">
        <v>1</v>
      </c>
      <c r="H19" s="36">
        <v>0.5</v>
      </c>
      <c r="I19" s="36">
        <v>1</v>
      </c>
      <c r="J19" s="36">
        <v>0</v>
      </c>
      <c r="K19" s="36">
        <v>1</v>
      </c>
      <c r="L19" s="36">
        <v>0.5</v>
      </c>
      <c r="M19" s="37">
        <f t="shared" si="1"/>
        <v>21.5</v>
      </c>
      <c r="N19" s="82" t="s">
        <v>129</v>
      </c>
    </row>
    <row r="20" spans="1:18" x14ac:dyDescent="0.3">
      <c r="A20" s="24" t="s">
        <v>93</v>
      </c>
      <c r="B20" s="32">
        <v>161</v>
      </c>
      <c r="C20" s="33">
        <v>307</v>
      </c>
      <c r="D20" s="38">
        <v>14</v>
      </c>
      <c r="E20" s="36">
        <v>2.5</v>
      </c>
      <c r="F20" s="59">
        <f t="shared" si="0"/>
        <v>16.5</v>
      </c>
      <c r="G20" s="36">
        <v>1</v>
      </c>
      <c r="H20" s="36">
        <v>0.5</v>
      </c>
      <c r="I20" s="36">
        <v>1</v>
      </c>
      <c r="J20" s="36">
        <v>0</v>
      </c>
      <c r="K20" s="36">
        <v>1</v>
      </c>
      <c r="L20" s="36">
        <v>0.5</v>
      </c>
      <c r="M20" s="37">
        <f t="shared" si="1"/>
        <v>20.5</v>
      </c>
      <c r="N20" s="82" t="s">
        <v>129</v>
      </c>
    </row>
    <row r="21" spans="1:18" x14ac:dyDescent="0.3">
      <c r="A21" s="24" t="s">
        <v>95</v>
      </c>
      <c r="B21" s="32">
        <v>168</v>
      </c>
      <c r="C21" s="33">
        <v>265</v>
      </c>
      <c r="D21" s="38">
        <v>13</v>
      </c>
      <c r="E21" s="36">
        <v>2.5</v>
      </c>
      <c r="F21" s="59">
        <f t="shared" si="0"/>
        <v>15.5</v>
      </c>
      <c r="G21" s="36">
        <v>1</v>
      </c>
      <c r="H21" s="36">
        <v>0.5</v>
      </c>
      <c r="I21" s="36">
        <v>1</v>
      </c>
      <c r="J21" s="36">
        <v>0</v>
      </c>
      <c r="K21" s="36">
        <v>1</v>
      </c>
      <c r="L21" s="36">
        <v>0.5</v>
      </c>
      <c r="M21" s="37">
        <f t="shared" si="1"/>
        <v>19.5</v>
      </c>
      <c r="N21" s="82" t="s">
        <v>129</v>
      </c>
    </row>
    <row r="22" spans="1:18" x14ac:dyDescent="0.3">
      <c r="A22" s="24" t="s">
        <v>96</v>
      </c>
      <c r="B22" s="32">
        <v>173</v>
      </c>
      <c r="C22" s="33">
        <v>256</v>
      </c>
      <c r="D22" s="38">
        <v>12</v>
      </c>
      <c r="E22" s="36">
        <v>2</v>
      </c>
      <c r="F22" s="59">
        <f t="shared" si="0"/>
        <v>14</v>
      </c>
      <c r="G22" s="36">
        <v>1</v>
      </c>
      <c r="H22" s="36">
        <v>0.5</v>
      </c>
      <c r="I22" s="36">
        <v>1</v>
      </c>
      <c r="J22" s="36">
        <v>0</v>
      </c>
      <c r="K22" s="36">
        <v>1</v>
      </c>
      <c r="L22" s="36">
        <v>0.5</v>
      </c>
      <c r="M22" s="37">
        <f t="shared" si="1"/>
        <v>18</v>
      </c>
      <c r="N22" s="82" t="s">
        <v>129</v>
      </c>
    </row>
    <row r="23" spans="1:18" x14ac:dyDescent="0.3">
      <c r="A23" s="24" t="s">
        <v>97</v>
      </c>
      <c r="B23" s="32">
        <v>178</v>
      </c>
      <c r="C23" s="33">
        <v>172</v>
      </c>
      <c r="D23" s="38">
        <v>10</v>
      </c>
      <c r="E23" s="36">
        <v>2</v>
      </c>
      <c r="F23" s="59">
        <f t="shared" si="0"/>
        <v>12</v>
      </c>
      <c r="G23" s="36">
        <v>1</v>
      </c>
      <c r="H23" s="36">
        <v>0.5</v>
      </c>
      <c r="I23" s="36">
        <v>1</v>
      </c>
      <c r="J23" s="36">
        <v>0</v>
      </c>
      <c r="K23" s="36">
        <v>1</v>
      </c>
      <c r="L23" s="36">
        <v>0.5</v>
      </c>
      <c r="M23" s="37">
        <f t="shared" si="1"/>
        <v>16</v>
      </c>
      <c r="N23" s="82" t="s">
        <v>129</v>
      </c>
    </row>
    <row r="24" spans="1:18" x14ac:dyDescent="0.3">
      <c r="A24" s="24" t="s">
        <v>98</v>
      </c>
      <c r="B24" s="32">
        <v>181</v>
      </c>
      <c r="C24" s="33">
        <v>395</v>
      </c>
      <c r="D24" s="38">
        <v>18</v>
      </c>
      <c r="E24" s="36">
        <v>3</v>
      </c>
      <c r="F24" s="59">
        <f t="shared" si="0"/>
        <v>21</v>
      </c>
      <c r="G24" s="36">
        <v>2</v>
      </c>
      <c r="H24" s="36">
        <v>0.5</v>
      </c>
      <c r="I24" s="36">
        <v>1</v>
      </c>
      <c r="J24" s="36">
        <v>0</v>
      </c>
      <c r="K24" s="36">
        <v>1</v>
      </c>
      <c r="L24" s="36">
        <v>0.5</v>
      </c>
      <c r="M24" s="37">
        <f t="shared" si="1"/>
        <v>26</v>
      </c>
      <c r="N24" s="82" t="s">
        <v>129</v>
      </c>
    </row>
    <row r="25" spans="1:18" x14ac:dyDescent="0.3">
      <c r="A25" s="24" t="s">
        <v>99</v>
      </c>
      <c r="B25" s="32">
        <v>184</v>
      </c>
      <c r="C25" s="33">
        <v>503</v>
      </c>
      <c r="D25" s="38">
        <v>22</v>
      </c>
      <c r="E25" s="36">
        <v>4</v>
      </c>
      <c r="F25" s="59">
        <f t="shared" si="0"/>
        <v>26</v>
      </c>
      <c r="G25" s="36">
        <v>2</v>
      </c>
      <c r="H25" s="36">
        <v>0.5</v>
      </c>
      <c r="I25" s="36">
        <v>1</v>
      </c>
      <c r="J25" s="36">
        <v>1</v>
      </c>
      <c r="K25" s="36">
        <v>1</v>
      </c>
      <c r="L25" s="36">
        <v>1</v>
      </c>
      <c r="M25" s="37">
        <f t="shared" si="1"/>
        <v>32.5</v>
      </c>
      <c r="N25" s="82" t="s">
        <v>129</v>
      </c>
    </row>
    <row r="26" spans="1:18" x14ac:dyDescent="0.3">
      <c r="A26" s="24" t="s">
        <v>100</v>
      </c>
      <c r="B26" s="32">
        <v>185</v>
      </c>
      <c r="C26" s="33">
        <v>354</v>
      </c>
      <c r="D26" s="38">
        <v>16</v>
      </c>
      <c r="E26" s="36">
        <v>3</v>
      </c>
      <c r="F26" s="59">
        <f t="shared" si="0"/>
        <v>19</v>
      </c>
      <c r="G26" s="36">
        <v>2</v>
      </c>
      <c r="H26" s="36">
        <v>0.5</v>
      </c>
      <c r="I26" s="36">
        <v>1</v>
      </c>
      <c r="J26" s="36">
        <v>0</v>
      </c>
      <c r="K26" s="36">
        <v>1</v>
      </c>
      <c r="L26" s="36">
        <v>0.5</v>
      </c>
      <c r="M26" s="37">
        <f t="shared" si="1"/>
        <v>24</v>
      </c>
      <c r="N26" s="82" t="s">
        <v>129</v>
      </c>
    </row>
    <row r="27" spans="1:18" x14ac:dyDescent="0.3">
      <c r="A27" s="24" t="s">
        <v>101</v>
      </c>
      <c r="B27" s="32">
        <v>186</v>
      </c>
      <c r="C27" s="33">
        <v>246</v>
      </c>
      <c r="D27" s="38">
        <v>13</v>
      </c>
      <c r="E27" s="36">
        <v>2.5</v>
      </c>
      <c r="F27" s="59">
        <f t="shared" si="0"/>
        <v>15.5</v>
      </c>
      <c r="G27" s="36">
        <v>1</v>
      </c>
      <c r="H27" s="36">
        <v>0.5</v>
      </c>
      <c r="I27" s="36">
        <v>1</v>
      </c>
      <c r="J27" s="36">
        <v>0</v>
      </c>
      <c r="K27" s="36">
        <v>1</v>
      </c>
      <c r="L27" s="36">
        <v>0.5</v>
      </c>
      <c r="M27" s="37">
        <f t="shared" si="1"/>
        <v>19.5</v>
      </c>
      <c r="N27" s="82" t="s">
        <v>129</v>
      </c>
    </row>
    <row r="28" spans="1:18" x14ac:dyDescent="0.3">
      <c r="A28" s="24" t="s">
        <v>102</v>
      </c>
      <c r="B28" s="32">
        <v>187</v>
      </c>
      <c r="C28" s="33">
        <v>232</v>
      </c>
      <c r="D28" s="41">
        <v>12</v>
      </c>
      <c r="E28" s="44">
        <v>2</v>
      </c>
      <c r="F28" s="61">
        <f t="shared" si="0"/>
        <v>14</v>
      </c>
      <c r="G28" s="44">
        <v>1</v>
      </c>
      <c r="H28" s="41">
        <v>0.5</v>
      </c>
      <c r="I28" s="44">
        <v>1</v>
      </c>
      <c r="J28" s="44">
        <v>0</v>
      </c>
      <c r="K28" s="44">
        <v>1</v>
      </c>
      <c r="L28" s="44">
        <v>0.5</v>
      </c>
      <c r="M28" s="45">
        <f t="shared" si="1"/>
        <v>18</v>
      </c>
      <c r="N28" s="82" t="s">
        <v>129</v>
      </c>
    </row>
    <row r="29" spans="1:18" x14ac:dyDescent="0.3">
      <c r="B29" s="46" t="s">
        <v>70</v>
      </c>
      <c r="C29" s="62">
        <f>SUM(C5:C28)</f>
        <v>8419</v>
      </c>
      <c r="D29" s="63">
        <f t="shared" ref="D29:M29" si="2">SUM(D5:D28)</f>
        <v>391</v>
      </c>
      <c r="E29" s="63">
        <f t="shared" si="2"/>
        <v>70.5</v>
      </c>
      <c r="F29" s="64">
        <f t="shared" si="2"/>
        <v>461.5</v>
      </c>
      <c r="G29" s="48">
        <f t="shared" si="2"/>
        <v>33</v>
      </c>
      <c r="H29" s="48">
        <f t="shared" si="2"/>
        <v>12.5</v>
      </c>
      <c r="I29" s="48">
        <f t="shared" si="2"/>
        <v>24</v>
      </c>
      <c r="J29" s="48">
        <f t="shared" si="2"/>
        <v>5</v>
      </c>
      <c r="K29" s="48">
        <f t="shared" si="2"/>
        <v>25</v>
      </c>
      <c r="L29" s="48">
        <f t="shared" si="2"/>
        <v>14</v>
      </c>
      <c r="M29" s="37">
        <f t="shared" si="2"/>
        <v>575</v>
      </c>
    </row>
    <row r="30" spans="1:18" x14ac:dyDescent="0.3">
      <c r="A30" s="65"/>
      <c r="B30" s="66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 x14ac:dyDescent="0.3">
      <c r="A31" s="65"/>
      <c r="B31" s="66"/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1:18" ht="21" x14ac:dyDescent="0.4">
      <c r="A32" s="54" t="s">
        <v>130</v>
      </c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4"/>
      <c r="M32" s="54"/>
      <c r="N32" s="54"/>
      <c r="O32" s="54"/>
      <c r="P32" s="54"/>
      <c r="Q32" s="54"/>
      <c r="R32" s="54"/>
    </row>
    <row r="33" spans="1:28" ht="81.599999999999994" customHeight="1" x14ac:dyDescent="0.3">
      <c r="A33" s="25" t="s">
        <v>45</v>
      </c>
      <c r="B33" s="26" t="s">
        <v>46</v>
      </c>
      <c r="C33" s="28" t="s">
        <v>123</v>
      </c>
      <c r="D33" s="28" t="s">
        <v>2</v>
      </c>
      <c r="E33" s="30" t="s">
        <v>3</v>
      </c>
      <c r="F33" s="30" t="s">
        <v>131</v>
      </c>
      <c r="G33" s="30" t="s">
        <v>132</v>
      </c>
      <c r="H33" s="29" t="s">
        <v>125</v>
      </c>
      <c r="I33" s="57" t="s">
        <v>126</v>
      </c>
      <c r="J33" s="29" t="s">
        <v>127</v>
      </c>
      <c r="K33" s="30" t="s">
        <v>64</v>
      </c>
      <c r="L33" s="30" t="s">
        <v>65</v>
      </c>
      <c r="M33" s="30" t="s">
        <v>66</v>
      </c>
      <c r="N33" s="30" t="s">
        <v>69</v>
      </c>
      <c r="O33" s="30" t="s">
        <v>25</v>
      </c>
      <c r="P33" s="31" t="s">
        <v>70</v>
      </c>
    </row>
    <row r="34" spans="1:28" x14ac:dyDescent="0.3">
      <c r="A34" s="24" t="s">
        <v>133</v>
      </c>
      <c r="B34" s="32">
        <v>204</v>
      </c>
      <c r="C34" s="33">
        <v>517</v>
      </c>
      <c r="D34" s="36">
        <v>8</v>
      </c>
      <c r="E34" s="36">
        <v>8</v>
      </c>
      <c r="F34" s="36">
        <v>4</v>
      </c>
      <c r="G34" s="36">
        <v>4</v>
      </c>
      <c r="H34" s="36">
        <v>4</v>
      </c>
      <c r="I34" s="69">
        <f t="shared" ref="I34:I41" si="3">SUM(D34:H34)</f>
        <v>28</v>
      </c>
      <c r="J34" s="36">
        <v>2</v>
      </c>
      <c r="K34" s="36">
        <v>0.5</v>
      </c>
      <c r="L34" s="36">
        <v>1</v>
      </c>
      <c r="M34" s="36">
        <v>1</v>
      </c>
      <c r="N34" s="36">
        <v>1</v>
      </c>
      <c r="O34" s="36">
        <v>1</v>
      </c>
      <c r="P34" s="37">
        <f t="shared" ref="P34:P41" si="4">SUM(I34:O34)</f>
        <v>34.5</v>
      </c>
      <c r="Q34" s="82" t="s">
        <v>129</v>
      </c>
    </row>
    <row r="35" spans="1:28" x14ac:dyDescent="0.3">
      <c r="A35" s="58" t="s">
        <v>134</v>
      </c>
      <c r="B35" s="32" t="s">
        <v>135</v>
      </c>
      <c r="C35" s="33">
        <v>404</v>
      </c>
      <c r="D35" s="36">
        <v>6</v>
      </c>
      <c r="E35" s="36">
        <v>6</v>
      </c>
      <c r="F35" s="36">
        <v>3</v>
      </c>
      <c r="G35" s="36">
        <v>3</v>
      </c>
      <c r="H35" s="36">
        <v>3</v>
      </c>
      <c r="I35" s="69">
        <f t="shared" si="3"/>
        <v>21</v>
      </c>
      <c r="J35" s="36">
        <v>2</v>
      </c>
      <c r="K35" s="36">
        <v>0.5</v>
      </c>
      <c r="L35" s="36">
        <v>1</v>
      </c>
      <c r="M35" s="36">
        <v>0</v>
      </c>
      <c r="N35" s="36">
        <v>1</v>
      </c>
      <c r="O35" s="36">
        <v>0.5</v>
      </c>
      <c r="P35" s="37">
        <f t="shared" si="4"/>
        <v>26</v>
      </c>
      <c r="Q35" s="82" t="s">
        <v>129</v>
      </c>
    </row>
    <row r="36" spans="1:28" x14ac:dyDescent="0.3">
      <c r="A36" s="58" t="s">
        <v>136</v>
      </c>
      <c r="B36" s="32" t="s">
        <v>135</v>
      </c>
      <c r="C36" s="33">
        <v>486</v>
      </c>
      <c r="D36" s="36">
        <v>8</v>
      </c>
      <c r="E36" s="36">
        <v>8</v>
      </c>
      <c r="F36" s="36">
        <v>4</v>
      </c>
      <c r="G36" s="36">
        <v>4</v>
      </c>
      <c r="H36" s="36">
        <v>4</v>
      </c>
      <c r="I36" s="69">
        <f t="shared" si="3"/>
        <v>28</v>
      </c>
      <c r="J36" s="36">
        <v>2</v>
      </c>
      <c r="K36" s="36">
        <v>0.5</v>
      </c>
      <c r="L36" s="36">
        <v>1</v>
      </c>
      <c r="M36" s="36">
        <v>0</v>
      </c>
      <c r="N36" s="36">
        <v>1</v>
      </c>
      <c r="O36" s="36">
        <v>0.5</v>
      </c>
      <c r="P36" s="37">
        <f t="shared" si="4"/>
        <v>33</v>
      </c>
      <c r="Q36" s="82" t="s">
        <v>129</v>
      </c>
    </row>
    <row r="37" spans="1:28" x14ac:dyDescent="0.3">
      <c r="A37" s="58" t="s">
        <v>137</v>
      </c>
      <c r="B37" s="32" t="s">
        <v>135</v>
      </c>
      <c r="C37" s="33">
        <v>448</v>
      </c>
      <c r="D37" s="36">
        <v>7</v>
      </c>
      <c r="E37" s="36">
        <v>7</v>
      </c>
      <c r="F37" s="36">
        <v>4</v>
      </c>
      <c r="G37" s="36">
        <v>4</v>
      </c>
      <c r="H37" s="36">
        <v>3.5</v>
      </c>
      <c r="I37" s="69">
        <f t="shared" si="3"/>
        <v>25.5</v>
      </c>
      <c r="J37" s="36">
        <v>2</v>
      </c>
      <c r="K37" s="36">
        <v>0.5</v>
      </c>
      <c r="L37" s="36">
        <v>1</v>
      </c>
      <c r="M37" s="36">
        <v>0</v>
      </c>
      <c r="N37" s="36">
        <v>1</v>
      </c>
      <c r="O37" s="36">
        <v>0.5</v>
      </c>
      <c r="P37" s="37">
        <f t="shared" si="4"/>
        <v>30.5</v>
      </c>
      <c r="Q37" s="82" t="s">
        <v>129</v>
      </c>
    </row>
    <row r="38" spans="1:28" x14ac:dyDescent="0.3">
      <c r="A38" s="24" t="s">
        <v>107</v>
      </c>
      <c r="B38" s="32">
        <v>215</v>
      </c>
      <c r="C38" s="33">
        <v>454</v>
      </c>
      <c r="D38" s="36">
        <v>7</v>
      </c>
      <c r="E38" s="36">
        <v>7</v>
      </c>
      <c r="F38" s="36">
        <v>4</v>
      </c>
      <c r="G38" s="36">
        <v>4</v>
      </c>
      <c r="H38" s="36">
        <v>3.5</v>
      </c>
      <c r="I38" s="69">
        <f t="shared" si="3"/>
        <v>25.5</v>
      </c>
      <c r="J38" s="36">
        <v>2</v>
      </c>
      <c r="K38" s="36">
        <v>0.5</v>
      </c>
      <c r="L38" s="36">
        <v>1</v>
      </c>
      <c r="M38" s="36">
        <v>0</v>
      </c>
      <c r="N38" s="36">
        <v>1</v>
      </c>
      <c r="O38" s="36">
        <v>0.5</v>
      </c>
      <c r="P38" s="37">
        <f t="shared" si="4"/>
        <v>30.5</v>
      </c>
      <c r="Q38" s="82" t="s">
        <v>129</v>
      </c>
    </row>
    <row r="39" spans="1:28" x14ac:dyDescent="0.3">
      <c r="A39" s="24" t="s">
        <v>138</v>
      </c>
      <c r="B39" s="32" t="s">
        <v>135</v>
      </c>
      <c r="C39" s="33">
        <v>330</v>
      </c>
      <c r="D39" s="36">
        <v>6</v>
      </c>
      <c r="E39" s="36">
        <v>6</v>
      </c>
      <c r="F39" s="36">
        <v>3</v>
      </c>
      <c r="G39" s="36">
        <v>3</v>
      </c>
      <c r="H39" s="36">
        <v>3</v>
      </c>
      <c r="I39" s="69">
        <f t="shared" si="3"/>
        <v>21</v>
      </c>
      <c r="J39" s="36">
        <v>1</v>
      </c>
      <c r="K39" s="36">
        <v>0.5</v>
      </c>
      <c r="L39" s="36">
        <v>1</v>
      </c>
      <c r="M39" s="36">
        <v>0</v>
      </c>
      <c r="N39" s="36">
        <v>1</v>
      </c>
      <c r="O39" s="36">
        <v>0.5</v>
      </c>
      <c r="P39" s="37">
        <f t="shared" si="4"/>
        <v>25</v>
      </c>
      <c r="Q39" s="82" t="s">
        <v>129</v>
      </c>
    </row>
    <row r="40" spans="1:28" x14ac:dyDescent="0.3">
      <c r="A40" s="24" t="s">
        <v>110</v>
      </c>
      <c r="B40" s="32">
        <v>279</v>
      </c>
      <c r="C40" s="33">
        <v>331</v>
      </c>
      <c r="D40" s="36">
        <v>6</v>
      </c>
      <c r="E40" s="36">
        <v>6</v>
      </c>
      <c r="F40" s="36">
        <v>3</v>
      </c>
      <c r="G40" s="36">
        <v>3</v>
      </c>
      <c r="H40" s="36">
        <v>3</v>
      </c>
      <c r="I40" s="69">
        <f t="shared" si="3"/>
        <v>21</v>
      </c>
      <c r="J40" s="36">
        <v>1</v>
      </c>
      <c r="K40" s="36">
        <v>0.5</v>
      </c>
      <c r="L40" s="36">
        <v>1</v>
      </c>
      <c r="M40" s="36">
        <v>0</v>
      </c>
      <c r="N40" s="36">
        <v>1</v>
      </c>
      <c r="O40" s="36">
        <v>0.5</v>
      </c>
      <c r="P40" s="37">
        <f t="shared" si="4"/>
        <v>25</v>
      </c>
      <c r="Q40" s="82" t="s">
        <v>129</v>
      </c>
    </row>
    <row r="41" spans="1:28" x14ac:dyDescent="0.3">
      <c r="A41" s="24" t="s">
        <v>111</v>
      </c>
      <c r="B41" s="32">
        <v>298</v>
      </c>
      <c r="C41" s="33">
        <v>488</v>
      </c>
      <c r="D41" s="44">
        <v>8</v>
      </c>
      <c r="E41" s="44">
        <v>8</v>
      </c>
      <c r="F41" s="44">
        <v>4</v>
      </c>
      <c r="G41" s="44">
        <v>4</v>
      </c>
      <c r="H41" s="44">
        <v>4</v>
      </c>
      <c r="I41" s="70">
        <f t="shared" si="3"/>
        <v>28</v>
      </c>
      <c r="J41" s="44">
        <v>2</v>
      </c>
      <c r="K41" s="44">
        <v>0.5</v>
      </c>
      <c r="L41" s="44">
        <v>1</v>
      </c>
      <c r="M41" s="44">
        <v>0</v>
      </c>
      <c r="N41" s="44">
        <v>1</v>
      </c>
      <c r="O41" s="44">
        <v>0.5</v>
      </c>
      <c r="P41" s="45">
        <f t="shared" si="4"/>
        <v>33</v>
      </c>
      <c r="Q41" s="82" t="s">
        <v>129</v>
      </c>
    </row>
    <row r="42" spans="1:28" x14ac:dyDescent="0.3">
      <c r="B42" s="46" t="s">
        <v>70</v>
      </c>
      <c r="C42" s="71">
        <f t="shared" ref="C42:P42" si="5">SUM(C34:C41)</f>
        <v>3458</v>
      </c>
      <c r="D42" s="72">
        <f>SUM(D34:D41)</f>
        <v>56</v>
      </c>
      <c r="E42" s="72">
        <f t="shared" si="5"/>
        <v>56</v>
      </c>
      <c r="F42" s="72">
        <f t="shared" si="5"/>
        <v>29</v>
      </c>
      <c r="G42" s="72">
        <f t="shared" si="5"/>
        <v>29</v>
      </c>
      <c r="H42" s="72">
        <f t="shared" si="5"/>
        <v>28</v>
      </c>
      <c r="I42" s="69">
        <f t="shared" si="5"/>
        <v>198</v>
      </c>
      <c r="J42" s="37">
        <f t="shared" si="5"/>
        <v>14</v>
      </c>
      <c r="K42" s="37">
        <f t="shared" si="5"/>
        <v>4</v>
      </c>
      <c r="L42" s="37">
        <f t="shared" si="5"/>
        <v>8</v>
      </c>
      <c r="M42" s="37">
        <f t="shared" si="5"/>
        <v>1</v>
      </c>
      <c r="N42" s="37">
        <f t="shared" si="5"/>
        <v>8</v>
      </c>
      <c r="O42" s="37">
        <f t="shared" si="5"/>
        <v>4.5</v>
      </c>
      <c r="P42" s="37">
        <f t="shared" si="5"/>
        <v>237.5</v>
      </c>
    </row>
    <row r="43" spans="1:28" x14ac:dyDescent="0.3">
      <c r="A43" s="65"/>
      <c r="B43" s="73"/>
      <c r="C43" s="6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65"/>
      <c r="T43" s="65"/>
      <c r="U43" s="65"/>
    </row>
    <row r="44" spans="1:28" x14ac:dyDescent="0.3">
      <c r="A44" s="65"/>
      <c r="B44" s="73"/>
      <c r="C44" s="66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65"/>
      <c r="T44" s="65"/>
      <c r="U44" s="65"/>
    </row>
    <row r="45" spans="1:28" ht="21" x14ac:dyDescent="0.4">
      <c r="A45" s="54" t="s">
        <v>139</v>
      </c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4"/>
      <c r="M45" s="54"/>
      <c r="N45" s="54"/>
      <c r="O45" s="54"/>
      <c r="P45" s="54"/>
      <c r="Q45" s="54"/>
      <c r="R45" s="54"/>
    </row>
    <row r="46" spans="1:28" ht="85.8" x14ac:dyDescent="0.3">
      <c r="A46" s="25" t="s">
        <v>45</v>
      </c>
      <c r="B46" s="26" t="s">
        <v>46</v>
      </c>
      <c r="C46" s="28" t="s">
        <v>123</v>
      </c>
      <c r="D46" s="28" t="s">
        <v>2</v>
      </c>
      <c r="E46" s="30" t="s">
        <v>3</v>
      </c>
      <c r="F46" s="30" t="s">
        <v>131</v>
      </c>
      <c r="G46" s="30" t="s">
        <v>132</v>
      </c>
      <c r="H46" s="29" t="s">
        <v>49</v>
      </c>
      <c r="I46" s="29" t="s">
        <v>50</v>
      </c>
      <c r="J46" s="29" t="s">
        <v>51</v>
      </c>
      <c r="K46" s="29" t="s">
        <v>52</v>
      </c>
      <c r="L46" s="29" t="s">
        <v>53</v>
      </c>
      <c r="M46" s="29" t="s">
        <v>54</v>
      </c>
      <c r="N46" s="29" t="s">
        <v>55</v>
      </c>
      <c r="O46" s="29" t="s">
        <v>56</v>
      </c>
      <c r="P46" s="29" t="s">
        <v>125</v>
      </c>
      <c r="Q46" s="57" t="s">
        <v>126</v>
      </c>
      <c r="R46" s="29" t="s">
        <v>127</v>
      </c>
      <c r="S46" s="30" t="s">
        <v>64</v>
      </c>
      <c r="T46" s="30" t="s">
        <v>140</v>
      </c>
      <c r="U46" s="29" t="s">
        <v>141</v>
      </c>
      <c r="V46" s="30" t="s">
        <v>65</v>
      </c>
      <c r="W46" s="30" t="s">
        <v>66</v>
      </c>
      <c r="X46" s="30" t="s">
        <v>142</v>
      </c>
      <c r="Y46" s="30" t="s">
        <v>69</v>
      </c>
      <c r="Z46" s="30" t="s">
        <v>25</v>
      </c>
      <c r="AA46" s="31" t="s">
        <v>70</v>
      </c>
    </row>
    <row r="47" spans="1:28" x14ac:dyDescent="0.3">
      <c r="A47" s="24" t="s">
        <v>112</v>
      </c>
      <c r="B47" s="32">
        <v>301</v>
      </c>
      <c r="C47" s="33">
        <v>1158</v>
      </c>
      <c r="D47" s="36">
        <v>17</v>
      </c>
      <c r="E47" s="36">
        <v>17</v>
      </c>
      <c r="F47" s="36">
        <v>9</v>
      </c>
      <c r="G47" s="36">
        <v>9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1</v>
      </c>
      <c r="N47" s="36">
        <v>1</v>
      </c>
      <c r="O47" s="36">
        <v>0</v>
      </c>
      <c r="P47" s="36">
        <v>16.5</v>
      </c>
      <c r="Q47" s="64">
        <f t="shared" ref="Q47:Q54" si="6">SUM(D47:P47)</f>
        <v>70.5</v>
      </c>
      <c r="R47" s="36">
        <v>5</v>
      </c>
      <c r="S47" s="36">
        <v>1</v>
      </c>
      <c r="T47" s="36">
        <v>0.5</v>
      </c>
      <c r="U47" s="36">
        <v>0</v>
      </c>
      <c r="V47" s="36">
        <v>1</v>
      </c>
      <c r="W47" s="36">
        <v>3</v>
      </c>
      <c r="X47" s="36">
        <v>0</v>
      </c>
      <c r="Y47" s="36">
        <v>2</v>
      </c>
      <c r="Z47" s="36">
        <v>1</v>
      </c>
      <c r="AA47" s="37">
        <f t="shared" ref="AA47:AA54" si="7">SUM(Q47:Z47)</f>
        <v>84</v>
      </c>
      <c r="AB47" s="82" t="s">
        <v>129</v>
      </c>
    </row>
    <row r="48" spans="1:28" x14ac:dyDescent="0.3">
      <c r="A48" s="60" t="s">
        <v>113</v>
      </c>
      <c r="B48" s="32">
        <v>303</v>
      </c>
      <c r="C48" s="33">
        <v>864</v>
      </c>
      <c r="D48" s="36">
        <v>14</v>
      </c>
      <c r="E48" s="36">
        <v>14</v>
      </c>
      <c r="F48" s="36">
        <v>7</v>
      </c>
      <c r="G48" s="36">
        <v>7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13.5</v>
      </c>
      <c r="Q48" s="64">
        <f t="shared" si="6"/>
        <v>55.5</v>
      </c>
      <c r="R48" s="36">
        <v>4</v>
      </c>
      <c r="S48" s="36">
        <v>1</v>
      </c>
      <c r="T48" s="36">
        <v>0.5</v>
      </c>
      <c r="U48" s="36">
        <v>1</v>
      </c>
      <c r="V48" s="36">
        <v>1</v>
      </c>
      <c r="W48" s="36">
        <v>2</v>
      </c>
      <c r="X48" s="36">
        <v>0</v>
      </c>
      <c r="Y48" s="36">
        <v>2</v>
      </c>
      <c r="Z48" s="36">
        <v>1</v>
      </c>
      <c r="AA48" s="37">
        <f t="shared" si="7"/>
        <v>68</v>
      </c>
      <c r="AB48" s="82" t="s">
        <v>129</v>
      </c>
    </row>
    <row r="49" spans="1:29" x14ac:dyDescent="0.3">
      <c r="A49" s="24" t="s">
        <v>114</v>
      </c>
      <c r="B49" s="32">
        <v>305</v>
      </c>
      <c r="C49" s="33">
        <v>404</v>
      </c>
      <c r="D49" s="36">
        <v>6</v>
      </c>
      <c r="E49" s="36">
        <v>6</v>
      </c>
      <c r="F49" s="36">
        <v>3</v>
      </c>
      <c r="G49" s="36">
        <v>3</v>
      </c>
      <c r="H49" s="36">
        <v>0</v>
      </c>
      <c r="I49" s="36">
        <v>0</v>
      </c>
      <c r="J49" s="36">
        <v>0</v>
      </c>
      <c r="K49" s="36">
        <v>0</v>
      </c>
      <c r="L49" s="36">
        <v>1</v>
      </c>
      <c r="M49" s="36">
        <v>0</v>
      </c>
      <c r="N49" s="36">
        <v>3</v>
      </c>
      <c r="O49" s="36">
        <v>1</v>
      </c>
      <c r="P49" s="36">
        <v>6</v>
      </c>
      <c r="Q49" s="64">
        <f t="shared" si="6"/>
        <v>29</v>
      </c>
      <c r="R49" s="36">
        <v>3</v>
      </c>
      <c r="S49" s="36">
        <v>1</v>
      </c>
      <c r="T49" s="36">
        <v>0.5</v>
      </c>
      <c r="U49" s="36">
        <v>0</v>
      </c>
      <c r="V49" s="36">
        <v>1</v>
      </c>
      <c r="W49" s="36">
        <v>1</v>
      </c>
      <c r="X49" s="36">
        <v>0</v>
      </c>
      <c r="Y49" s="36">
        <v>1</v>
      </c>
      <c r="Z49" s="36">
        <v>1</v>
      </c>
      <c r="AA49" s="37">
        <f t="shared" si="7"/>
        <v>37.5</v>
      </c>
      <c r="AB49" s="82" t="s">
        <v>129</v>
      </c>
    </row>
    <row r="50" spans="1:29" x14ac:dyDescent="0.3">
      <c r="A50" s="24" t="s">
        <v>143</v>
      </c>
      <c r="B50" s="32">
        <v>307</v>
      </c>
      <c r="C50" s="33">
        <v>550</v>
      </c>
      <c r="D50" s="36">
        <v>9</v>
      </c>
      <c r="E50" s="36">
        <v>9</v>
      </c>
      <c r="F50" s="36">
        <v>5</v>
      </c>
      <c r="G50" s="36">
        <v>5</v>
      </c>
      <c r="H50" s="36">
        <v>1</v>
      </c>
      <c r="I50" s="36">
        <v>0</v>
      </c>
      <c r="J50" s="36">
        <v>0</v>
      </c>
      <c r="K50" s="36">
        <v>0</v>
      </c>
      <c r="L50" s="36">
        <v>0</v>
      </c>
      <c r="M50" s="36">
        <v>1</v>
      </c>
      <c r="N50" s="36">
        <v>0</v>
      </c>
      <c r="O50" s="36">
        <v>0</v>
      </c>
      <c r="P50" s="36">
        <v>8.5</v>
      </c>
      <c r="Q50" s="64">
        <f t="shared" si="6"/>
        <v>38.5</v>
      </c>
      <c r="R50" s="36">
        <v>3</v>
      </c>
      <c r="S50" s="36">
        <v>1</v>
      </c>
      <c r="T50" s="36">
        <v>0.5</v>
      </c>
      <c r="U50" s="36">
        <v>0</v>
      </c>
      <c r="V50" s="36">
        <v>1</v>
      </c>
      <c r="W50" s="36">
        <v>1</v>
      </c>
      <c r="X50" s="36">
        <v>0</v>
      </c>
      <c r="Y50" s="36">
        <v>1</v>
      </c>
      <c r="Z50" s="36">
        <v>1</v>
      </c>
      <c r="AA50" s="37">
        <f t="shared" si="7"/>
        <v>47</v>
      </c>
      <c r="AB50" s="82" t="s">
        <v>129</v>
      </c>
    </row>
    <row r="51" spans="1:29" x14ac:dyDescent="0.3">
      <c r="A51" s="24" t="s">
        <v>117</v>
      </c>
      <c r="B51" s="32">
        <v>319</v>
      </c>
      <c r="C51" s="33">
        <v>482</v>
      </c>
      <c r="D51" s="36">
        <v>8</v>
      </c>
      <c r="E51" s="36">
        <v>8</v>
      </c>
      <c r="F51" s="36">
        <v>4</v>
      </c>
      <c r="G51" s="36">
        <v>4</v>
      </c>
      <c r="H51" s="36">
        <v>1</v>
      </c>
      <c r="I51" s="36">
        <v>0</v>
      </c>
      <c r="J51" s="36">
        <v>0</v>
      </c>
      <c r="K51" s="36">
        <v>1</v>
      </c>
      <c r="L51" s="36">
        <v>0</v>
      </c>
      <c r="M51" s="36">
        <v>0</v>
      </c>
      <c r="N51" s="36">
        <v>0</v>
      </c>
      <c r="O51" s="36">
        <v>0</v>
      </c>
      <c r="P51" s="36">
        <v>7.5</v>
      </c>
      <c r="Q51" s="64">
        <f t="shared" si="6"/>
        <v>33.5</v>
      </c>
      <c r="R51" s="36">
        <v>3</v>
      </c>
      <c r="S51" s="36">
        <v>1</v>
      </c>
      <c r="T51" s="36">
        <v>0.5</v>
      </c>
      <c r="U51" s="36">
        <v>0</v>
      </c>
      <c r="V51" s="36">
        <v>1</v>
      </c>
      <c r="W51" s="36">
        <v>1</v>
      </c>
      <c r="X51" s="36">
        <v>1</v>
      </c>
      <c r="Y51" s="36">
        <v>1</v>
      </c>
      <c r="Z51" s="36">
        <v>1</v>
      </c>
      <c r="AA51" s="37">
        <f t="shared" si="7"/>
        <v>43</v>
      </c>
      <c r="AB51" s="82" t="s">
        <v>129</v>
      </c>
    </row>
    <row r="52" spans="1:29" x14ac:dyDescent="0.3">
      <c r="A52" s="24" t="s">
        <v>118</v>
      </c>
      <c r="B52" s="32">
        <v>327</v>
      </c>
      <c r="C52" s="33">
        <v>411</v>
      </c>
      <c r="D52" s="36">
        <v>6</v>
      </c>
      <c r="E52" s="36">
        <v>6</v>
      </c>
      <c r="F52" s="36">
        <v>3</v>
      </c>
      <c r="G52" s="36">
        <v>3</v>
      </c>
      <c r="H52" s="36">
        <v>1</v>
      </c>
      <c r="I52" s="36">
        <v>1</v>
      </c>
      <c r="J52" s="36">
        <v>0</v>
      </c>
      <c r="K52" s="36">
        <v>0</v>
      </c>
      <c r="L52" s="36">
        <v>1</v>
      </c>
      <c r="M52" s="36">
        <v>0</v>
      </c>
      <c r="N52" s="36">
        <v>3</v>
      </c>
      <c r="O52" s="36">
        <v>0</v>
      </c>
      <c r="P52" s="36">
        <v>6</v>
      </c>
      <c r="Q52" s="64">
        <f t="shared" si="6"/>
        <v>30</v>
      </c>
      <c r="R52" s="36">
        <v>3</v>
      </c>
      <c r="S52" s="36">
        <v>1</v>
      </c>
      <c r="T52" s="36">
        <v>0.5</v>
      </c>
      <c r="U52" s="36">
        <v>0</v>
      </c>
      <c r="V52" s="36">
        <v>1</v>
      </c>
      <c r="W52" s="36">
        <v>1</v>
      </c>
      <c r="X52" s="36">
        <v>0</v>
      </c>
      <c r="Y52" s="36">
        <v>1</v>
      </c>
      <c r="Z52" s="36">
        <v>1</v>
      </c>
      <c r="AA52" s="37">
        <f t="shared" si="7"/>
        <v>38.5</v>
      </c>
      <c r="AB52" s="82" t="s">
        <v>129</v>
      </c>
      <c r="AC52" s="40"/>
    </row>
    <row r="53" spans="1:29" x14ac:dyDescent="0.3">
      <c r="A53" s="24" t="s">
        <v>119</v>
      </c>
      <c r="B53" s="32">
        <v>329</v>
      </c>
      <c r="C53" s="33">
        <v>994</v>
      </c>
      <c r="D53" s="36">
        <v>14</v>
      </c>
      <c r="E53" s="36">
        <v>14</v>
      </c>
      <c r="F53" s="36">
        <v>7</v>
      </c>
      <c r="G53" s="36">
        <v>7</v>
      </c>
      <c r="H53" s="36">
        <v>0</v>
      </c>
      <c r="I53" s="36">
        <v>0</v>
      </c>
      <c r="J53" s="36">
        <v>0</v>
      </c>
      <c r="K53" s="36">
        <v>0</v>
      </c>
      <c r="L53" s="36">
        <v>1</v>
      </c>
      <c r="M53" s="36">
        <v>0</v>
      </c>
      <c r="N53" s="36">
        <v>3</v>
      </c>
      <c r="O53" s="36">
        <v>1.5</v>
      </c>
      <c r="P53" s="36">
        <v>14</v>
      </c>
      <c r="Q53" s="64">
        <f t="shared" si="6"/>
        <v>61.5</v>
      </c>
      <c r="R53" s="36">
        <v>4</v>
      </c>
      <c r="S53" s="36">
        <v>1</v>
      </c>
      <c r="T53" s="36">
        <v>0.5</v>
      </c>
      <c r="U53" s="36">
        <v>0</v>
      </c>
      <c r="V53" s="36">
        <v>1</v>
      </c>
      <c r="W53" s="36">
        <v>2</v>
      </c>
      <c r="X53" s="36">
        <v>0</v>
      </c>
      <c r="Y53" s="36">
        <v>2</v>
      </c>
      <c r="Z53" s="36">
        <v>1</v>
      </c>
      <c r="AA53" s="37">
        <f t="shared" si="7"/>
        <v>73</v>
      </c>
      <c r="AB53" s="82" t="s">
        <v>129</v>
      </c>
    </row>
    <row r="54" spans="1:29" x14ac:dyDescent="0.3">
      <c r="A54" s="24" t="s">
        <v>120</v>
      </c>
      <c r="B54" s="32">
        <v>355</v>
      </c>
      <c r="C54" s="33">
        <v>597</v>
      </c>
      <c r="D54" s="44">
        <v>9</v>
      </c>
      <c r="E54" s="44">
        <v>9</v>
      </c>
      <c r="F54" s="44">
        <v>5</v>
      </c>
      <c r="G54" s="44">
        <v>5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9</v>
      </c>
      <c r="Q54" s="70">
        <f t="shared" si="6"/>
        <v>37</v>
      </c>
      <c r="R54" s="44">
        <v>3</v>
      </c>
      <c r="S54" s="44">
        <v>1</v>
      </c>
      <c r="T54" s="44">
        <v>0.5</v>
      </c>
      <c r="U54" s="44">
        <v>0</v>
      </c>
      <c r="V54" s="44">
        <v>1</v>
      </c>
      <c r="W54" s="44">
        <v>1</v>
      </c>
      <c r="X54" s="44">
        <v>0</v>
      </c>
      <c r="Y54" s="44">
        <v>1</v>
      </c>
      <c r="Z54" s="44">
        <v>1</v>
      </c>
      <c r="AA54" s="45">
        <f t="shared" si="7"/>
        <v>45.5</v>
      </c>
      <c r="AB54" s="82" t="s">
        <v>129</v>
      </c>
    </row>
    <row r="55" spans="1:29" x14ac:dyDescent="0.3">
      <c r="B55" s="46" t="s">
        <v>70</v>
      </c>
      <c r="C55" s="71">
        <f t="shared" ref="C55:T55" si="8">SUM(C47:C54)</f>
        <v>5460</v>
      </c>
      <c r="D55" s="72">
        <f t="shared" si="8"/>
        <v>83</v>
      </c>
      <c r="E55" s="72">
        <f t="shared" si="8"/>
        <v>83</v>
      </c>
      <c r="F55" s="72">
        <f t="shared" si="8"/>
        <v>43</v>
      </c>
      <c r="G55" s="72">
        <f t="shared" si="8"/>
        <v>43</v>
      </c>
      <c r="H55" s="72">
        <f t="shared" si="8"/>
        <v>3</v>
      </c>
      <c r="I55" s="72">
        <f t="shared" si="8"/>
        <v>1</v>
      </c>
      <c r="J55" s="72">
        <f t="shared" si="8"/>
        <v>0</v>
      </c>
      <c r="K55" s="72">
        <f t="shared" si="8"/>
        <v>1</v>
      </c>
      <c r="L55" s="72">
        <f t="shared" si="8"/>
        <v>3</v>
      </c>
      <c r="M55" s="72">
        <f t="shared" si="8"/>
        <v>2</v>
      </c>
      <c r="N55" s="72">
        <f t="shared" si="8"/>
        <v>10</v>
      </c>
      <c r="O55" s="72">
        <f t="shared" si="8"/>
        <v>2.5</v>
      </c>
      <c r="P55" s="72">
        <f t="shared" si="8"/>
        <v>81</v>
      </c>
      <c r="Q55" s="69">
        <f t="shared" si="8"/>
        <v>355.5</v>
      </c>
      <c r="R55" s="37">
        <f t="shared" si="8"/>
        <v>28</v>
      </c>
      <c r="S55" s="37">
        <f>SUM(S47:S54)</f>
        <v>8</v>
      </c>
      <c r="T55" s="37">
        <f t="shared" si="8"/>
        <v>4</v>
      </c>
      <c r="U55" s="37">
        <f t="shared" ref="U55:AA55" si="9">SUM(U47:U54)</f>
        <v>1</v>
      </c>
      <c r="V55" s="37">
        <f t="shared" si="9"/>
        <v>8</v>
      </c>
      <c r="W55" s="37">
        <f t="shared" si="9"/>
        <v>12</v>
      </c>
      <c r="X55" s="37">
        <f t="shared" si="9"/>
        <v>1</v>
      </c>
      <c r="Y55" s="37">
        <f t="shared" si="9"/>
        <v>11</v>
      </c>
      <c r="Z55" s="37">
        <f t="shared" si="9"/>
        <v>8</v>
      </c>
      <c r="AA55" s="37">
        <f t="shared" si="9"/>
        <v>436.5</v>
      </c>
    </row>
    <row r="57" spans="1:29" x14ac:dyDescent="0.3">
      <c r="C57" s="53">
        <f>SUM(C55+C42+C29)</f>
        <v>17337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53">
        <f>SUM(Q55+I42+F29)</f>
        <v>1015</v>
      </c>
      <c r="R57" s="53">
        <f>SUM(R55+J42+G29)</f>
        <v>75</v>
      </c>
      <c r="S57" s="53">
        <f>SUM(S55+K42+H29)</f>
        <v>24.5</v>
      </c>
      <c r="T57" s="53">
        <v>4</v>
      </c>
      <c r="U57" s="53">
        <v>1</v>
      </c>
      <c r="V57" s="53">
        <f>SUM(V55+L42+I29)</f>
        <v>40</v>
      </c>
      <c r="W57" s="53">
        <f>SUM(W55+M42+J29)</f>
        <v>18</v>
      </c>
      <c r="X57" s="53">
        <v>1</v>
      </c>
      <c r="Y57" s="53">
        <f>SUM(Y55+N42+K29)</f>
        <v>44</v>
      </c>
      <c r="Z57" s="53">
        <f>SUM(Z55+O42+L29)</f>
        <v>26.5</v>
      </c>
      <c r="AA57" s="53">
        <f>SUM(AA55+P42+M29)</f>
        <v>1249</v>
      </c>
    </row>
    <row r="59" spans="1:29" x14ac:dyDescent="0.3">
      <c r="A59" s="24" t="s">
        <v>144</v>
      </c>
      <c r="R59" s="77"/>
      <c r="S59" s="77"/>
      <c r="T59" s="77"/>
      <c r="V59" s="77"/>
      <c r="W59" s="77"/>
      <c r="X59" s="77"/>
      <c r="Y59" s="77"/>
      <c r="Z59" s="77"/>
      <c r="AA59" s="77">
        <f>AA57-'2025-26 FTEs'!AA59</f>
        <v>-125.94000000000005</v>
      </c>
    </row>
  </sheetData>
  <pageMargins left="0.7" right="0.7" top="0.75" bottom="0.75" header="0.3" footer="0.3"/>
  <pageSetup scale="3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3A5B-73C8-4B29-9033-4FE85861F941}">
  <sheetPr>
    <pageSetUpPr fitToPage="1"/>
  </sheetPr>
  <dimension ref="A1:AI64"/>
  <sheetViews>
    <sheetView tabSelected="1" topLeftCell="A23" zoomScale="90" zoomScaleNormal="90" workbookViewId="0">
      <selection activeCell="J61" sqref="J61"/>
    </sheetView>
  </sheetViews>
  <sheetFormatPr defaultColWidth="9.21875" defaultRowHeight="14.4" x14ac:dyDescent="0.3"/>
  <cols>
    <col min="1" max="1" width="23" style="24" customWidth="1"/>
    <col min="2" max="2" width="17.77734375" style="22" customWidth="1"/>
    <col min="3" max="3" width="17.77734375" style="23" customWidth="1"/>
    <col min="4" max="11" width="12.77734375" style="23" customWidth="1"/>
    <col min="12" max="21" width="12.77734375" style="24" customWidth="1"/>
    <col min="22" max="33" width="12.5546875" style="24" customWidth="1"/>
    <col min="34" max="16384" width="9.21875" style="24"/>
  </cols>
  <sheetData>
    <row r="1" spans="1:18" x14ac:dyDescent="0.3">
      <c r="A1" s="21" t="s">
        <v>145</v>
      </c>
    </row>
    <row r="3" spans="1:18" ht="21" x14ac:dyDescent="0.4">
      <c r="A3" s="54" t="s">
        <v>122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4"/>
      <c r="M3" s="54"/>
      <c r="N3" s="54"/>
      <c r="O3" s="54"/>
      <c r="P3" s="54"/>
      <c r="Q3" s="54"/>
      <c r="R3" s="54"/>
    </row>
    <row r="4" spans="1:18" ht="81.599999999999994" customHeight="1" x14ac:dyDescent="0.3">
      <c r="A4" s="25" t="s">
        <v>45</v>
      </c>
      <c r="B4" s="26" t="s">
        <v>46</v>
      </c>
      <c r="C4" s="28" t="s">
        <v>123</v>
      </c>
      <c r="D4" s="28" t="s">
        <v>124</v>
      </c>
      <c r="E4" s="30" t="s">
        <v>146</v>
      </c>
      <c r="F4" s="30" t="s">
        <v>147</v>
      </c>
      <c r="G4" s="30" t="s">
        <v>148</v>
      </c>
      <c r="H4" s="30" t="s">
        <v>10</v>
      </c>
      <c r="I4" s="57" t="s">
        <v>126</v>
      </c>
      <c r="J4" s="29" t="s">
        <v>127</v>
      </c>
      <c r="K4" s="30" t="s">
        <v>64</v>
      </c>
      <c r="L4" s="30" t="s">
        <v>65</v>
      </c>
      <c r="M4" s="30" t="s">
        <v>66</v>
      </c>
      <c r="N4" s="30" t="s">
        <v>69</v>
      </c>
      <c r="O4" s="30" t="s">
        <v>25</v>
      </c>
      <c r="P4" s="31" t="s">
        <v>70</v>
      </c>
    </row>
    <row r="5" spans="1:18" x14ac:dyDescent="0.3">
      <c r="A5" s="24" t="s">
        <v>128</v>
      </c>
      <c r="B5" s="32">
        <v>102</v>
      </c>
      <c r="C5" s="33">
        <v>814</v>
      </c>
      <c r="D5" s="34">
        <v>31</v>
      </c>
      <c r="E5" s="34">
        <v>1.5</v>
      </c>
      <c r="F5" s="34">
        <v>2</v>
      </c>
      <c r="G5" s="34">
        <v>2</v>
      </c>
      <c r="H5" s="34">
        <v>2</v>
      </c>
      <c r="I5" s="59">
        <f t="shared" ref="I5:I28" si="0">SUM(D5:H5)</f>
        <v>38.5</v>
      </c>
      <c r="J5" s="36">
        <v>3</v>
      </c>
      <c r="K5" s="36">
        <v>2</v>
      </c>
      <c r="L5" s="36">
        <v>1</v>
      </c>
      <c r="M5" s="36">
        <v>2</v>
      </c>
      <c r="N5" s="36">
        <v>2</v>
      </c>
      <c r="O5" s="36">
        <v>1</v>
      </c>
      <c r="P5" s="37">
        <f t="shared" ref="P5:P28" si="1">SUM(I5:O5)</f>
        <v>49.5</v>
      </c>
      <c r="Q5" s="82" t="s">
        <v>129</v>
      </c>
    </row>
    <row r="6" spans="1:18" x14ac:dyDescent="0.3">
      <c r="A6" s="24" t="s">
        <v>73</v>
      </c>
      <c r="B6" s="32">
        <v>103</v>
      </c>
      <c r="C6" s="33">
        <v>347</v>
      </c>
      <c r="D6" s="34">
        <v>16.5</v>
      </c>
      <c r="E6" s="34">
        <v>1</v>
      </c>
      <c r="F6" s="34">
        <v>1</v>
      </c>
      <c r="G6" s="34">
        <v>1</v>
      </c>
      <c r="H6" s="34">
        <v>1</v>
      </c>
      <c r="I6" s="59">
        <f t="shared" si="0"/>
        <v>20.5</v>
      </c>
      <c r="J6" s="36">
        <v>1</v>
      </c>
      <c r="K6" s="36">
        <v>1</v>
      </c>
      <c r="L6" s="36">
        <v>1</v>
      </c>
      <c r="M6" s="36">
        <v>0</v>
      </c>
      <c r="N6" s="36">
        <v>1</v>
      </c>
      <c r="O6" s="36">
        <v>0.5</v>
      </c>
      <c r="P6" s="37">
        <f t="shared" si="1"/>
        <v>25</v>
      </c>
      <c r="Q6" s="82" t="s">
        <v>129</v>
      </c>
    </row>
    <row r="7" spans="1:18" x14ac:dyDescent="0.3">
      <c r="A7" s="24" t="s">
        <v>74</v>
      </c>
      <c r="B7" s="32">
        <v>105</v>
      </c>
      <c r="C7" s="33">
        <v>328</v>
      </c>
      <c r="D7" s="38">
        <v>15.5</v>
      </c>
      <c r="E7" s="36">
        <v>1</v>
      </c>
      <c r="F7" s="36">
        <v>1</v>
      </c>
      <c r="G7" s="36">
        <v>1</v>
      </c>
      <c r="H7" s="36">
        <v>1</v>
      </c>
      <c r="I7" s="59">
        <f t="shared" si="0"/>
        <v>19.5</v>
      </c>
      <c r="J7" s="36">
        <v>1</v>
      </c>
      <c r="K7" s="36">
        <v>1</v>
      </c>
      <c r="L7" s="36">
        <v>1</v>
      </c>
      <c r="M7" s="36">
        <v>0</v>
      </c>
      <c r="N7" s="36">
        <v>1</v>
      </c>
      <c r="O7" s="36">
        <v>0.5</v>
      </c>
      <c r="P7" s="37">
        <f t="shared" si="1"/>
        <v>24</v>
      </c>
      <c r="Q7" s="82" t="s">
        <v>129</v>
      </c>
    </row>
    <row r="8" spans="1:18" x14ac:dyDescent="0.3">
      <c r="A8" s="24" t="s">
        <v>76</v>
      </c>
      <c r="B8" s="32">
        <v>110</v>
      </c>
      <c r="C8" s="33">
        <v>303</v>
      </c>
      <c r="D8" s="38">
        <v>14</v>
      </c>
      <c r="E8" s="36">
        <v>1</v>
      </c>
      <c r="F8" s="36">
        <v>1</v>
      </c>
      <c r="G8" s="36">
        <v>1</v>
      </c>
      <c r="H8" s="36">
        <v>1</v>
      </c>
      <c r="I8" s="59">
        <f t="shared" si="0"/>
        <v>18</v>
      </c>
      <c r="J8" s="36">
        <v>1</v>
      </c>
      <c r="K8" s="36">
        <v>1</v>
      </c>
      <c r="L8" s="36">
        <v>1</v>
      </c>
      <c r="M8" s="36">
        <v>0</v>
      </c>
      <c r="N8" s="36">
        <v>1</v>
      </c>
      <c r="O8" s="36">
        <v>0.5</v>
      </c>
      <c r="P8" s="37">
        <f t="shared" si="1"/>
        <v>22.5</v>
      </c>
      <c r="Q8" s="82" t="s">
        <v>129</v>
      </c>
    </row>
    <row r="9" spans="1:18" x14ac:dyDescent="0.3">
      <c r="A9" s="24" t="s">
        <v>79</v>
      </c>
      <c r="B9" s="32">
        <v>118</v>
      </c>
      <c r="C9" s="33">
        <v>477</v>
      </c>
      <c r="D9" s="38">
        <v>20</v>
      </c>
      <c r="E9" s="36">
        <v>1</v>
      </c>
      <c r="F9" s="36">
        <v>1.5</v>
      </c>
      <c r="G9" s="36">
        <v>1.5</v>
      </c>
      <c r="H9" s="36">
        <v>1.5</v>
      </c>
      <c r="I9" s="59">
        <f t="shared" si="0"/>
        <v>25.5</v>
      </c>
      <c r="J9" s="36">
        <v>2</v>
      </c>
      <c r="K9" s="36">
        <v>1.5</v>
      </c>
      <c r="L9" s="36">
        <v>1</v>
      </c>
      <c r="M9" s="36">
        <v>0</v>
      </c>
      <c r="N9" s="36">
        <v>1</v>
      </c>
      <c r="O9" s="36">
        <v>0.5</v>
      </c>
      <c r="P9" s="37">
        <f t="shared" si="1"/>
        <v>31.5</v>
      </c>
      <c r="Q9" s="82" t="s">
        <v>129</v>
      </c>
    </row>
    <row r="10" spans="1:18" x14ac:dyDescent="0.3">
      <c r="A10" s="60" t="s">
        <v>80</v>
      </c>
      <c r="B10" s="32">
        <v>133</v>
      </c>
      <c r="C10" s="33">
        <v>252</v>
      </c>
      <c r="D10" s="38">
        <v>17</v>
      </c>
      <c r="E10" s="36">
        <v>1</v>
      </c>
      <c r="F10" s="36">
        <v>1</v>
      </c>
      <c r="G10" s="36">
        <v>1</v>
      </c>
      <c r="H10" s="36">
        <v>1</v>
      </c>
      <c r="I10" s="59">
        <f t="shared" si="0"/>
        <v>21</v>
      </c>
      <c r="J10" s="36">
        <v>1</v>
      </c>
      <c r="K10" s="36">
        <v>1</v>
      </c>
      <c r="L10" s="36">
        <v>1</v>
      </c>
      <c r="M10" s="36">
        <v>0</v>
      </c>
      <c r="N10" s="36">
        <v>1</v>
      </c>
      <c r="O10" s="36">
        <v>0.5</v>
      </c>
      <c r="P10" s="37">
        <f t="shared" si="1"/>
        <v>25.5</v>
      </c>
      <c r="Q10" s="82" t="s">
        <v>129</v>
      </c>
    </row>
    <row r="11" spans="1:18" x14ac:dyDescent="0.3">
      <c r="A11" s="24" t="s">
        <v>82</v>
      </c>
      <c r="B11" s="32">
        <v>136</v>
      </c>
      <c r="C11" s="33">
        <v>264</v>
      </c>
      <c r="D11" s="38">
        <v>13</v>
      </c>
      <c r="E11" s="36">
        <v>1</v>
      </c>
      <c r="F11" s="36">
        <v>1</v>
      </c>
      <c r="G11" s="36">
        <v>1</v>
      </c>
      <c r="H11" s="36">
        <v>1</v>
      </c>
      <c r="I11" s="59">
        <f t="shared" si="0"/>
        <v>17</v>
      </c>
      <c r="J11" s="36">
        <v>1</v>
      </c>
      <c r="K11" s="36">
        <v>1</v>
      </c>
      <c r="L11" s="36">
        <v>1</v>
      </c>
      <c r="M11" s="36">
        <v>0</v>
      </c>
      <c r="N11" s="36">
        <v>1</v>
      </c>
      <c r="O11" s="36">
        <v>0.5</v>
      </c>
      <c r="P11" s="37">
        <f t="shared" si="1"/>
        <v>21.5</v>
      </c>
      <c r="Q11" s="82" t="s">
        <v>129</v>
      </c>
    </row>
    <row r="12" spans="1:18" x14ac:dyDescent="0.3">
      <c r="A12" s="24" t="s">
        <v>83</v>
      </c>
      <c r="B12" s="32">
        <v>137</v>
      </c>
      <c r="C12" s="33">
        <v>448</v>
      </c>
      <c r="D12" s="38">
        <v>19</v>
      </c>
      <c r="E12" s="36">
        <v>1</v>
      </c>
      <c r="F12" s="36">
        <v>1.5</v>
      </c>
      <c r="G12" s="36">
        <v>1.5</v>
      </c>
      <c r="H12" s="36">
        <v>1.5</v>
      </c>
      <c r="I12" s="59">
        <f t="shared" si="0"/>
        <v>24.5</v>
      </c>
      <c r="J12" s="36">
        <v>2</v>
      </c>
      <c r="K12" s="36">
        <v>1.5</v>
      </c>
      <c r="L12" s="36">
        <v>1</v>
      </c>
      <c r="M12" s="36">
        <v>0</v>
      </c>
      <c r="N12" s="36">
        <v>1</v>
      </c>
      <c r="O12" s="36">
        <v>0.5</v>
      </c>
      <c r="P12" s="37">
        <f t="shared" si="1"/>
        <v>30.5</v>
      </c>
      <c r="Q12" s="82" t="s">
        <v>129</v>
      </c>
    </row>
    <row r="13" spans="1:18" x14ac:dyDescent="0.3">
      <c r="A13" s="24" t="s">
        <v>84</v>
      </c>
      <c r="B13" s="32">
        <v>140</v>
      </c>
      <c r="C13" s="33">
        <v>519</v>
      </c>
      <c r="D13" s="38">
        <v>22</v>
      </c>
      <c r="E13" s="36">
        <v>1.5</v>
      </c>
      <c r="F13" s="36">
        <v>1.5</v>
      </c>
      <c r="G13" s="36">
        <v>1.5</v>
      </c>
      <c r="H13" s="36">
        <v>1.5</v>
      </c>
      <c r="I13" s="59">
        <f t="shared" si="0"/>
        <v>28</v>
      </c>
      <c r="J13" s="36">
        <v>2</v>
      </c>
      <c r="K13" s="36">
        <v>1.5</v>
      </c>
      <c r="L13" s="36">
        <v>1</v>
      </c>
      <c r="M13" s="36">
        <v>1</v>
      </c>
      <c r="N13" s="36">
        <v>1</v>
      </c>
      <c r="O13" s="36">
        <v>1</v>
      </c>
      <c r="P13" s="37">
        <f t="shared" si="1"/>
        <v>35.5</v>
      </c>
      <c r="Q13" s="82" t="s">
        <v>129</v>
      </c>
      <c r="R13" s="40"/>
    </row>
    <row r="14" spans="1:18" x14ac:dyDescent="0.3">
      <c r="A14" s="24" t="s">
        <v>85</v>
      </c>
      <c r="B14" s="32">
        <v>142</v>
      </c>
      <c r="C14" s="33">
        <v>500</v>
      </c>
      <c r="D14" s="38">
        <v>20</v>
      </c>
      <c r="E14" s="36">
        <v>1</v>
      </c>
      <c r="F14" s="36">
        <v>1.5</v>
      </c>
      <c r="G14" s="36">
        <v>1.5</v>
      </c>
      <c r="H14" s="36">
        <v>1.5</v>
      </c>
      <c r="I14" s="59">
        <f t="shared" si="0"/>
        <v>25.5</v>
      </c>
      <c r="J14" s="36">
        <v>2</v>
      </c>
      <c r="K14" s="36">
        <v>1.5</v>
      </c>
      <c r="L14" s="36">
        <v>1</v>
      </c>
      <c r="M14" s="36">
        <v>1</v>
      </c>
      <c r="N14" s="36">
        <v>1</v>
      </c>
      <c r="O14" s="36">
        <v>1</v>
      </c>
      <c r="P14" s="37">
        <f t="shared" si="1"/>
        <v>33</v>
      </c>
      <c r="Q14" s="82" t="s">
        <v>129</v>
      </c>
    </row>
    <row r="15" spans="1:18" x14ac:dyDescent="0.3">
      <c r="A15" s="24" t="s">
        <v>86</v>
      </c>
      <c r="B15" s="32">
        <v>147</v>
      </c>
      <c r="C15" s="33">
        <v>310</v>
      </c>
      <c r="D15" s="38">
        <v>14</v>
      </c>
      <c r="E15" s="36">
        <v>1</v>
      </c>
      <c r="F15" s="36">
        <v>1</v>
      </c>
      <c r="G15" s="36">
        <v>1</v>
      </c>
      <c r="H15" s="36">
        <v>1</v>
      </c>
      <c r="I15" s="59">
        <f t="shared" si="0"/>
        <v>18</v>
      </c>
      <c r="J15" s="36">
        <v>1</v>
      </c>
      <c r="K15" s="36">
        <v>1</v>
      </c>
      <c r="L15" s="36">
        <v>1</v>
      </c>
      <c r="M15" s="36">
        <v>0</v>
      </c>
      <c r="N15" s="36">
        <v>1</v>
      </c>
      <c r="O15" s="36">
        <v>0.5</v>
      </c>
      <c r="P15" s="37">
        <f t="shared" si="1"/>
        <v>22.5</v>
      </c>
      <c r="Q15" s="82" t="s">
        <v>129</v>
      </c>
    </row>
    <row r="16" spans="1:18" x14ac:dyDescent="0.3">
      <c r="A16" s="24" t="s">
        <v>87</v>
      </c>
      <c r="B16" s="32">
        <v>148</v>
      </c>
      <c r="C16" s="33">
        <v>279</v>
      </c>
      <c r="D16" s="38">
        <v>12</v>
      </c>
      <c r="E16" s="36">
        <v>1</v>
      </c>
      <c r="F16" s="36">
        <v>1</v>
      </c>
      <c r="G16" s="36">
        <v>1</v>
      </c>
      <c r="H16" s="36">
        <v>1</v>
      </c>
      <c r="I16" s="59">
        <f t="shared" si="0"/>
        <v>16</v>
      </c>
      <c r="J16" s="36">
        <v>1</v>
      </c>
      <c r="K16" s="36">
        <v>1</v>
      </c>
      <c r="L16" s="36">
        <v>1</v>
      </c>
      <c r="M16" s="36">
        <v>0</v>
      </c>
      <c r="N16" s="36">
        <v>1</v>
      </c>
      <c r="O16" s="36">
        <v>0.5</v>
      </c>
      <c r="P16" s="37">
        <f t="shared" si="1"/>
        <v>20.5</v>
      </c>
      <c r="Q16" s="82" t="s">
        <v>129</v>
      </c>
    </row>
    <row r="17" spans="1:18" x14ac:dyDescent="0.3">
      <c r="A17" s="24" t="s">
        <v>90</v>
      </c>
      <c r="B17" s="32">
        <v>153</v>
      </c>
      <c r="C17" s="33">
        <v>186</v>
      </c>
      <c r="D17" s="38">
        <v>10</v>
      </c>
      <c r="E17" s="36">
        <v>0.5</v>
      </c>
      <c r="F17" s="36">
        <v>1</v>
      </c>
      <c r="G17" s="36">
        <v>1</v>
      </c>
      <c r="H17" s="36">
        <v>1</v>
      </c>
      <c r="I17" s="59">
        <f t="shared" si="0"/>
        <v>13.5</v>
      </c>
      <c r="J17" s="36">
        <v>1</v>
      </c>
      <c r="K17" s="36">
        <v>1</v>
      </c>
      <c r="L17" s="36">
        <v>1</v>
      </c>
      <c r="M17" s="36">
        <v>0</v>
      </c>
      <c r="N17" s="36">
        <v>1</v>
      </c>
      <c r="O17" s="36">
        <v>0.5</v>
      </c>
      <c r="P17" s="37">
        <f t="shared" si="1"/>
        <v>18</v>
      </c>
      <c r="Q17" s="82" t="s">
        <v>129</v>
      </c>
    </row>
    <row r="18" spans="1:18" x14ac:dyDescent="0.3">
      <c r="A18" s="24" t="s">
        <v>91</v>
      </c>
      <c r="B18" s="32">
        <v>155</v>
      </c>
      <c r="C18" s="33">
        <v>329</v>
      </c>
      <c r="D18" s="38">
        <v>14.5</v>
      </c>
      <c r="E18" s="36">
        <v>1</v>
      </c>
      <c r="F18" s="36">
        <v>1</v>
      </c>
      <c r="G18" s="36">
        <v>1</v>
      </c>
      <c r="H18" s="36">
        <v>1</v>
      </c>
      <c r="I18" s="59">
        <f t="shared" si="0"/>
        <v>18.5</v>
      </c>
      <c r="J18" s="36">
        <v>1</v>
      </c>
      <c r="K18" s="36">
        <v>1</v>
      </c>
      <c r="L18" s="36">
        <v>1</v>
      </c>
      <c r="M18" s="36">
        <v>0</v>
      </c>
      <c r="N18" s="36">
        <v>1</v>
      </c>
      <c r="O18" s="36">
        <v>0.5</v>
      </c>
      <c r="P18" s="37">
        <f t="shared" si="1"/>
        <v>23</v>
      </c>
      <c r="Q18" s="82" t="s">
        <v>129</v>
      </c>
    </row>
    <row r="19" spans="1:18" x14ac:dyDescent="0.3">
      <c r="A19" s="24" t="s">
        <v>92</v>
      </c>
      <c r="B19" s="32">
        <v>157</v>
      </c>
      <c r="C19" s="33">
        <v>333</v>
      </c>
      <c r="D19" s="38">
        <v>15.5</v>
      </c>
      <c r="E19" s="36">
        <v>1</v>
      </c>
      <c r="F19" s="36">
        <v>1</v>
      </c>
      <c r="G19" s="36">
        <v>1</v>
      </c>
      <c r="H19" s="36">
        <v>1</v>
      </c>
      <c r="I19" s="59">
        <f t="shared" si="0"/>
        <v>19.5</v>
      </c>
      <c r="J19" s="36">
        <v>1</v>
      </c>
      <c r="K19" s="36">
        <v>1</v>
      </c>
      <c r="L19" s="36">
        <v>1</v>
      </c>
      <c r="M19" s="36">
        <v>0</v>
      </c>
      <c r="N19" s="36">
        <v>1</v>
      </c>
      <c r="O19" s="36">
        <v>0.5</v>
      </c>
      <c r="P19" s="37">
        <f t="shared" si="1"/>
        <v>24</v>
      </c>
      <c r="Q19" s="82" t="s">
        <v>129</v>
      </c>
    </row>
    <row r="20" spans="1:18" x14ac:dyDescent="0.3">
      <c r="A20" s="24" t="s">
        <v>93</v>
      </c>
      <c r="B20" s="32">
        <v>161</v>
      </c>
      <c r="C20" s="33">
        <v>307</v>
      </c>
      <c r="D20" s="38">
        <v>14.5</v>
      </c>
      <c r="E20" s="36">
        <v>1</v>
      </c>
      <c r="F20" s="36">
        <v>1</v>
      </c>
      <c r="G20" s="36">
        <v>1</v>
      </c>
      <c r="H20" s="36">
        <v>1</v>
      </c>
      <c r="I20" s="59">
        <f t="shared" si="0"/>
        <v>18.5</v>
      </c>
      <c r="J20" s="36">
        <v>1</v>
      </c>
      <c r="K20" s="36">
        <v>1</v>
      </c>
      <c r="L20" s="36">
        <v>1</v>
      </c>
      <c r="M20" s="36">
        <v>0</v>
      </c>
      <c r="N20" s="36">
        <v>1</v>
      </c>
      <c r="O20" s="36">
        <v>0.5</v>
      </c>
      <c r="P20" s="37">
        <f t="shared" si="1"/>
        <v>23</v>
      </c>
      <c r="Q20" s="82" t="s">
        <v>129</v>
      </c>
    </row>
    <row r="21" spans="1:18" x14ac:dyDescent="0.3">
      <c r="A21" s="24" t="s">
        <v>95</v>
      </c>
      <c r="B21" s="32">
        <v>168</v>
      </c>
      <c r="C21" s="33">
        <v>265</v>
      </c>
      <c r="D21" s="38">
        <v>13</v>
      </c>
      <c r="E21" s="36">
        <v>0.5</v>
      </c>
      <c r="F21" s="36">
        <v>1</v>
      </c>
      <c r="G21" s="36">
        <v>1</v>
      </c>
      <c r="H21" s="36">
        <v>1</v>
      </c>
      <c r="I21" s="59">
        <f t="shared" si="0"/>
        <v>16.5</v>
      </c>
      <c r="J21" s="36">
        <v>1</v>
      </c>
      <c r="K21" s="36">
        <v>1</v>
      </c>
      <c r="L21" s="36">
        <v>1</v>
      </c>
      <c r="M21" s="36">
        <v>0</v>
      </c>
      <c r="N21" s="36">
        <v>1</v>
      </c>
      <c r="O21" s="36">
        <v>0.5</v>
      </c>
      <c r="P21" s="37">
        <f t="shared" si="1"/>
        <v>21</v>
      </c>
      <c r="Q21" s="82" t="s">
        <v>129</v>
      </c>
    </row>
    <row r="22" spans="1:18" x14ac:dyDescent="0.3">
      <c r="A22" s="24" t="s">
        <v>96</v>
      </c>
      <c r="B22" s="32">
        <v>173</v>
      </c>
      <c r="C22" s="33">
        <v>256</v>
      </c>
      <c r="D22" s="38">
        <v>11</v>
      </c>
      <c r="E22" s="36">
        <v>0.5</v>
      </c>
      <c r="F22" s="36">
        <v>1</v>
      </c>
      <c r="G22" s="36">
        <v>1</v>
      </c>
      <c r="H22" s="36">
        <v>1</v>
      </c>
      <c r="I22" s="59">
        <f t="shared" si="0"/>
        <v>14.5</v>
      </c>
      <c r="J22" s="36">
        <v>1</v>
      </c>
      <c r="K22" s="36">
        <v>1</v>
      </c>
      <c r="L22" s="36">
        <v>1</v>
      </c>
      <c r="M22" s="36">
        <v>0</v>
      </c>
      <c r="N22" s="36">
        <v>1</v>
      </c>
      <c r="O22" s="36">
        <v>0.5</v>
      </c>
      <c r="P22" s="37">
        <f t="shared" si="1"/>
        <v>19</v>
      </c>
      <c r="Q22" s="82" t="s">
        <v>129</v>
      </c>
    </row>
    <row r="23" spans="1:18" x14ac:dyDescent="0.3">
      <c r="A23" s="24" t="s">
        <v>97</v>
      </c>
      <c r="B23" s="32">
        <v>178</v>
      </c>
      <c r="C23" s="33">
        <v>172</v>
      </c>
      <c r="D23" s="38">
        <v>10</v>
      </c>
      <c r="E23" s="36">
        <v>0.5</v>
      </c>
      <c r="F23" s="36">
        <v>1</v>
      </c>
      <c r="G23" s="36">
        <v>1</v>
      </c>
      <c r="H23" s="36">
        <v>1</v>
      </c>
      <c r="I23" s="59">
        <f t="shared" si="0"/>
        <v>13.5</v>
      </c>
      <c r="J23" s="36">
        <v>1</v>
      </c>
      <c r="K23" s="36">
        <v>1</v>
      </c>
      <c r="L23" s="36">
        <v>1</v>
      </c>
      <c r="M23" s="36">
        <v>0</v>
      </c>
      <c r="N23" s="36">
        <v>1</v>
      </c>
      <c r="O23" s="36">
        <v>0.5</v>
      </c>
      <c r="P23" s="37">
        <f t="shared" si="1"/>
        <v>18</v>
      </c>
      <c r="Q23" s="82" t="s">
        <v>129</v>
      </c>
    </row>
    <row r="24" spans="1:18" x14ac:dyDescent="0.3">
      <c r="A24" s="24" t="s">
        <v>98</v>
      </c>
      <c r="B24" s="32">
        <v>181</v>
      </c>
      <c r="C24" s="33">
        <v>395</v>
      </c>
      <c r="D24" s="38">
        <v>17.5</v>
      </c>
      <c r="E24" s="36">
        <v>1</v>
      </c>
      <c r="F24" s="36">
        <v>1.5</v>
      </c>
      <c r="G24" s="36">
        <v>1.5</v>
      </c>
      <c r="H24" s="36">
        <v>1.5</v>
      </c>
      <c r="I24" s="59">
        <f t="shared" si="0"/>
        <v>23</v>
      </c>
      <c r="J24" s="36">
        <v>2</v>
      </c>
      <c r="K24" s="36">
        <v>1.5</v>
      </c>
      <c r="L24" s="36">
        <v>1</v>
      </c>
      <c r="M24" s="36">
        <v>0</v>
      </c>
      <c r="N24" s="36">
        <v>1</v>
      </c>
      <c r="O24" s="36">
        <v>0.5</v>
      </c>
      <c r="P24" s="37">
        <f t="shared" si="1"/>
        <v>29</v>
      </c>
      <c r="Q24" s="82" t="s">
        <v>129</v>
      </c>
    </row>
    <row r="25" spans="1:18" x14ac:dyDescent="0.3">
      <c r="A25" s="24" t="s">
        <v>99</v>
      </c>
      <c r="B25" s="32">
        <v>184</v>
      </c>
      <c r="C25" s="33">
        <v>503</v>
      </c>
      <c r="D25" s="38">
        <v>20</v>
      </c>
      <c r="E25" s="36">
        <v>1</v>
      </c>
      <c r="F25" s="36">
        <v>1.5</v>
      </c>
      <c r="G25" s="36">
        <v>1.5</v>
      </c>
      <c r="H25" s="36">
        <v>1.5</v>
      </c>
      <c r="I25" s="59">
        <f t="shared" si="0"/>
        <v>25.5</v>
      </c>
      <c r="J25" s="36">
        <v>2</v>
      </c>
      <c r="K25" s="36">
        <v>1.5</v>
      </c>
      <c r="L25" s="36">
        <v>1</v>
      </c>
      <c r="M25" s="36">
        <v>1</v>
      </c>
      <c r="N25" s="36">
        <v>1</v>
      </c>
      <c r="O25" s="36">
        <v>1</v>
      </c>
      <c r="P25" s="37">
        <f t="shared" si="1"/>
        <v>33</v>
      </c>
      <c r="Q25" s="82" t="s">
        <v>129</v>
      </c>
    </row>
    <row r="26" spans="1:18" x14ac:dyDescent="0.3">
      <c r="A26" s="24" t="s">
        <v>100</v>
      </c>
      <c r="B26" s="32">
        <v>185</v>
      </c>
      <c r="C26" s="33">
        <v>354</v>
      </c>
      <c r="D26" s="38">
        <v>14.5</v>
      </c>
      <c r="E26" s="36">
        <v>1</v>
      </c>
      <c r="F26" s="36">
        <v>1</v>
      </c>
      <c r="G26" s="36">
        <v>1</v>
      </c>
      <c r="H26" s="36">
        <v>1</v>
      </c>
      <c r="I26" s="59">
        <f t="shared" si="0"/>
        <v>18.5</v>
      </c>
      <c r="J26" s="36">
        <v>2</v>
      </c>
      <c r="K26" s="36">
        <v>1</v>
      </c>
      <c r="L26" s="36">
        <v>1</v>
      </c>
      <c r="M26" s="36">
        <v>0</v>
      </c>
      <c r="N26" s="36">
        <v>1</v>
      </c>
      <c r="O26" s="36">
        <v>0.5</v>
      </c>
      <c r="P26" s="37">
        <f t="shared" si="1"/>
        <v>24</v>
      </c>
      <c r="Q26" s="82" t="s">
        <v>129</v>
      </c>
    </row>
    <row r="27" spans="1:18" x14ac:dyDescent="0.3">
      <c r="A27" s="24" t="s">
        <v>101</v>
      </c>
      <c r="B27" s="32">
        <v>186</v>
      </c>
      <c r="C27" s="33">
        <v>246</v>
      </c>
      <c r="D27" s="38">
        <v>12</v>
      </c>
      <c r="E27" s="36">
        <v>0.5</v>
      </c>
      <c r="F27" s="36">
        <v>1</v>
      </c>
      <c r="G27" s="36">
        <v>1</v>
      </c>
      <c r="H27" s="36">
        <v>1</v>
      </c>
      <c r="I27" s="59">
        <f t="shared" si="0"/>
        <v>15.5</v>
      </c>
      <c r="J27" s="36">
        <v>1</v>
      </c>
      <c r="K27" s="36">
        <v>1</v>
      </c>
      <c r="L27" s="36">
        <v>1</v>
      </c>
      <c r="M27" s="36">
        <v>0</v>
      </c>
      <c r="N27" s="36">
        <v>1</v>
      </c>
      <c r="O27" s="36">
        <v>0.5</v>
      </c>
      <c r="P27" s="37">
        <f t="shared" si="1"/>
        <v>20</v>
      </c>
      <c r="Q27" s="82" t="s">
        <v>129</v>
      </c>
    </row>
    <row r="28" spans="1:18" x14ac:dyDescent="0.3">
      <c r="A28" s="24" t="s">
        <v>102</v>
      </c>
      <c r="B28" s="32">
        <v>187</v>
      </c>
      <c r="C28" s="33">
        <v>232</v>
      </c>
      <c r="D28" s="41">
        <v>11</v>
      </c>
      <c r="E28" s="44">
        <v>0.5</v>
      </c>
      <c r="F28" s="44">
        <v>1</v>
      </c>
      <c r="G28" s="44">
        <v>1</v>
      </c>
      <c r="H28" s="44">
        <v>1</v>
      </c>
      <c r="I28" s="61">
        <f t="shared" si="0"/>
        <v>14.5</v>
      </c>
      <c r="J28" s="44">
        <v>1</v>
      </c>
      <c r="K28" s="44">
        <v>1</v>
      </c>
      <c r="L28" s="44">
        <v>1</v>
      </c>
      <c r="M28" s="44">
        <v>0</v>
      </c>
      <c r="N28" s="44">
        <v>1</v>
      </c>
      <c r="O28" s="44">
        <v>0.5</v>
      </c>
      <c r="P28" s="45">
        <f t="shared" si="1"/>
        <v>19</v>
      </c>
      <c r="Q28" s="82" t="s">
        <v>129</v>
      </c>
    </row>
    <row r="29" spans="1:18" x14ac:dyDescent="0.3">
      <c r="B29" s="46" t="s">
        <v>70</v>
      </c>
      <c r="C29" s="62">
        <f t="shared" ref="C29:P29" si="2">SUM(C5:C28)</f>
        <v>8419</v>
      </c>
      <c r="D29" s="63">
        <f t="shared" si="2"/>
        <v>377.5</v>
      </c>
      <c r="E29" s="63">
        <f t="shared" si="2"/>
        <v>22</v>
      </c>
      <c r="F29" s="63">
        <f t="shared" si="2"/>
        <v>28</v>
      </c>
      <c r="G29" s="63">
        <f t="shared" si="2"/>
        <v>28</v>
      </c>
      <c r="H29" s="63">
        <f t="shared" si="2"/>
        <v>28</v>
      </c>
      <c r="I29" s="64">
        <f t="shared" si="2"/>
        <v>483.5</v>
      </c>
      <c r="J29" s="48">
        <f t="shared" si="2"/>
        <v>33</v>
      </c>
      <c r="K29" s="48">
        <f t="shared" si="2"/>
        <v>28</v>
      </c>
      <c r="L29" s="48">
        <f t="shared" si="2"/>
        <v>24</v>
      </c>
      <c r="M29" s="48">
        <f t="shared" si="2"/>
        <v>5</v>
      </c>
      <c r="N29" s="48">
        <f t="shared" si="2"/>
        <v>25</v>
      </c>
      <c r="O29" s="48">
        <f t="shared" si="2"/>
        <v>14</v>
      </c>
      <c r="P29" s="37">
        <f t="shared" si="2"/>
        <v>612.5</v>
      </c>
    </row>
    <row r="30" spans="1:18" x14ac:dyDescent="0.3">
      <c r="A30" s="65"/>
      <c r="B30" s="66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 x14ac:dyDescent="0.3">
      <c r="A31" s="65"/>
      <c r="B31" s="66"/>
      <c r="C31" s="67"/>
      <c r="D31" s="68"/>
      <c r="E31" s="68"/>
      <c r="F31" s="68"/>
      <c r="G31" s="68">
        <f>E29+F29+G29+H29</f>
        <v>106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1:18" ht="21" x14ac:dyDescent="0.4">
      <c r="A32" s="54" t="s">
        <v>130</v>
      </c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4"/>
      <c r="M32" s="54"/>
      <c r="N32" s="54"/>
      <c r="O32" s="54"/>
      <c r="P32" s="54"/>
      <c r="Q32" s="54"/>
      <c r="R32" s="54"/>
    </row>
    <row r="33" spans="1:34" ht="81.599999999999994" customHeight="1" x14ac:dyDescent="0.3">
      <c r="A33" s="25" t="s">
        <v>45</v>
      </c>
      <c r="B33" s="26" t="s">
        <v>46</v>
      </c>
      <c r="C33" s="28" t="s">
        <v>123</v>
      </c>
      <c r="D33" s="28" t="s">
        <v>2</v>
      </c>
      <c r="E33" s="30" t="s">
        <v>3</v>
      </c>
      <c r="F33" s="30" t="s">
        <v>131</v>
      </c>
      <c r="G33" s="30" t="s">
        <v>132</v>
      </c>
      <c r="H33" s="30" t="s">
        <v>146</v>
      </c>
      <c r="I33" s="30" t="s">
        <v>149</v>
      </c>
      <c r="J33" s="30" t="s">
        <v>147</v>
      </c>
      <c r="K33" s="30" t="s">
        <v>148</v>
      </c>
      <c r="L33" s="30" t="s">
        <v>10</v>
      </c>
      <c r="M33" s="57" t="s">
        <v>126</v>
      </c>
      <c r="N33" s="29" t="s">
        <v>127</v>
      </c>
      <c r="O33" s="30" t="s">
        <v>64</v>
      </c>
      <c r="P33" s="30" t="s">
        <v>65</v>
      </c>
      <c r="Q33" s="30" t="s">
        <v>66</v>
      </c>
      <c r="R33" s="30" t="s">
        <v>69</v>
      </c>
      <c r="S33" s="30" t="s">
        <v>25</v>
      </c>
      <c r="T33" s="31" t="s">
        <v>70</v>
      </c>
    </row>
    <row r="34" spans="1:34" x14ac:dyDescent="0.3">
      <c r="A34" s="24" t="s">
        <v>133</v>
      </c>
      <c r="B34" s="32">
        <v>204</v>
      </c>
      <c r="C34" s="33">
        <v>517</v>
      </c>
      <c r="D34" s="36">
        <v>6</v>
      </c>
      <c r="E34" s="36">
        <v>6</v>
      </c>
      <c r="F34" s="36">
        <v>4</v>
      </c>
      <c r="G34" s="36">
        <v>4</v>
      </c>
      <c r="H34" s="36">
        <v>1.5</v>
      </c>
      <c r="I34" s="36">
        <v>1.5</v>
      </c>
      <c r="J34" s="36">
        <v>1.5</v>
      </c>
      <c r="K34" s="36">
        <v>1.5</v>
      </c>
      <c r="L34" s="36">
        <v>1.5</v>
      </c>
      <c r="M34" s="69">
        <f>SUM(D34:L34)</f>
        <v>27.5</v>
      </c>
      <c r="N34" s="36">
        <v>2</v>
      </c>
      <c r="O34" s="36">
        <v>1.5</v>
      </c>
      <c r="P34" s="36">
        <v>1</v>
      </c>
      <c r="Q34" s="36">
        <v>1</v>
      </c>
      <c r="R34" s="36">
        <v>1</v>
      </c>
      <c r="S34" s="36">
        <v>1</v>
      </c>
      <c r="T34" s="37">
        <f>SUM(M34:S34)</f>
        <v>35</v>
      </c>
      <c r="U34" s="24" t="s">
        <v>129</v>
      </c>
    </row>
    <row r="35" spans="1:34" x14ac:dyDescent="0.3">
      <c r="A35" s="58" t="s">
        <v>134</v>
      </c>
      <c r="B35" s="32" t="s">
        <v>135</v>
      </c>
      <c r="C35" s="33">
        <v>404</v>
      </c>
      <c r="D35" s="36">
        <v>4.5</v>
      </c>
      <c r="E35" s="36">
        <v>4.5</v>
      </c>
      <c r="F35" s="36">
        <v>3</v>
      </c>
      <c r="G35" s="36">
        <v>3</v>
      </c>
      <c r="H35" s="36">
        <v>1</v>
      </c>
      <c r="I35" s="36">
        <v>1</v>
      </c>
      <c r="J35" s="36">
        <v>1</v>
      </c>
      <c r="K35" s="36">
        <v>1</v>
      </c>
      <c r="L35" s="36">
        <v>1</v>
      </c>
      <c r="M35" s="69">
        <f t="shared" ref="M35:M41" si="3">SUM(D35:L35)</f>
        <v>20</v>
      </c>
      <c r="N35" s="36">
        <v>2</v>
      </c>
      <c r="O35" s="36">
        <v>1</v>
      </c>
      <c r="P35" s="36">
        <v>1</v>
      </c>
      <c r="Q35" s="36">
        <v>0</v>
      </c>
      <c r="R35" s="36">
        <v>1</v>
      </c>
      <c r="S35" s="36">
        <v>0.5</v>
      </c>
      <c r="T35" s="37">
        <f t="shared" ref="T35:T41" si="4">SUM(M35:S35)</f>
        <v>25.5</v>
      </c>
      <c r="U35" s="24" t="s">
        <v>129</v>
      </c>
    </row>
    <row r="36" spans="1:34" x14ac:dyDescent="0.3">
      <c r="A36" s="58" t="s">
        <v>136</v>
      </c>
      <c r="B36" s="32" t="s">
        <v>135</v>
      </c>
      <c r="C36" s="33">
        <v>486</v>
      </c>
      <c r="D36" s="36">
        <v>5.5</v>
      </c>
      <c r="E36" s="36">
        <v>5.5</v>
      </c>
      <c r="F36" s="36">
        <v>4</v>
      </c>
      <c r="G36" s="36">
        <v>4</v>
      </c>
      <c r="H36" s="36">
        <v>1.5</v>
      </c>
      <c r="I36" s="36">
        <v>1.5</v>
      </c>
      <c r="J36" s="36">
        <v>1.5</v>
      </c>
      <c r="K36" s="36">
        <v>1.5</v>
      </c>
      <c r="L36" s="36">
        <v>1.5</v>
      </c>
      <c r="M36" s="69">
        <f t="shared" si="3"/>
        <v>26.5</v>
      </c>
      <c r="N36" s="36">
        <v>2</v>
      </c>
      <c r="O36" s="36">
        <v>1.5</v>
      </c>
      <c r="P36" s="36">
        <v>1</v>
      </c>
      <c r="Q36" s="36">
        <v>0</v>
      </c>
      <c r="R36" s="36">
        <v>1</v>
      </c>
      <c r="S36" s="36">
        <v>0.5</v>
      </c>
      <c r="T36" s="37">
        <f t="shared" si="4"/>
        <v>32.5</v>
      </c>
      <c r="U36" s="24" t="s">
        <v>129</v>
      </c>
    </row>
    <row r="37" spans="1:34" x14ac:dyDescent="0.3">
      <c r="A37" s="58" t="s">
        <v>137</v>
      </c>
      <c r="B37" s="32" t="s">
        <v>135</v>
      </c>
      <c r="C37" s="33">
        <v>448</v>
      </c>
      <c r="D37" s="36">
        <v>5.5</v>
      </c>
      <c r="E37" s="36">
        <v>5.5</v>
      </c>
      <c r="F37" s="36">
        <v>3.5</v>
      </c>
      <c r="G37" s="36">
        <v>3.5</v>
      </c>
      <c r="H37" s="36">
        <v>1.5</v>
      </c>
      <c r="I37" s="36">
        <v>1.5</v>
      </c>
      <c r="J37" s="36">
        <v>1.5</v>
      </c>
      <c r="K37" s="36">
        <v>1.5</v>
      </c>
      <c r="L37" s="36">
        <v>1.5</v>
      </c>
      <c r="M37" s="69">
        <f t="shared" si="3"/>
        <v>25.5</v>
      </c>
      <c r="N37" s="36">
        <v>2</v>
      </c>
      <c r="O37" s="36">
        <v>1.5</v>
      </c>
      <c r="P37" s="36">
        <v>1</v>
      </c>
      <c r="Q37" s="36">
        <v>0</v>
      </c>
      <c r="R37" s="36">
        <v>1</v>
      </c>
      <c r="S37" s="36">
        <v>0.5</v>
      </c>
      <c r="T37" s="37">
        <f t="shared" si="4"/>
        <v>31.5</v>
      </c>
      <c r="U37" s="24" t="s">
        <v>129</v>
      </c>
    </row>
    <row r="38" spans="1:34" x14ac:dyDescent="0.3">
      <c r="A38" s="24" t="s">
        <v>107</v>
      </c>
      <c r="B38" s="32">
        <v>215</v>
      </c>
      <c r="C38" s="33">
        <v>454</v>
      </c>
      <c r="D38" s="36">
        <v>5.5</v>
      </c>
      <c r="E38" s="36">
        <v>5.5</v>
      </c>
      <c r="F38" s="36">
        <v>3.5</v>
      </c>
      <c r="G38" s="36">
        <v>3.5</v>
      </c>
      <c r="H38" s="36">
        <v>1</v>
      </c>
      <c r="I38" s="36">
        <v>1.5</v>
      </c>
      <c r="J38" s="36">
        <v>1.5</v>
      </c>
      <c r="K38" s="36">
        <v>1.5</v>
      </c>
      <c r="L38" s="36">
        <v>1.5</v>
      </c>
      <c r="M38" s="69">
        <f t="shared" si="3"/>
        <v>25</v>
      </c>
      <c r="N38" s="36">
        <v>2</v>
      </c>
      <c r="O38" s="36">
        <v>1.5</v>
      </c>
      <c r="P38" s="36">
        <v>1</v>
      </c>
      <c r="Q38" s="36">
        <v>0</v>
      </c>
      <c r="R38" s="36">
        <v>1</v>
      </c>
      <c r="S38" s="36">
        <v>0.5</v>
      </c>
      <c r="T38" s="37">
        <f t="shared" si="4"/>
        <v>31</v>
      </c>
      <c r="U38" s="24" t="s">
        <v>129</v>
      </c>
    </row>
    <row r="39" spans="1:34" x14ac:dyDescent="0.3">
      <c r="A39" s="24" t="s">
        <v>138</v>
      </c>
      <c r="B39" s="32" t="s">
        <v>135</v>
      </c>
      <c r="C39" s="33">
        <v>330</v>
      </c>
      <c r="D39" s="36">
        <v>4</v>
      </c>
      <c r="E39" s="36">
        <v>4</v>
      </c>
      <c r="F39" s="36">
        <v>3</v>
      </c>
      <c r="G39" s="36">
        <v>3</v>
      </c>
      <c r="H39" s="36">
        <v>1</v>
      </c>
      <c r="I39" s="36">
        <v>1</v>
      </c>
      <c r="J39" s="36">
        <v>1</v>
      </c>
      <c r="K39" s="36">
        <v>1</v>
      </c>
      <c r="L39" s="36">
        <v>1</v>
      </c>
      <c r="M39" s="69">
        <f t="shared" si="3"/>
        <v>19</v>
      </c>
      <c r="N39" s="36">
        <v>1</v>
      </c>
      <c r="O39" s="36">
        <v>1</v>
      </c>
      <c r="P39" s="36">
        <v>1</v>
      </c>
      <c r="Q39" s="36">
        <v>0</v>
      </c>
      <c r="R39" s="36">
        <v>1</v>
      </c>
      <c r="S39" s="36">
        <v>0.5</v>
      </c>
      <c r="T39" s="37">
        <f t="shared" si="4"/>
        <v>23.5</v>
      </c>
      <c r="U39" s="24" t="s">
        <v>129</v>
      </c>
    </row>
    <row r="40" spans="1:34" x14ac:dyDescent="0.3">
      <c r="A40" s="24" t="s">
        <v>110</v>
      </c>
      <c r="B40" s="32">
        <v>279</v>
      </c>
      <c r="C40" s="33">
        <v>331</v>
      </c>
      <c r="D40" s="36">
        <v>4</v>
      </c>
      <c r="E40" s="36">
        <v>4</v>
      </c>
      <c r="F40" s="36">
        <v>3</v>
      </c>
      <c r="G40" s="36">
        <v>3</v>
      </c>
      <c r="H40" s="36">
        <v>1</v>
      </c>
      <c r="I40" s="36">
        <v>1</v>
      </c>
      <c r="J40" s="36">
        <v>1</v>
      </c>
      <c r="K40" s="36">
        <v>1</v>
      </c>
      <c r="L40" s="36">
        <v>1</v>
      </c>
      <c r="M40" s="69">
        <f t="shared" si="3"/>
        <v>19</v>
      </c>
      <c r="N40" s="36">
        <v>1</v>
      </c>
      <c r="O40" s="36">
        <v>1</v>
      </c>
      <c r="P40" s="36">
        <v>1</v>
      </c>
      <c r="Q40" s="36">
        <v>0</v>
      </c>
      <c r="R40" s="36">
        <v>1</v>
      </c>
      <c r="S40" s="36">
        <v>0.5</v>
      </c>
      <c r="T40" s="37">
        <f t="shared" si="4"/>
        <v>23.5</v>
      </c>
      <c r="U40" s="24" t="s">
        <v>129</v>
      </c>
    </row>
    <row r="41" spans="1:34" x14ac:dyDescent="0.3">
      <c r="A41" s="24" t="s">
        <v>111</v>
      </c>
      <c r="B41" s="32">
        <v>298</v>
      </c>
      <c r="C41" s="33">
        <v>488</v>
      </c>
      <c r="D41" s="44">
        <v>6</v>
      </c>
      <c r="E41" s="44">
        <v>6</v>
      </c>
      <c r="F41" s="44">
        <v>4</v>
      </c>
      <c r="G41" s="44">
        <v>4</v>
      </c>
      <c r="H41" s="44">
        <v>1.5</v>
      </c>
      <c r="I41" s="44">
        <v>1.5</v>
      </c>
      <c r="J41" s="44">
        <v>1.5</v>
      </c>
      <c r="K41" s="44">
        <v>1.5</v>
      </c>
      <c r="L41" s="44">
        <v>1.5</v>
      </c>
      <c r="M41" s="70">
        <f t="shared" si="3"/>
        <v>27.5</v>
      </c>
      <c r="N41" s="44">
        <v>2</v>
      </c>
      <c r="O41" s="44">
        <v>1.5</v>
      </c>
      <c r="P41" s="44">
        <v>1</v>
      </c>
      <c r="Q41" s="44">
        <v>0</v>
      </c>
      <c r="R41" s="44">
        <v>1</v>
      </c>
      <c r="S41" s="44">
        <v>0.5</v>
      </c>
      <c r="T41" s="45">
        <f t="shared" si="4"/>
        <v>33.5</v>
      </c>
      <c r="U41" s="24" t="s">
        <v>129</v>
      </c>
    </row>
    <row r="42" spans="1:34" x14ac:dyDescent="0.3">
      <c r="B42" s="46" t="s">
        <v>70</v>
      </c>
      <c r="C42" s="71">
        <f t="shared" ref="C42:T42" si="5">SUM(C34:C41)</f>
        <v>3458</v>
      </c>
      <c r="D42" s="72">
        <f t="shared" si="5"/>
        <v>41</v>
      </c>
      <c r="E42" s="72">
        <f t="shared" si="5"/>
        <v>41</v>
      </c>
      <c r="F42" s="72">
        <f t="shared" si="5"/>
        <v>28</v>
      </c>
      <c r="G42" s="72">
        <f t="shared" si="5"/>
        <v>28</v>
      </c>
      <c r="H42" s="72">
        <f t="shared" si="5"/>
        <v>10</v>
      </c>
      <c r="I42" s="72">
        <f t="shared" si="5"/>
        <v>10.5</v>
      </c>
      <c r="J42" s="72">
        <f t="shared" si="5"/>
        <v>10.5</v>
      </c>
      <c r="K42" s="72">
        <f t="shared" si="5"/>
        <v>10.5</v>
      </c>
      <c r="L42" s="72">
        <f t="shared" si="5"/>
        <v>10.5</v>
      </c>
      <c r="M42" s="69">
        <f t="shared" si="5"/>
        <v>190</v>
      </c>
      <c r="N42" s="37">
        <f t="shared" si="5"/>
        <v>14</v>
      </c>
      <c r="O42" s="37">
        <f t="shared" si="5"/>
        <v>10.5</v>
      </c>
      <c r="P42" s="37">
        <f t="shared" si="5"/>
        <v>8</v>
      </c>
      <c r="Q42" s="37">
        <f t="shared" si="5"/>
        <v>1</v>
      </c>
      <c r="R42" s="37">
        <f t="shared" si="5"/>
        <v>8</v>
      </c>
      <c r="S42" s="37">
        <f t="shared" si="5"/>
        <v>4.5</v>
      </c>
      <c r="T42" s="37">
        <f t="shared" si="5"/>
        <v>236</v>
      </c>
    </row>
    <row r="43" spans="1:34" x14ac:dyDescent="0.3">
      <c r="A43" s="65"/>
      <c r="B43" s="73"/>
      <c r="C43" s="6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65"/>
      <c r="T43" s="65"/>
      <c r="U43" s="65"/>
    </row>
    <row r="44" spans="1:34" x14ac:dyDescent="0.3">
      <c r="A44" s="65"/>
      <c r="B44" s="73"/>
      <c r="C44" s="66"/>
      <c r="D44" s="74"/>
      <c r="E44" s="74"/>
      <c r="F44" s="74"/>
      <c r="G44" s="74"/>
      <c r="H44" s="74"/>
      <c r="I44" s="74"/>
      <c r="J44" s="74"/>
      <c r="K44" s="74"/>
      <c r="L44" s="74">
        <f>H42+I42+J42+K42+L42</f>
        <v>52</v>
      </c>
      <c r="M44" s="74"/>
      <c r="N44" s="74"/>
      <c r="O44" s="74"/>
      <c r="P44" s="74"/>
      <c r="Q44" s="74"/>
      <c r="R44" s="74"/>
      <c r="S44" s="65"/>
      <c r="T44" s="65"/>
      <c r="U44" s="65"/>
    </row>
    <row r="45" spans="1:34" ht="21" x14ac:dyDescent="0.4">
      <c r="A45" s="54" t="s">
        <v>139</v>
      </c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4"/>
      <c r="M45" s="54"/>
      <c r="N45" s="54"/>
      <c r="O45" s="54"/>
      <c r="P45" s="54"/>
      <c r="Q45" s="54"/>
      <c r="R45" s="54"/>
    </row>
    <row r="46" spans="1:34" ht="88.8" x14ac:dyDescent="0.3">
      <c r="A46" s="25" t="s">
        <v>45</v>
      </c>
      <c r="B46" s="26" t="s">
        <v>46</v>
      </c>
      <c r="C46" s="28" t="s">
        <v>123</v>
      </c>
      <c r="D46" s="28" t="s">
        <v>2</v>
      </c>
      <c r="E46" s="30" t="s">
        <v>3</v>
      </c>
      <c r="F46" s="30" t="s">
        <v>131</v>
      </c>
      <c r="G46" s="30" t="s">
        <v>132</v>
      </c>
      <c r="H46" s="30" t="s">
        <v>146</v>
      </c>
      <c r="I46" s="30" t="s">
        <v>149</v>
      </c>
      <c r="J46" s="30" t="s">
        <v>147</v>
      </c>
      <c r="K46" s="30" t="s">
        <v>148</v>
      </c>
      <c r="L46" s="30" t="s">
        <v>150</v>
      </c>
      <c r="M46" s="29" t="s">
        <v>49</v>
      </c>
      <c r="N46" s="29" t="s">
        <v>50</v>
      </c>
      <c r="O46" s="29" t="s">
        <v>51</v>
      </c>
      <c r="P46" s="29" t="s">
        <v>52</v>
      </c>
      <c r="Q46" s="29" t="s">
        <v>53</v>
      </c>
      <c r="R46" s="29" t="s">
        <v>54</v>
      </c>
      <c r="S46" s="29" t="s">
        <v>55</v>
      </c>
      <c r="T46" s="29" t="s">
        <v>56</v>
      </c>
      <c r="U46" s="30" t="s">
        <v>10</v>
      </c>
      <c r="V46" s="30" t="s">
        <v>151</v>
      </c>
      <c r="W46" s="57" t="s">
        <v>126</v>
      </c>
      <c r="X46" s="29" t="s">
        <v>127</v>
      </c>
      <c r="Y46" s="30" t="s">
        <v>64</v>
      </c>
      <c r="Z46" s="30" t="s">
        <v>140</v>
      </c>
      <c r="AA46" s="29" t="s">
        <v>141</v>
      </c>
      <c r="AB46" s="30" t="s">
        <v>65</v>
      </c>
      <c r="AC46" s="30" t="s">
        <v>66</v>
      </c>
      <c r="AD46" s="30" t="s">
        <v>152</v>
      </c>
      <c r="AE46" s="30" t="s">
        <v>69</v>
      </c>
      <c r="AF46" s="30" t="s">
        <v>25</v>
      </c>
      <c r="AG46" s="31" t="s">
        <v>70</v>
      </c>
    </row>
    <row r="47" spans="1:34" x14ac:dyDescent="0.3">
      <c r="A47" s="24" t="s">
        <v>112</v>
      </c>
      <c r="B47" s="32">
        <v>301</v>
      </c>
      <c r="C47" s="33">
        <v>1158</v>
      </c>
      <c r="D47" s="36">
        <v>8.5</v>
      </c>
      <c r="E47" s="36">
        <v>6.5</v>
      </c>
      <c r="F47" s="36">
        <v>9</v>
      </c>
      <c r="G47" s="36">
        <v>8.5</v>
      </c>
      <c r="H47" s="36">
        <v>4.5</v>
      </c>
      <c r="I47" s="39"/>
      <c r="J47" s="39"/>
      <c r="K47" s="39"/>
      <c r="L47" s="36">
        <v>2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1</v>
      </c>
      <c r="S47" s="36">
        <v>1</v>
      </c>
      <c r="T47" s="36">
        <v>0</v>
      </c>
      <c r="U47" s="36">
        <v>6.5</v>
      </c>
      <c r="V47" s="36">
        <v>22.5</v>
      </c>
      <c r="W47" s="64">
        <f>SUM(D47:V47)</f>
        <v>70</v>
      </c>
      <c r="X47" s="36">
        <v>5</v>
      </c>
      <c r="Y47" s="36">
        <v>1</v>
      </c>
      <c r="Z47" s="36">
        <v>0.5</v>
      </c>
      <c r="AA47" s="39"/>
      <c r="AB47" s="36">
        <v>1</v>
      </c>
      <c r="AC47" s="36">
        <v>3</v>
      </c>
      <c r="AD47" s="36">
        <v>0</v>
      </c>
      <c r="AE47" s="36">
        <v>2</v>
      </c>
      <c r="AF47" s="36">
        <v>1</v>
      </c>
      <c r="AG47" s="37">
        <f t="shared" ref="AG47:AG54" si="6">SUM(W47:AF47)</f>
        <v>83.5</v>
      </c>
      <c r="AH47" s="82" t="s">
        <v>129</v>
      </c>
    </row>
    <row r="48" spans="1:34" x14ac:dyDescent="0.3">
      <c r="A48" s="60" t="s">
        <v>153</v>
      </c>
      <c r="B48" s="32">
        <v>303</v>
      </c>
      <c r="C48" s="33">
        <v>864</v>
      </c>
      <c r="D48" s="36">
        <v>8.5</v>
      </c>
      <c r="E48" s="36">
        <v>7.5</v>
      </c>
      <c r="F48" s="36">
        <v>7</v>
      </c>
      <c r="G48" s="36">
        <v>7</v>
      </c>
      <c r="H48" s="36">
        <v>3</v>
      </c>
      <c r="I48" s="36">
        <v>1</v>
      </c>
      <c r="J48" s="36">
        <v>1</v>
      </c>
      <c r="K48" s="36">
        <v>1</v>
      </c>
      <c r="L48" s="36">
        <v>1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4</v>
      </c>
      <c r="V48" s="36">
        <v>10.5</v>
      </c>
      <c r="W48" s="64">
        <f>SUM(D48:V48)</f>
        <v>51.5</v>
      </c>
      <c r="X48" s="36">
        <v>4</v>
      </c>
      <c r="Y48" s="36">
        <v>1</v>
      </c>
      <c r="Z48" s="36">
        <v>0.5</v>
      </c>
      <c r="AA48" s="36">
        <v>1</v>
      </c>
      <c r="AB48" s="36">
        <v>1</v>
      </c>
      <c r="AC48" s="36">
        <v>2</v>
      </c>
      <c r="AD48" s="36">
        <v>0</v>
      </c>
      <c r="AE48" s="36">
        <v>2</v>
      </c>
      <c r="AF48" s="36">
        <v>1</v>
      </c>
      <c r="AG48" s="37">
        <f t="shared" si="6"/>
        <v>64</v>
      </c>
      <c r="AH48" s="82" t="s">
        <v>129</v>
      </c>
    </row>
    <row r="49" spans="1:35" x14ac:dyDescent="0.3">
      <c r="A49" s="24" t="s">
        <v>114</v>
      </c>
      <c r="B49" s="32">
        <v>305</v>
      </c>
      <c r="C49" s="33">
        <v>404</v>
      </c>
      <c r="D49" s="36">
        <v>3</v>
      </c>
      <c r="E49" s="36">
        <v>2.5</v>
      </c>
      <c r="F49" s="36">
        <v>3.5</v>
      </c>
      <c r="G49" s="36">
        <v>3</v>
      </c>
      <c r="H49" s="36">
        <v>1.5</v>
      </c>
      <c r="I49" s="39"/>
      <c r="J49" s="39"/>
      <c r="K49" s="39"/>
      <c r="L49" s="36">
        <v>1</v>
      </c>
      <c r="M49" s="36">
        <v>0</v>
      </c>
      <c r="N49" s="36">
        <v>0</v>
      </c>
      <c r="O49" s="36">
        <v>0</v>
      </c>
      <c r="P49" s="36">
        <v>0</v>
      </c>
      <c r="Q49" s="36">
        <v>1</v>
      </c>
      <c r="R49" s="36">
        <v>0</v>
      </c>
      <c r="S49" s="36">
        <v>3</v>
      </c>
      <c r="T49" s="36">
        <v>1</v>
      </c>
      <c r="U49" s="36">
        <v>2.5</v>
      </c>
      <c r="V49" s="36">
        <v>8</v>
      </c>
      <c r="W49" s="64">
        <f t="shared" ref="W49:W53" si="7">SUM(D49:V49)</f>
        <v>30</v>
      </c>
      <c r="X49" s="36">
        <v>3</v>
      </c>
      <c r="Y49" s="36">
        <v>1</v>
      </c>
      <c r="Z49" s="36">
        <v>0.5</v>
      </c>
      <c r="AA49" s="39"/>
      <c r="AB49" s="36">
        <v>1</v>
      </c>
      <c r="AC49" s="36">
        <v>1</v>
      </c>
      <c r="AD49" s="36">
        <v>0</v>
      </c>
      <c r="AE49" s="36">
        <v>1</v>
      </c>
      <c r="AF49" s="36">
        <v>1</v>
      </c>
      <c r="AG49" s="37">
        <f t="shared" si="6"/>
        <v>38.5</v>
      </c>
      <c r="AH49" s="82" t="s">
        <v>129</v>
      </c>
    </row>
    <row r="50" spans="1:35" x14ac:dyDescent="0.3">
      <c r="A50" s="24" t="s">
        <v>154</v>
      </c>
      <c r="B50" s="32">
        <v>307</v>
      </c>
      <c r="C50" s="33">
        <v>550</v>
      </c>
      <c r="D50" s="36">
        <v>4.5</v>
      </c>
      <c r="E50" s="36">
        <v>3.5</v>
      </c>
      <c r="F50" s="36">
        <v>4.5</v>
      </c>
      <c r="G50" s="36">
        <v>4.5</v>
      </c>
      <c r="H50" s="36">
        <v>2.5</v>
      </c>
      <c r="I50" s="39"/>
      <c r="J50" s="39"/>
      <c r="K50" s="39"/>
      <c r="L50" s="36">
        <v>1</v>
      </c>
      <c r="M50" s="36">
        <v>1</v>
      </c>
      <c r="N50" s="36">
        <v>0</v>
      </c>
      <c r="O50" s="36">
        <v>0</v>
      </c>
      <c r="P50" s="36">
        <v>0</v>
      </c>
      <c r="Q50" s="36">
        <v>0</v>
      </c>
      <c r="R50" s="36">
        <v>1</v>
      </c>
      <c r="S50" s="36">
        <v>0</v>
      </c>
      <c r="T50" s="36">
        <v>0</v>
      </c>
      <c r="U50" s="36">
        <v>3.5</v>
      </c>
      <c r="V50" s="36">
        <v>11.5</v>
      </c>
      <c r="W50" s="64">
        <f t="shared" si="7"/>
        <v>37.5</v>
      </c>
      <c r="X50" s="36">
        <v>3</v>
      </c>
      <c r="Y50" s="36">
        <v>1</v>
      </c>
      <c r="Z50" s="36">
        <v>0.5</v>
      </c>
      <c r="AA50" s="39"/>
      <c r="AB50" s="36">
        <v>1</v>
      </c>
      <c r="AC50" s="36">
        <v>1</v>
      </c>
      <c r="AD50" s="36">
        <v>0</v>
      </c>
      <c r="AE50" s="36">
        <v>1</v>
      </c>
      <c r="AF50" s="36">
        <v>1</v>
      </c>
      <c r="AG50" s="37">
        <f t="shared" si="6"/>
        <v>46</v>
      </c>
      <c r="AH50" s="82" t="s">
        <v>129</v>
      </c>
    </row>
    <row r="51" spans="1:35" x14ac:dyDescent="0.3">
      <c r="A51" s="24" t="s">
        <v>117</v>
      </c>
      <c r="B51" s="32">
        <v>319</v>
      </c>
      <c r="C51" s="33">
        <v>482</v>
      </c>
      <c r="D51" s="36">
        <v>4</v>
      </c>
      <c r="E51" s="36">
        <v>3</v>
      </c>
      <c r="F51" s="36">
        <v>4</v>
      </c>
      <c r="G51" s="36">
        <v>4</v>
      </c>
      <c r="H51" s="36">
        <v>2</v>
      </c>
      <c r="I51" s="39"/>
      <c r="J51" s="39"/>
      <c r="K51" s="39"/>
      <c r="L51" s="36">
        <v>1</v>
      </c>
      <c r="M51" s="36">
        <v>1</v>
      </c>
      <c r="N51" s="36">
        <v>0</v>
      </c>
      <c r="O51" s="36">
        <v>0</v>
      </c>
      <c r="P51" s="36">
        <v>1</v>
      </c>
      <c r="Q51" s="36">
        <v>0</v>
      </c>
      <c r="R51" s="36">
        <v>0</v>
      </c>
      <c r="S51" s="36">
        <v>0</v>
      </c>
      <c r="T51" s="36">
        <v>0</v>
      </c>
      <c r="U51" s="36">
        <v>3</v>
      </c>
      <c r="V51" s="36">
        <v>9.5</v>
      </c>
      <c r="W51" s="64">
        <f t="shared" si="7"/>
        <v>32.5</v>
      </c>
      <c r="X51" s="36">
        <v>3</v>
      </c>
      <c r="Y51" s="36">
        <v>1</v>
      </c>
      <c r="Z51" s="36">
        <v>0.5</v>
      </c>
      <c r="AA51" s="39"/>
      <c r="AB51" s="36">
        <v>1</v>
      </c>
      <c r="AC51" s="36">
        <v>1</v>
      </c>
      <c r="AD51" s="36">
        <v>1</v>
      </c>
      <c r="AE51" s="36">
        <v>1</v>
      </c>
      <c r="AF51" s="36">
        <v>1</v>
      </c>
      <c r="AG51" s="37">
        <f t="shared" si="6"/>
        <v>42</v>
      </c>
      <c r="AH51" s="82" t="s">
        <v>129</v>
      </c>
    </row>
    <row r="52" spans="1:35" x14ac:dyDescent="0.3">
      <c r="A52" s="24" t="s">
        <v>118</v>
      </c>
      <c r="B52" s="32">
        <v>327</v>
      </c>
      <c r="C52" s="33">
        <v>411</v>
      </c>
      <c r="D52" s="36">
        <v>3</v>
      </c>
      <c r="E52" s="36">
        <v>2.5</v>
      </c>
      <c r="F52" s="36">
        <v>3.5</v>
      </c>
      <c r="G52" s="36">
        <v>3</v>
      </c>
      <c r="H52" s="36">
        <v>1.5</v>
      </c>
      <c r="I52" s="39"/>
      <c r="J52" s="39"/>
      <c r="K52" s="39"/>
      <c r="L52" s="36">
        <v>1</v>
      </c>
      <c r="M52" s="36">
        <v>1</v>
      </c>
      <c r="N52" s="36">
        <v>1</v>
      </c>
      <c r="O52" s="36">
        <v>0</v>
      </c>
      <c r="P52" s="36">
        <v>0</v>
      </c>
      <c r="Q52" s="36">
        <v>1</v>
      </c>
      <c r="R52" s="36">
        <v>0</v>
      </c>
      <c r="S52" s="36">
        <v>3</v>
      </c>
      <c r="T52" s="36">
        <v>0</v>
      </c>
      <c r="U52" s="36">
        <v>2.5</v>
      </c>
      <c r="V52" s="36">
        <v>8</v>
      </c>
      <c r="W52" s="64">
        <f t="shared" si="7"/>
        <v>31</v>
      </c>
      <c r="X52" s="36">
        <v>3</v>
      </c>
      <c r="Y52" s="36">
        <v>1</v>
      </c>
      <c r="Z52" s="36">
        <v>0.5</v>
      </c>
      <c r="AA52" s="39"/>
      <c r="AB52" s="36">
        <v>1</v>
      </c>
      <c r="AC52" s="36">
        <v>1</v>
      </c>
      <c r="AD52" s="36">
        <v>0</v>
      </c>
      <c r="AE52" s="36">
        <v>1</v>
      </c>
      <c r="AF52" s="36">
        <v>1</v>
      </c>
      <c r="AG52" s="37">
        <f t="shared" si="6"/>
        <v>39.5</v>
      </c>
      <c r="AH52" s="82" t="s">
        <v>129</v>
      </c>
      <c r="AI52" s="40"/>
    </row>
    <row r="53" spans="1:35" x14ac:dyDescent="0.3">
      <c r="A53" s="24" t="s">
        <v>119</v>
      </c>
      <c r="B53" s="32">
        <v>329</v>
      </c>
      <c r="C53" s="33">
        <v>994</v>
      </c>
      <c r="D53" s="36">
        <v>7</v>
      </c>
      <c r="E53" s="36">
        <v>5.5</v>
      </c>
      <c r="F53" s="36">
        <v>8</v>
      </c>
      <c r="G53" s="36">
        <v>7</v>
      </c>
      <c r="H53" s="36">
        <v>3.5</v>
      </c>
      <c r="I53" s="39"/>
      <c r="J53" s="39"/>
      <c r="K53" s="39"/>
      <c r="L53" s="36">
        <v>2</v>
      </c>
      <c r="M53" s="36">
        <v>0</v>
      </c>
      <c r="N53" s="36">
        <v>0</v>
      </c>
      <c r="O53" s="36">
        <v>0</v>
      </c>
      <c r="P53" s="36">
        <v>0</v>
      </c>
      <c r="Q53" s="36">
        <v>1</v>
      </c>
      <c r="R53" s="36">
        <v>0</v>
      </c>
      <c r="S53" s="36">
        <v>3</v>
      </c>
      <c r="T53" s="36">
        <v>1.5</v>
      </c>
      <c r="U53" s="36">
        <v>5.5</v>
      </c>
      <c r="V53" s="36">
        <v>19</v>
      </c>
      <c r="W53" s="64">
        <f t="shared" si="7"/>
        <v>63</v>
      </c>
      <c r="X53" s="36">
        <v>4</v>
      </c>
      <c r="Y53" s="36">
        <v>1</v>
      </c>
      <c r="Z53" s="36">
        <v>0.5</v>
      </c>
      <c r="AA53" s="39"/>
      <c r="AB53" s="36">
        <v>1</v>
      </c>
      <c r="AC53" s="36">
        <v>2</v>
      </c>
      <c r="AD53" s="36">
        <v>0</v>
      </c>
      <c r="AE53" s="36">
        <v>2</v>
      </c>
      <c r="AF53" s="36">
        <v>1</v>
      </c>
      <c r="AG53" s="37">
        <f t="shared" si="6"/>
        <v>74.5</v>
      </c>
      <c r="AH53" s="82" t="s">
        <v>129</v>
      </c>
    </row>
    <row r="54" spans="1:35" x14ac:dyDescent="0.3">
      <c r="A54" s="24" t="s">
        <v>120</v>
      </c>
      <c r="B54" s="32">
        <v>355</v>
      </c>
      <c r="C54" s="33">
        <v>597</v>
      </c>
      <c r="D54" s="44">
        <v>4.5</v>
      </c>
      <c r="E54" s="44">
        <v>3.5</v>
      </c>
      <c r="F54" s="44">
        <v>5</v>
      </c>
      <c r="G54" s="44">
        <v>4.5</v>
      </c>
      <c r="H54" s="41">
        <v>2.5</v>
      </c>
      <c r="I54" s="42"/>
      <c r="J54" s="42"/>
      <c r="K54" s="42"/>
      <c r="L54" s="44">
        <v>1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3.5</v>
      </c>
      <c r="V54" s="44">
        <v>12</v>
      </c>
      <c r="W54" s="70">
        <f>SUM(D54:V54)</f>
        <v>36.5</v>
      </c>
      <c r="X54" s="44">
        <v>3</v>
      </c>
      <c r="Y54" s="44">
        <v>1</v>
      </c>
      <c r="Z54" s="41">
        <v>0.5</v>
      </c>
      <c r="AA54" s="42"/>
      <c r="AB54" s="44">
        <v>1</v>
      </c>
      <c r="AC54" s="44">
        <v>1</v>
      </c>
      <c r="AD54" s="44">
        <v>0</v>
      </c>
      <c r="AE54" s="44">
        <v>1</v>
      </c>
      <c r="AF54" s="44">
        <v>1</v>
      </c>
      <c r="AG54" s="45">
        <f t="shared" si="6"/>
        <v>45</v>
      </c>
      <c r="AH54" s="82" t="s">
        <v>129</v>
      </c>
    </row>
    <row r="55" spans="1:35" x14ac:dyDescent="0.3">
      <c r="B55" s="46" t="s">
        <v>70</v>
      </c>
      <c r="C55" s="71">
        <f t="shared" ref="C55:AA55" si="8">SUM(C47:C54)</f>
        <v>5460</v>
      </c>
      <c r="D55" s="72">
        <f t="shared" si="8"/>
        <v>43</v>
      </c>
      <c r="E55" s="72">
        <f t="shared" si="8"/>
        <v>34.5</v>
      </c>
      <c r="F55" s="72">
        <f t="shared" si="8"/>
        <v>44.5</v>
      </c>
      <c r="G55" s="72">
        <f t="shared" si="8"/>
        <v>41.5</v>
      </c>
      <c r="H55" s="72">
        <f t="shared" si="8"/>
        <v>21</v>
      </c>
      <c r="I55" s="72">
        <f t="shared" si="8"/>
        <v>1</v>
      </c>
      <c r="J55" s="72">
        <f t="shared" si="8"/>
        <v>1</v>
      </c>
      <c r="K55" s="72">
        <f t="shared" si="8"/>
        <v>1</v>
      </c>
      <c r="L55" s="72">
        <f t="shared" si="8"/>
        <v>10</v>
      </c>
      <c r="M55" s="72">
        <f>SUM(M47:M54)</f>
        <v>3</v>
      </c>
      <c r="N55" s="72">
        <f t="shared" si="8"/>
        <v>1</v>
      </c>
      <c r="O55" s="72">
        <f t="shared" si="8"/>
        <v>0</v>
      </c>
      <c r="P55" s="72">
        <f t="shared" si="8"/>
        <v>1</v>
      </c>
      <c r="Q55" s="72">
        <f t="shared" si="8"/>
        <v>3</v>
      </c>
      <c r="R55" s="72">
        <f t="shared" si="8"/>
        <v>2</v>
      </c>
      <c r="S55" s="72">
        <f t="shared" si="8"/>
        <v>10</v>
      </c>
      <c r="T55" s="72">
        <f t="shared" si="8"/>
        <v>2.5</v>
      </c>
      <c r="U55" s="72">
        <f t="shared" si="8"/>
        <v>31</v>
      </c>
      <c r="V55" s="72">
        <f t="shared" si="8"/>
        <v>101</v>
      </c>
      <c r="W55" s="69">
        <f t="shared" si="8"/>
        <v>352</v>
      </c>
      <c r="X55" s="37">
        <f t="shared" si="8"/>
        <v>28</v>
      </c>
      <c r="Y55" s="37">
        <f t="shared" si="8"/>
        <v>8</v>
      </c>
      <c r="Z55" s="37">
        <f t="shared" si="8"/>
        <v>4</v>
      </c>
      <c r="AA55" s="37">
        <f t="shared" si="8"/>
        <v>1</v>
      </c>
      <c r="AB55" s="37">
        <f t="shared" ref="AB55:AG55" si="9">SUM(AB47:AB54)</f>
        <v>8</v>
      </c>
      <c r="AC55" s="37">
        <f t="shared" si="9"/>
        <v>12</v>
      </c>
      <c r="AD55" s="37">
        <f t="shared" si="9"/>
        <v>1</v>
      </c>
      <c r="AE55" s="37">
        <f t="shared" si="9"/>
        <v>11</v>
      </c>
      <c r="AF55" s="37">
        <f t="shared" si="9"/>
        <v>8</v>
      </c>
      <c r="AG55" s="37">
        <f t="shared" si="9"/>
        <v>433</v>
      </c>
    </row>
    <row r="57" spans="1:35" x14ac:dyDescent="0.3">
      <c r="C57" s="53">
        <f>SUM(C55+C42+C29)</f>
        <v>17337</v>
      </c>
      <c r="D57" s="75"/>
      <c r="E57" s="75"/>
      <c r="F57" s="75"/>
      <c r="G57" s="75"/>
      <c r="H57" s="75"/>
      <c r="I57" s="75"/>
      <c r="J57" s="75"/>
      <c r="K57" s="75"/>
      <c r="L57" s="75"/>
      <c r="M57" s="75">
        <f>V55+U55+L55+K55+J55+I55+H55</f>
        <v>166</v>
      </c>
      <c r="N57" s="75"/>
      <c r="O57" s="75"/>
      <c r="P57" s="75"/>
      <c r="Q57" s="75"/>
      <c r="R57" s="75"/>
      <c r="S57" s="75"/>
      <c r="T57" s="75"/>
      <c r="U57" s="75"/>
      <c r="V57" s="75"/>
      <c r="W57" s="53">
        <f>SUM(W55+M42+I29)</f>
        <v>1025.5</v>
      </c>
      <c r="X57" s="53">
        <f>SUM(X55+N42+J29)</f>
        <v>75</v>
      </c>
      <c r="Y57" s="53">
        <f>SUM(Y55+O42+K29)</f>
        <v>46.5</v>
      </c>
      <c r="Z57" s="53">
        <f>Z55</f>
        <v>4</v>
      </c>
      <c r="AA57" s="53">
        <f>AA55</f>
        <v>1</v>
      </c>
      <c r="AB57" s="53">
        <f>SUM(AB55+P42+L29)</f>
        <v>40</v>
      </c>
      <c r="AC57" s="53">
        <f>SUM(AC55+Q42+M29)</f>
        <v>18</v>
      </c>
      <c r="AD57" s="53">
        <f>SUM(AD55)</f>
        <v>1</v>
      </c>
      <c r="AE57" s="53">
        <f>SUM(AE55+R42+N29)</f>
        <v>44</v>
      </c>
      <c r="AF57" s="53">
        <f>SUM(AF55+S42+O29)</f>
        <v>26.5</v>
      </c>
      <c r="AG57" s="53">
        <f>SUM(AG55+T42+P29)</f>
        <v>1281.5</v>
      </c>
    </row>
    <row r="58" spans="1:35" x14ac:dyDescent="0.3">
      <c r="N58" s="77"/>
    </row>
    <row r="59" spans="1:35" x14ac:dyDescent="0.3">
      <c r="A59" s="24" t="s">
        <v>155</v>
      </c>
    </row>
    <row r="60" spans="1:35" x14ac:dyDescent="0.3">
      <c r="A60" s="24" t="s">
        <v>156</v>
      </c>
    </row>
    <row r="61" spans="1:35" x14ac:dyDescent="0.3">
      <c r="J61" s="83"/>
    </row>
    <row r="64" spans="1:35" x14ac:dyDescent="0.3">
      <c r="J64" s="50"/>
      <c r="K64" s="50"/>
    </row>
  </sheetData>
  <pageMargins left="0.7" right="0.7" top="0.75" bottom="0.75" header="0.3" footer="0.3"/>
  <pageSetup scale="4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FE34E5E6255F41AFCC221B84FAB27B" ma:contentTypeVersion="14" ma:contentTypeDescription="Create a new document." ma:contentTypeScope="" ma:versionID="bcd51689fedd4f773840230d1d62caee">
  <xsd:schema xmlns:xsd="http://www.w3.org/2001/XMLSchema" xmlns:xs="http://www.w3.org/2001/XMLSchema" xmlns:p="http://schemas.microsoft.com/office/2006/metadata/properties" xmlns:ns2="5d57ab6b-7620-4be5-802b-fa68ddee49ca" xmlns:ns3="71c476a1-b17c-429c-81cd-a81280556eb5" targetNamespace="http://schemas.microsoft.com/office/2006/metadata/properties" ma:root="true" ma:fieldsID="996d1397883f619402aff7903c07d38b" ns2:_="" ns3:_="">
    <xsd:import namespace="5d57ab6b-7620-4be5-802b-fa68ddee49ca"/>
    <xsd:import namespace="71c476a1-b17c-429c-81cd-a81280556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7ab6b-7620-4be5-802b-fa68ddee4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2497a2b-35a7-48fa-91b2-421a4e35cb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476a1-b17c-429c-81cd-a81280556e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2fb0681-e42d-4553-9297-fc9662afd1e1}" ma:internalName="TaxCatchAll" ma:showField="CatchAllData" ma:web="71c476a1-b17c-429c-81cd-a81280556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c476a1-b17c-429c-81cd-a81280556eb5" xsi:nil="true"/>
    <lcf76f155ced4ddcb4097134ff3c332f xmlns="5d57ab6b-7620-4be5-802b-fa68ddee49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31B1BF-2D45-4DA7-B4CE-46915D4D5BA8}"/>
</file>

<file path=customXml/itemProps2.xml><?xml version="1.0" encoding="utf-8"?>
<ds:datastoreItem xmlns:ds="http://schemas.openxmlformats.org/officeDocument/2006/customXml" ds:itemID="{3ABE78A7-406C-4184-860D-7954BC9CD641}"/>
</file>

<file path=customXml/itemProps3.xml><?xml version="1.0" encoding="utf-8"?>
<ds:datastoreItem xmlns:ds="http://schemas.openxmlformats.org/officeDocument/2006/customXml" ds:itemID="{7DBB5580-7021-4892-8C8C-6168D767CC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K-5</vt:lpstr>
      <vt:lpstr>K-5 (Updated)</vt:lpstr>
      <vt:lpstr>6-8</vt:lpstr>
      <vt:lpstr>6-8 (Updated)</vt:lpstr>
      <vt:lpstr>9-12</vt:lpstr>
      <vt:lpstr>9-12 (Updated)</vt:lpstr>
      <vt:lpstr>2025-26 FTEs</vt:lpstr>
      <vt:lpstr>2026-27 FTEs</vt:lpstr>
      <vt:lpstr>2027-28 FTEs</vt:lpstr>
      <vt:lpstr>2027-28 FTEs (NO 0.50FTE)</vt:lpstr>
      <vt:lpstr>2028-29 FTEs</vt:lpstr>
      <vt:lpstr>2028-29 FTEs (NO 0.50FTE)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Joseph, Ronald</dc:creator>
  <cp:keywords/>
  <dc:description/>
  <cp:lastModifiedBy>Rudolph, Margaret</cp:lastModifiedBy>
  <cp:revision/>
  <dcterms:created xsi:type="dcterms:W3CDTF">2025-08-27T15:36:49Z</dcterms:created>
  <dcterms:modified xsi:type="dcterms:W3CDTF">2025-12-29T16:39:50Z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0x01010090FE34E5E6255F41AFCC221B84FAB27B</vt:lpwstr>
  </property>
</Properties>
</file>