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mc:AlternateContent xmlns:mc="http://schemas.openxmlformats.org/markup-compatibility/2006">
    <mc:Choice Requires="x15">
      <x15ac:absPath xmlns:x15ac="http://schemas.microsoft.com/office/spreadsheetml/2010/11/ac" url="https://mypps-my.sharepoint.com/personal/sconnell1_pghschools_org/Documents/FUP/FUP-Feasibility II/"/>
    </mc:Choice>
  </mc:AlternateContent>
  <xr:revisionPtr revIDLastSave="0" documentId="8_{DD16656E-20C5-4749-8660-80FCEBF5A0CA}" xr6:coauthVersionLast="47" xr6:coauthVersionMax="47" xr10:uidLastSave="{00000000-0000-0000-0000-000000000000}"/>
  <bookViews>
    <workbookView xWindow="-135" yWindow="-135" windowWidth="27885" windowHeight="16470" firstSheet="1" activeTab="1" xr2:uid="{E50FA3B9-1480-41EC-928C-B98274B86B1A}"/>
  </bookViews>
  <sheets>
    <sheet name="Renovation Costs" sheetId="1" r:id="rId1"/>
    <sheet name="Closed Buildings" sheetId="2" r:id="rId2"/>
    <sheet name="Sheet2"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3" i="2" l="1"/>
  <c r="G80" i="2" l="1"/>
  <c r="G72" i="2"/>
  <c r="G64" i="2"/>
  <c r="G48" i="2"/>
  <c r="G32" i="2"/>
  <c r="G24" i="2"/>
  <c r="G40" i="2"/>
  <c r="G16" i="2"/>
  <c r="F31" i="2"/>
  <c r="M90" i="2" l="1"/>
  <c r="M88" i="2"/>
  <c r="M87" i="2"/>
  <c r="M81" i="2"/>
  <c r="M83" i="2" s="1"/>
  <c r="N79" i="2"/>
  <c r="M75" i="2"/>
  <c r="M73" i="2"/>
  <c r="N71" i="2"/>
  <c r="M65" i="2"/>
  <c r="M67" i="2" s="1"/>
  <c r="N63" i="2"/>
  <c r="M57" i="2"/>
  <c r="M59" i="2" s="1"/>
  <c r="N55" i="2"/>
  <c r="M49" i="2"/>
  <c r="M51" i="2" s="1"/>
  <c r="N47" i="2"/>
  <c r="M41" i="2"/>
  <c r="M43" i="2" s="1"/>
  <c r="N39" i="2"/>
  <c r="M35" i="2"/>
  <c r="N31" i="2"/>
  <c r="M25" i="2"/>
  <c r="M27" i="2" s="1"/>
  <c r="N23" i="2"/>
  <c r="M17" i="2"/>
  <c r="M19" i="2" s="1"/>
  <c r="N15" i="2"/>
  <c r="M9" i="2"/>
  <c r="M11" i="2" s="1"/>
  <c r="N7" i="2"/>
  <c r="F15" i="2"/>
  <c r="P426" i="1"/>
  <c r="P427" i="1" s="1"/>
  <c r="U435" i="1"/>
  <c r="U436" i="1" s="1"/>
  <c r="U426" i="1"/>
  <c r="U427" i="1" s="1"/>
  <c r="P437" i="1"/>
  <c r="P432" i="1"/>
  <c r="P438" i="1" s="1"/>
  <c r="F145" i="1"/>
  <c r="F144" i="1"/>
  <c r="F143" i="1"/>
  <c r="F142" i="1"/>
  <c r="F125" i="1"/>
  <c r="F124" i="1"/>
  <c r="F123" i="1"/>
  <c r="F122" i="1"/>
  <c r="E126" i="1" s="1"/>
  <c r="M89" i="2" l="1"/>
  <c r="M91" i="2" s="1"/>
  <c r="N87" i="2"/>
  <c r="P440" i="1"/>
  <c r="U438" i="1"/>
  <c r="E146" i="1"/>
  <c r="H119" i="1"/>
  <c r="H139" i="1"/>
  <c r="F140" i="1" l="1"/>
  <c r="F139" i="1"/>
  <c r="H138" i="1"/>
  <c r="F138" i="1" s="1"/>
  <c r="F120" i="1"/>
  <c r="F119" i="1"/>
  <c r="H118" i="1"/>
  <c r="F118" i="1" s="1"/>
  <c r="F425" i="1"/>
  <c r="F424" i="1"/>
  <c r="H452" i="1"/>
  <c r="F452" i="1" s="1"/>
  <c r="H453" i="1"/>
  <c r="F453" i="1" s="1"/>
  <c r="F454" i="1"/>
  <c r="P291" i="1"/>
  <c r="P286" i="1"/>
  <c r="P358" i="1"/>
  <c r="P353" i="1"/>
  <c r="I9" i="2"/>
  <c r="I8" i="2"/>
  <c r="I7" i="2"/>
  <c r="F79" i="2"/>
  <c r="F71" i="2"/>
  <c r="F63" i="2"/>
  <c r="F55" i="2"/>
  <c r="F47" i="2"/>
  <c r="F39" i="2"/>
  <c r="F23" i="2"/>
  <c r="F7" i="2"/>
  <c r="F248" i="1"/>
  <c r="F253" i="1"/>
  <c r="F252" i="1"/>
  <c r="F251" i="1"/>
  <c r="F250" i="1"/>
  <c r="E141" i="1" l="1"/>
  <c r="E147" i="1" s="1"/>
  <c r="E121" i="1"/>
  <c r="P360" i="1"/>
  <c r="F426" i="1"/>
  <c r="F428" i="1" s="1"/>
  <c r="F429" i="1" s="1"/>
  <c r="E455" i="1"/>
  <c r="F456" i="1"/>
  <c r="P293" i="1"/>
  <c r="E254" i="1"/>
  <c r="H247" i="1"/>
  <c r="F247" i="1" s="1"/>
  <c r="H246" i="1"/>
  <c r="F246" i="1" s="1"/>
  <c r="F148" i="1" l="1"/>
  <c r="E148" i="1"/>
  <c r="E127" i="1"/>
  <c r="F431" i="1"/>
  <c r="F432" i="1" s="1"/>
  <c r="G457" i="1"/>
  <c r="F457" i="1"/>
  <c r="E249" i="1"/>
  <c r="E255" i="1" s="1"/>
  <c r="F502" i="1"/>
  <c r="E503" i="1" s="1"/>
  <c r="E504" i="1" s="1"/>
  <c r="E505" i="1" s="1"/>
  <c r="F15" i="1"/>
  <c r="F232" i="1"/>
  <c r="F192" i="1"/>
  <c r="F191" i="1"/>
  <c r="F190" i="1"/>
  <c r="F189" i="1"/>
  <c r="F188" i="1"/>
  <c r="F187" i="1"/>
  <c r="E193" i="1" s="1"/>
  <c r="F185" i="1"/>
  <c r="F184" i="1"/>
  <c r="H183" i="1"/>
  <c r="F183" i="1" s="1"/>
  <c r="F128" i="1" l="1"/>
  <c r="E128" i="1"/>
  <c r="G433" i="1"/>
  <c r="F433" i="1"/>
  <c r="F256" i="1"/>
  <c r="E256" i="1"/>
  <c r="F505" i="1"/>
  <c r="E186" i="1"/>
  <c r="E194" i="1" l="1"/>
  <c r="F195" i="1" s="1"/>
  <c r="F400" i="1"/>
  <c r="F399" i="1"/>
  <c r="F398" i="1"/>
  <c r="F397" i="1"/>
  <c r="F395" i="1"/>
  <c r="F394" i="1"/>
  <c r="H393" i="1"/>
  <c r="F393" i="1" s="1"/>
  <c r="F334" i="1"/>
  <c r="E90" i="2"/>
  <c r="E88" i="2"/>
  <c r="E89" i="2" s="1"/>
  <c r="E91" i="2" s="1"/>
  <c r="E87" i="2"/>
  <c r="F87" i="2" l="1"/>
  <c r="E195" i="1"/>
  <c r="E401" i="1"/>
  <c r="E396" i="1"/>
  <c r="E402" i="1" l="1"/>
  <c r="E403" i="1" s="1"/>
  <c r="E81" i="2"/>
  <c r="E83" i="2" s="1"/>
  <c r="E73" i="2"/>
  <c r="E75" i="2" s="1"/>
  <c r="E65" i="2"/>
  <c r="E67" i="2" s="1"/>
  <c r="E57" i="2"/>
  <c r="E59" i="2" s="1"/>
  <c r="E49" i="2"/>
  <c r="E51" i="2" s="1"/>
  <c r="E41" i="2"/>
  <c r="E43" i="2" s="1"/>
  <c r="E33" i="2"/>
  <c r="E35" i="2" s="1"/>
  <c r="E25" i="2"/>
  <c r="E27" i="2" s="1"/>
  <c r="E17" i="2"/>
  <c r="E19" i="2" s="1"/>
  <c r="E9" i="2"/>
  <c r="E11" i="2" s="1"/>
  <c r="H486" i="1"/>
  <c r="F403" i="1" l="1"/>
  <c r="F335" i="1"/>
  <c r="F333" i="1"/>
  <c r="F336" i="1" l="1"/>
  <c r="F338" i="1" s="1"/>
  <c r="F339" i="1" s="1"/>
  <c r="F341" i="1" l="1"/>
  <c r="F342" i="1" s="1"/>
  <c r="E413" i="1" s="1"/>
  <c r="G343" i="1" l="1"/>
  <c r="F343" i="1"/>
  <c r="H96" i="1"/>
  <c r="H8" i="1"/>
  <c r="H226" i="1"/>
  <c r="H225" i="1"/>
  <c r="H266" i="1" l="1"/>
  <c r="F361" i="1"/>
  <c r="H289" i="1"/>
  <c r="F286" i="1"/>
  <c r="F374" i="1"/>
  <c r="F353" i="1"/>
  <c r="H377" i="1" l="1"/>
  <c r="F377" i="1" s="1"/>
  <c r="F379" i="1"/>
  <c r="F378" i="1"/>
  <c r="F360" i="1"/>
  <c r="E362" i="1" s="1"/>
  <c r="F358" i="1"/>
  <c r="F357" i="1"/>
  <c r="F356" i="1"/>
  <c r="F296" i="1"/>
  <c r="F295" i="1"/>
  <c r="F294" i="1"/>
  <c r="F293" i="1"/>
  <c r="F291" i="1"/>
  <c r="F290" i="1"/>
  <c r="F289" i="1"/>
  <c r="F273" i="1"/>
  <c r="F272" i="1"/>
  <c r="F271" i="1"/>
  <c r="F270" i="1"/>
  <c r="F268" i="1"/>
  <c r="F267" i="1"/>
  <c r="F266" i="1"/>
  <c r="F231" i="1"/>
  <c r="F230" i="1"/>
  <c r="F229" i="1"/>
  <c r="F227" i="1"/>
  <c r="F226" i="1"/>
  <c r="F225" i="1"/>
  <c r="F212" i="1"/>
  <c r="F211" i="1"/>
  <c r="F210" i="1"/>
  <c r="F209" i="1"/>
  <c r="F207" i="1"/>
  <c r="F206" i="1"/>
  <c r="F205" i="1"/>
  <c r="F168" i="1"/>
  <c r="F167" i="1"/>
  <c r="F166" i="1"/>
  <c r="F165" i="1"/>
  <c r="F164" i="1"/>
  <c r="F163" i="1"/>
  <c r="F161" i="1"/>
  <c r="H160" i="1"/>
  <c r="F160" i="1" s="1"/>
  <c r="H159" i="1"/>
  <c r="F159" i="1" s="1"/>
  <c r="F105" i="1"/>
  <c r="F104" i="1"/>
  <c r="F103" i="1"/>
  <c r="F102" i="1"/>
  <c r="F101" i="1"/>
  <c r="F100" i="1"/>
  <c r="F98" i="1"/>
  <c r="F97" i="1"/>
  <c r="F96" i="1"/>
  <c r="E359" i="1" l="1"/>
  <c r="E363" i="1" s="1"/>
  <c r="E380" i="1"/>
  <c r="E274" i="1"/>
  <c r="E213" i="1"/>
  <c r="E297" i="1"/>
  <c r="E269" i="1"/>
  <c r="E169" i="1"/>
  <c r="E106" i="1"/>
  <c r="E292" i="1"/>
  <c r="E208" i="1"/>
  <c r="E162" i="1"/>
  <c r="E99" i="1"/>
  <c r="E233" i="1"/>
  <c r="E228" i="1"/>
  <c r="E234" i="1" s="1"/>
  <c r="E381" i="1" l="1"/>
  <c r="E382" i="1" s="1"/>
  <c r="E298" i="1"/>
  <c r="E299" i="1" s="1"/>
  <c r="E275" i="1"/>
  <c r="E170" i="1"/>
  <c r="E171" i="1" s="1"/>
  <c r="E214" i="1"/>
  <c r="E107" i="1"/>
  <c r="E108" i="1" s="1"/>
  <c r="F364" i="1"/>
  <c r="E364" i="1"/>
  <c r="E235" i="1"/>
  <c r="F527" i="1"/>
  <c r="F382" i="1" l="1"/>
  <c r="F299" i="1"/>
  <c r="F276" i="1"/>
  <c r="E276" i="1"/>
  <c r="F171" i="1"/>
  <c r="F108" i="1"/>
  <c r="F215" i="1"/>
  <c r="E215" i="1"/>
  <c r="F235" i="1"/>
  <c r="F82" i="1"/>
  <c r="F81" i="1"/>
  <c r="F80" i="1"/>
  <c r="F79" i="1"/>
  <c r="F78" i="1"/>
  <c r="F77" i="1"/>
  <c r="F75" i="1"/>
  <c r="F74" i="1"/>
  <c r="F73" i="1"/>
  <c r="E83" i="1" l="1"/>
  <c r="E76" i="1"/>
  <c r="E84" i="1" l="1"/>
  <c r="F319" i="1"/>
  <c r="F318" i="1"/>
  <c r="F317" i="1"/>
  <c r="F316" i="1"/>
  <c r="F315" i="1"/>
  <c r="F314" i="1"/>
  <c r="H311" i="1"/>
  <c r="H310" i="1"/>
  <c r="H469" i="1"/>
  <c r="F58" i="1"/>
  <c r="F57" i="1"/>
  <c r="F59" i="1"/>
  <c r="F56" i="1"/>
  <c r="F55" i="1"/>
  <c r="F54" i="1"/>
  <c r="F36" i="1"/>
  <c r="F35" i="1"/>
  <c r="F34" i="1"/>
  <c r="F33" i="1"/>
  <c r="F14" i="1"/>
  <c r="E37" i="1" l="1"/>
  <c r="E320" i="1"/>
  <c r="E60" i="1"/>
  <c r="F85" i="1"/>
  <c r="E85" i="1"/>
  <c r="F312" i="1"/>
  <c r="F311" i="1"/>
  <c r="F310" i="1"/>
  <c r="F487" i="1"/>
  <c r="F486" i="1"/>
  <c r="F485" i="1"/>
  <c r="F471" i="1"/>
  <c r="F470" i="1"/>
  <c r="F469" i="1"/>
  <c r="F52" i="1"/>
  <c r="F51" i="1"/>
  <c r="F50" i="1"/>
  <c r="F13" i="1"/>
  <c r="E488" i="1" l="1"/>
  <c r="E53" i="1"/>
  <c r="E61" i="1" s="1"/>
  <c r="E472" i="1"/>
  <c r="E473" i="1" s="1"/>
  <c r="E313" i="1"/>
  <c r="F31" i="1"/>
  <c r="F30" i="1"/>
  <c r="F29" i="1"/>
  <c r="F9" i="1"/>
  <c r="E321" i="1" l="1"/>
  <c r="F322" i="1" s="1"/>
  <c r="F62" i="1"/>
  <c r="E62" i="1"/>
  <c r="E474" i="1"/>
  <c r="F474" i="1"/>
  <c r="E32" i="1"/>
  <c r="E38" i="1" s="1"/>
  <c r="E322" i="1" l="1"/>
  <c r="F39" i="1"/>
  <c r="E39" i="1"/>
  <c r="F489" i="1"/>
  <c r="F12" i="1"/>
  <c r="E16" i="1" s="1"/>
  <c r="E412" i="1" s="1"/>
  <c r="F8" i="1"/>
  <c r="G490" i="1" l="1"/>
  <c r="F490" i="1"/>
  <c r="F10" i="1" l="1"/>
  <c r="E11" i="1" l="1"/>
  <c r="E411" i="1" s="1"/>
  <c r="F526" i="1"/>
  <c r="F528" i="1" s="1"/>
  <c r="E17" i="1" l="1"/>
  <c r="E18" i="1" s="1"/>
  <c r="E414" i="1"/>
  <c r="F18" i="1" l="1"/>
  <c r="F415" i="1"/>
  <c r="E4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tc={FEFEE9C0-DB6C-45D7-8AC3-D2E228F3902B}</author>
  </authors>
  <commentList>
    <comment ref="D415" authorId="0" shapeId="0" xr:uid="{FEFEE9C0-DB6C-45D7-8AC3-D2E228F3902B}">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@Connell, Stephen Will update these charts without the Building Refresh for all schools and removing the Digital Lab and Family and Consumer Science costs for all middle schools? @McNamara, Michael J 
Reply:
    Digital &amp; FCS labs have been removed from the Middle School estimates.  Renovations at Grandview and Morrow have been removed.  High schools removed as well.  These are the totals for each set of improvements:  Refresh, room upgrades and renovations</t>
      </text>
    </comment>
  </commentList>
</comments>
</file>

<file path=xl/sharedStrings.xml><?xml version="1.0" encoding="utf-8"?>
<sst xmlns="http://schemas.openxmlformats.org/spreadsheetml/2006/main" count="906" uniqueCount="184">
  <si>
    <t>Facilities Utilization Plan</t>
  </si>
  <si>
    <t>Budget Estimates</t>
  </si>
  <si>
    <t xml:space="preserve">Langley - K-8 to K-5 </t>
  </si>
  <si>
    <t>Totals</t>
  </si>
  <si>
    <t>Cost</t>
  </si>
  <si>
    <t>Quantity</t>
  </si>
  <si>
    <t>Budgeted Capital Expenditure, 2025-2031:</t>
  </si>
  <si>
    <t>SF</t>
  </si>
  <si>
    <t>Facilities Utilization Plan Costs:</t>
  </si>
  <si>
    <t>Building Refresh: Painting</t>
  </si>
  <si>
    <t>Building Refresh: Flooring</t>
  </si>
  <si>
    <t>Flooring replaced 23-24</t>
  </si>
  <si>
    <t>Building Refresh:  Classroom Furniture</t>
  </si>
  <si>
    <t>Room</t>
  </si>
  <si>
    <t>Subtotal Building Refresh:</t>
  </si>
  <si>
    <t>Specialty room upgrade:  K-5 Science</t>
  </si>
  <si>
    <t xml:space="preserve">4 existing </t>
  </si>
  <si>
    <t>Specialty room upgrade:  K-5 Art</t>
  </si>
  <si>
    <t xml:space="preserve">3 existing </t>
  </si>
  <si>
    <t>Specialty room upgrade:  K-5 Music</t>
  </si>
  <si>
    <t>Specialty room upgrade:  K-5 Gifted</t>
  </si>
  <si>
    <t>convert existing computer lab</t>
  </si>
  <si>
    <t>Subtotal Specialty room upgrades:</t>
  </si>
  <si>
    <t>Total Costs for Facilities Utilization:</t>
  </si>
  <si>
    <t>Range:</t>
  </si>
  <si>
    <t>Notes:</t>
  </si>
  <si>
    <t>Originally constructed as a high school.  Building has spaces in excess of what is needed for a K-5 program, such as two gymnasiums and a pool.</t>
  </si>
  <si>
    <t>Major reconfiguration of spaces is not required to accommodate a K-5 program</t>
  </si>
  <si>
    <t xml:space="preserve">Brookline - K-8 to K-5 </t>
  </si>
  <si>
    <t xml:space="preserve">Building Refresh: Flooring </t>
  </si>
  <si>
    <t>Partial flooring 24</t>
  </si>
  <si>
    <t>Building Refresh: Classroom Furniture</t>
  </si>
  <si>
    <t xml:space="preserve">1 existing </t>
  </si>
  <si>
    <t>Carmalt - K-8 to 6-8</t>
  </si>
  <si>
    <t>Specialty room upgrade:  6-8 Science</t>
  </si>
  <si>
    <t xml:space="preserve">2 existing </t>
  </si>
  <si>
    <t>Specialty room upgrade:  6-8 Art</t>
  </si>
  <si>
    <t>Specialty room upgrade:  6-8 General Music</t>
  </si>
  <si>
    <t>Specialty room upgrade:  6-8 Instrumental Music</t>
  </si>
  <si>
    <t>Specialty room upgrade:  6-8 CTE</t>
  </si>
  <si>
    <t>Specialty room upgrade:  6-8 Maker Space/Fab Lab</t>
  </si>
  <si>
    <t>Arlington - K-8 to 6-8</t>
  </si>
  <si>
    <t>32 rooms</t>
  </si>
  <si>
    <t>1 existing</t>
  </si>
  <si>
    <t>1 existing STEAM lab</t>
  </si>
  <si>
    <t xml:space="preserve">Arlington was fully renovated in 2016. </t>
  </si>
  <si>
    <t xml:space="preserve">Finishes and furnishings are recent and do not need to be upgraded.  </t>
  </si>
  <si>
    <t>Some limited room renovations are needed to add dedicated program spaces.</t>
  </si>
  <si>
    <t>Colfax - K-8 to 6-8</t>
  </si>
  <si>
    <t>Flooring replaced 2021</t>
  </si>
  <si>
    <t>1 existing STEM lab</t>
  </si>
  <si>
    <t>+/- 10%</t>
  </si>
  <si>
    <t>Colfax addition from 2008 includes Cafeteria and Gym/Auditorium</t>
  </si>
  <si>
    <t>Original building has a pool</t>
  </si>
  <si>
    <t>Mifflin K-8 to K-5</t>
  </si>
  <si>
    <t>50% flooring replacement</t>
  </si>
  <si>
    <t>Greenfield K-8 to K-5</t>
  </si>
  <si>
    <t>Arsenal - Middle school with IB Magnet Expansion</t>
  </si>
  <si>
    <t>Renovate existing labs</t>
  </si>
  <si>
    <t>Specific rooms for the IB program need to be defined</t>
  </si>
  <si>
    <t>Allegheny 6-8 - Neighborhood School</t>
  </si>
  <si>
    <t>Main building</t>
  </si>
  <si>
    <t>Annex</t>
  </si>
  <si>
    <t>Annex painted in 2019</t>
  </si>
  <si>
    <t>Flooring included in Capital Plan</t>
  </si>
  <si>
    <t>2 existing</t>
  </si>
  <si>
    <t>NR for ALLE K-5</t>
  </si>
  <si>
    <t>100K for Gifteed room</t>
  </si>
  <si>
    <t>Refresh costs do not include Annex building</t>
  </si>
  <si>
    <t>Alternate to Allegheny K-5 &amp; Manchester 6-8</t>
  </si>
  <si>
    <t>11A</t>
  </si>
  <si>
    <t>Dilworth K-5 - Neighborhood School</t>
  </si>
  <si>
    <t>Painted 2019</t>
  </si>
  <si>
    <t>Flooring 2020</t>
  </si>
  <si>
    <t>11B</t>
  </si>
  <si>
    <t>Liberty K-5 - Neighborhood School</t>
  </si>
  <si>
    <t>11C</t>
  </si>
  <si>
    <t>Morrow Prek-5</t>
  </si>
  <si>
    <t>12A</t>
  </si>
  <si>
    <t>Sunnyside K-5 - Neighborhood School</t>
  </si>
  <si>
    <t>12B</t>
  </si>
  <si>
    <t>Linden - Montessori Relocation</t>
  </si>
  <si>
    <t>Montessori @ Friendship:</t>
  </si>
  <si>
    <t>Budgeted Capital Expenditure, 2025-2031:  @ Montessori</t>
  </si>
  <si>
    <t>Total Budgeted Capital Expenditure:</t>
  </si>
  <si>
    <t>Budgeted Capital Expenditure, 2025-2031:  @ Linden</t>
  </si>
  <si>
    <t>Estimated Facilities Utilization Plan Costs:</t>
  </si>
  <si>
    <t>Capital Plan Difference:</t>
  </si>
  <si>
    <t>Total Investment:</t>
  </si>
  <si>
    <t>Linden</t>
  </si>
  <si>
    <t>Savings:</t>
  </si>
  <si>
    <t>Specific program requirements need to be determined prior to developing costs for this relocation.</t>
  </si>
  <si>
    <t>Milliones - Conversion to Sci-Tech 6-8</t>
  </si>
  <si>
    <t>Specific program requirements need to be determined prior to developing full specialty room upgrade costs for this relocation.</t>
  </si>
  <si>
    <t>Northview K-5 - Reopen w/ Full Renovation</t>
  </si>
  <si>
    <t>Facilities Utilization Plan Costs:  Full Renovation and Addition</t>
  </si>
  <si>
    <t>Renovation of existing building w/ AC</t>
  </si>
  <si>
    <t xml:space="preserve">Addition:  </t>
  </si>
  <si>
    <t>Main office, Accessibility</t>
  </si>
  <si>
    <t>Sitework</t>
  </si>
  <si>
    <t>Lot</t>
  </si>
  <si>
    <t>Subtotal Hard Costs</t>
  </si>
  <si>
    <t>Supplemental Hard Costs:</t>
  </si>
  <si>
    <t>Escalation, Bonds, Contingency, Etc.</t>
  </si>
  <si>
    <t>Total Hard Costs</t>
  </si>
  <si>
    <t>Soft Costs:</t>
  </si>
  <si>
    <t>Permits, Testing, Fees</t>
  </si>
  <si>
    <t>South Brook - Conroy Relocation</t>
  </si>
  <si>
    <t>Conroy:</t>
  </si>
  <si>
    <t>Budgeted Capital Expenditure, 2025-2031:  @ Conroy</t>
  </si>
  <si>
    <t>Budgeted Capital Expenditure, 2025-2031:  @ South Brook</t>
  </si>
  <si>
    <t>South Brook:</t>
  </si>
  <si>
    <t>Specialty room upgrade:  Special Education</t>
  </si>
  <si>
    <t>add restrooms</t>
  </si>
  <si>
    <t>Specialty room upgrade:  Culinary</t>
  </si>
  <si>
    <t>Additional structural repairs at Conroy are being investigated for inclusion in the capital plan.</t>
  </si>
  <si>
    <t>Roosevelt - Online Academy Relocation</t>
  </si>
  <si>
    <t>Budgeted Capital Expenditure, 2025-2031: @ South Annex</t>
  </si>
  <si>
    <t>Budgeted Capital Expenditure, 2025-2031: @ Roosevelt</t>
  </si>
  <si>
    <t>This facility is in good condition and only minor upgrades will be needed to accommodate the Online Academy program.</t>
  </si>
  <si>
    <t>King K-5 - Neighborhood School</t>
  </si>
  <si>
    <t>Alternate to Allegheny K-5</t>
  </si>
  <si>
    <t>11A ALT</t>
  </si>
  <si>
    <t>Facilities Utilization Plan Totals</t>
  </si>
  <si>
    <t>Building refresh:</t>
  </si>
  <si>
    <t>16 locations</t>
  </si>
  <si>
    <t>Specialty room upgrades:</t>
  </si>
  <si>
    <t>15 locations, NR @ Rooosevelt</t>
  </si>
  <si>
    <t>Building renovations:</t>
  </si>
  <si>
    <t>Northview Only</t>
  </si>
  <si>
    <t>Alt 1:  Allegheny 6-8 &amp; King K-5, ILO Manchester 6-8 &amp; Allegheny K-5</t>
  </si>
  <si>
    <t>Alt 2:  Manchester as K-5, Allegheny as 6-8</t>
  </si>
  <si>
    <t>Manchester - 6-8 w/ Full Renovation</t>
  </si>
  <si>
    <t>Manchester K-8 to 6-8, ERS proposal</t>
  </si>
  <si>
    <t>Cost to convert to 6-8</t>
  </si>
  <si>
    <t>Allegheny K-8 to K-5, ERS proposal</t>
  </si>
  <si>
    <t>ERS Proposal Total Cost:</t>
  </si>
  <si>
    <t>King K-8 to K-5, PPS Alternate</t>
  </si>
  <si>
    <t>Manchester K-8 to K-5, PPS Alternate</t>
  </si>
  <si>
    <t>Total Budgeted Capital Expenditure, Full renovation:</t>
  </si>
  <si>
    <t>Allegheny K-8 to 6-8, PPS Alternate</t>
  </si>
  <si>
    <t>Full renovation of Manchester building included in current Capital Plan</t>
  </si>
  <si>
    <t>PPS Alternate Total Cost:</t>
  </si>
  <si>
    <t>Westinghouse - 6-12 to 9-12</t>
  </si>
  <si>
    <t>50% of building area</t>
  </si>
  <si>
    <t>Existing building was constructed as a high school and has the appropriate facilities for a high school program.</t>
  </si>
  <si>
    <t>Obama - 6-12 to 9-12</t>
  </si>
  <si>
    <t>75%, Corridors are tiled</t>
  </si>
  <si>
    <t>Flooring in Capital Plan</t>
  </si>
  <si>
    <t>Sci-Tech - 6-12 to 9-12</t>
  </si>
  <si>
    <t>Total Costs for Facilities Utilization Plan:</t>
  </si>
  <si>
    <t>Existing building was renovated specifically for the Science &amp; Technology program in 2009.</t>
  </si>
  <si>
    <t>CAPA - Separate Middle and High Schools</t>
  </si>
  <si>
    <t xml:space="preserve">Separate Middle School Main and Support </t>
  </si>
  <si>
    <t>CAPA's facility was built to accommodate it's specialty program.</t>
  </si>
  <si>
    <t>Additional office and support spaces will be needed to house middle school administration and support staff.</t>
  </si>
  <si>
    <t>These costs are difficult to quantify at this time.</t>
  </si>
  <si>
    <t>Building Refresh Costs</t>
  </si>
  <si>
    <t>Flooring</t>
  </si>
  <si>
    <t>Painting</t>
  </si>
  <si>
    <t>Total Costs for Facilities Utilization</t>
  </si>
  <si>
    <t>Renovations &amp; Additions</t>
  </si>
  <si>
    <t>ERS Proposal - Close King</t>
  </si>
  <si>
    <t>Alt 1 - Close Manchester</t>
  </si>
  <si>
    <t xml:space="preserve">Closing 10 Facilities </t>
  </si>
  <si>
    <t>Conroy</t>
  </si>
  <si>
    <t>Annual Utility Costs, 3-year average:</t>
  </si>
  <si>
    <t>Savings, 2025-2031:</t>
  </si>
  <si>
    <t>Building/Land value, Allegheny County Assessment</t>
  </si>
  <si>
    <t>Total 7 year value for recommendation:</t>
  </si>
  <si>
    <t>Friendship - Pittsburgh Montessori</t>
  </si>
  <si>
    <t>Total 7 year value for recommendation</t>
  </si>
  <si>
    <t>Fulton</t>
  </si>
  <si>
    <t>King</t>
  </si>
  <si>
    <t>Manchester</t>
  </si>
  <si>
    <t>Miller</t>
  </si>
  <si>
    <t>Morrow Primary</t>
  </si>
  <si>
    <t>Schiller</t>
  </si>
  <si>
    <t>Spring Hill</t>
  </si>
  <si>
    <t>Student Achievement Center</t>
  </si>
  <si>
    <t>Woolslair</t>
  </si>
  <si>
    <t xml:space="preserve">Notes: </t>
  </si>
  <si>
    <t xml:space="preserve">Assumed immediate disposal of unused buildings. </t>
  </si>
  <si>
    <t>Required maintenance and operating costs for extended ownership will reduce savings.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</si>
</sst>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
    <font>
      <sz val="11"/>
      <color theme="1"/>
      <name val="Aptos Narrow"/>
      <family val="2"/>
      <scheme val="minor"/>
    </font>
    <font>
      <sz val="11"/>
      <color theme="1"/>
      <name val="Aptos Narrow"/>
      <family val="2"/>
      <scheme val="minor"/>
    </font>
    <font>
      <b/>
      <sz val="11"/>
      <color theme="1"/>
      <name val="Aptos Narrow"/>
      <family val="2"/>
      <scheme val="minor"/>
    </font>
    <font>
      <sz val="10"/>
      <color theme="1"/>
      <name val="Arial"/>
      <family val="2"/>
    </font>
    <font>
      <sz val="11"/>
      <color theme="1"/>
      <name val="Aptos"/>
      <family val="2"/>
    </font>
    <font>
      <sz val="12"/>
      <color rgb="FF000000"/>
      <name val="Aptos"/>
      <family val="2"/>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14">
    <xf numFmtId="0" fontId="0" fillId="0" borderId="0" xfId="0"/>
    <xf numFmtId="44" fontId="0" fillId="0" borderId="0" xfId="1" applyFont="1"/>
    <xf numFmtId="0" fontId="2" fillId="0" borderId="0" xfId="0" applyFont="1"/>
    <xf numFmtId="44" fontId="0" fillId="0" borderId="0" xfId="0" applyNumberFormat="1"/>
    <xf numFmtId="0" fontId="0" fillId="0" borderId="0" xfId="0" applyAlignment="1">
      <alignment wrapText="1"/>
    </xf>
    <xf numFmtId="0" fontId="0" fillId="0" borderId="0" xfId="0" applyAlignment="1">
      <alignment vertical="top" wrapText="1"/>
    </xf>
    <xf numFmtId="44" fontId="0" fillId="0" borderId="0" xfId="1" applyFont="1" applyBorder="1"/>
    <xf numFmtId="44" fontId="0" fillId="0" borderId="0" xfId="1" applyFont="1" applyFill="1" applyBorder="1"/>
    <xf numFmtId="44" fontId="0" fillId="0" borderId="0" xfId="1" applyFont="1" applyFill="1"/>
    <xf numFmtId="3" fontId="0" fillId="0" borderId="0" xfId="0" applyNumberFormat="1"/>
    <xf numFmtId="0" fontId="0" fillId="0" borderId="0" xfId="0" applyAlignment="1">
      <alignment horizontal="center"/>
    </xf>
    <xf numFmtId="3" fontId="3" fillId="0" borderId="0" xfId="0" applyNumberFormat="1" applyFont="1" applyAlignment="1">
      <alignment horizontal="center"/>
    </xf>
    <xf numFmtId="0" fontId="0" fillId="0" borderId="0" xfId="0" applyAlignment="1">
      <alignment horizontal="left"/>
    </xf>
    <xf numFmtId="0" fontId="0" fillId="0" borderId="5" xfId="0" applyBorder="1"/>
    <xf numFmtId="44" fontId="2" fillId="0" borderId="0" xfId="1" applyFont="1" applyFill="1"/>
    <xf numFmtId="0" fontId="2" fillId="0" borderId="0" xfId="0" applyFont="1" applyAlignment="1">
      <alignment horizontal="center"/>
    </xf>
    <xf numFmtId="0" fontId="0" fillId="0" borderId="2" xfId="0" applyBorder="1"/>
    <xf numFmtId="44" fontId="0" fillId="0" borderId="2" xfId="1" applyFont="1" applyFill="1" applyBorder="1" applyAlignment="1">
      <alignment horizontal="center"/>
    </xf>
    <xf numFmtId="0" fontId="0" fillId="0" borderId="2" xfId="0" applyBorder="1" applyAlignment="1">
      <alignment horizontal="center"/>
    </xf>
    <xf numFmtId="0" fontId="0" fillId="0" borderId="2" xfId="0" applyBorder="1" applyAlignment="1">
      <alignment horizontal="left"/>
    </xf>
    <xf numFmtId="0" fontId="0" fillId="0" borderId="3" xfId="0" applyBorder="1"/>
    <xf numFmtId="44" fontId="0" fillId="0" borderId="0" xfId="1" applyFont="1" applyFill="1" applyBorder="1" applyAlignment="1">
      <alignment horizontal="center"/>
    </xf>
    <xf numFmtId="0" fontId="0" fillId="0" borderId="9" xfId="0" applyBorder="1"/>
    <xf numFmtId="44" fontId="0" fillId="0" borderId="9" xfId="1" applyFont="1" applyFill="1" applyBorder="1"/>
    <xf numFmtId="44" fontId="0" fillId="0" borderId="9" xfId="1" applyFont="1" applyFill="1" applyBorder="1" applyAlignment="1">
      <alignment horizontal="center"/>
    </xf>
    <xf numFmtId="0" fontId="0" fillId="0" borderId="9" xfId="0" applyBorder="1" applyAlignment="1">
      <alignment horizontal="center"/>
    </xf>
    <xf numFmtId="0" fontId="0" fillId="0" borderId="9" xfId="0" applyBorder="1" applyAlignment="1">
      <alignment horizontal="left"/>
    </xf>
    <xf numFmtId="0" fontId="0" fillId="0" borderId="7" xfId="0" applyBorder="1"/>
    <xf numFmtId="44" fontId="0" fillId="0" borderId="7" xfId="1" applyFont="1" applyFill="1" applyBorder="1"/>
    <xf numFmtId="0" fontId="0" fillId="0" borderId="7" xfId="0" applyBorder="1" applyAlignment="1">
      <alignment horizontal="center"/>
    </xf>
    <xf numFmtId="0" fontId="0" fillId="0" borderId="7" xfId="0" applyBorder="1" applyAlignment="1">
      <alignment horizontal="left"/>
    </xf>
    <xf numFmtId="0" fontId="0" fillId="0" borderId="8" xfId="0" applyBorder="1"/>
    <xf numFmtId="44" fontId="0" fillId="0" borderId="7" xfId="1" applyFont="1" applyFill="1" applyBorder="1" applyAlignment="1">
      <alignment horizontal="center"/>
    </xf>
    <xf numFmtId="44" fontId="0" fillId="0" borderId="0" xfId="1" applyFont="1" applyFill="1" applyAlignment="1">
      <alignment horizontal="center"/>
    </xf>
    <xf numFmtId="44" fontId="0" fillId="0" borderId="0" xfId="1" applyFont="1" applyFill="1" applyAlignment="1">
      <alignment horizontal="right"/>
    </xf>
    <xf numFmtId="44" fontId="0" fillId="0" borderId="9" xfId="0" applyNumberFormat="1" applyBorder="1"/>
    <xf numFmtId="9" fontId="0" fillId="0" borderId="9" xfId="2" applyFont="1" applyFill="1" applyBorder="1"/>
    <xf numFmtId="0" fontId="0" fillId="0" borderId="0" xfId="0" applyAlignment="1">
      <alignment horizontal="right"/>
    </xf>
    <xf numFmtId="3" fontId="0" fillId="0" borderId="9" xfId="0" applyNumberFormat="1" applyBorder="1"/>
    <xf numFmtId="0" fontId="2" fillId="0" borderId="2" xfId="0" applyFont="1" applyBorder="1"/>
    <xf numFmtId="44" fontId="0" fillId="0" borderId="0" xfId="1" applyFont="1" applyFill="1" applyAlignment="1"/>
    <xf numFmtId="44" fontId="0" fillId="0" borderId="0" xfId="1" applyFont="1" applyFill="1" applyBorder="1" applyAlignment="1">
      <alignment horizontal="right"/>
    </xf>
    <xf numFmtId="44" fontId="0" fillId="0" borderId="0" xfId="1" applyFont="1" applyFill="1" applyAlignment="1">
      <alignment wrapText="1"/>
    </xf>
    <xf numFmtId="0" fontId="0" fillId="0" borderId="0" xfId="0" quotePrefix="1" applyAlignment="1">
      <alignment horizontal="center"/>
    </xf>
    <xf numFmtId="44" fontId="0" fillId="0" borderId="2" xfId="1" applyFont="1" applyFill="1" applyBorder="1"/>
    <xf numFmtId="0" fontId="0" fillId="0" borderId="9" xfId="0" applyBorder="1" applyAlignment="1">
      <alignment horizontal="right"/>
    </xf>
    <xf numFmtId="0" fontId="2" fillId="0" borderId="0" xfId="0" applyFont="1" applyAlignment="1">
      <alignment horizontal="left"/>
    </xf>
    <xf numFmtId="0" fontId="2" fillId="0" borderId="1" xfId="0" applyFont="1" applyBorder="1" applyAlignment="1">
      <alignment horizontal="left"/>
    </xf>
    <xf numFmtId="0" fontId="2" fillId="0" borderId="4"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2" borderId="1" xfId="0" applyFont="1" applyFill="1" applyBorder="1" applyAlignment="1">
      <alignment horizontal="left"/>
    </xf>
    <xf numFmtId="0" fontId="0" fillId="2" borderId="2" xfId="0" applyFill="1" applyBorder="1"/>
    <xf numFmtId="44" fontId="0" fillId="2" borderId="2" xfId="1" applyFont="1" applyFill="1" applyBorder="1" applyAlignment="1">
      <alignment horizontal="center"/>
    </xf>
    <xf numFmtId="0" fontId="0" fillId="2" borderId="2" xfId="0" applyFill="1" applyBorder="1" applyAlignment="1">
      <alignment horizontal="center"/>
    </xf>
    <xf numFmtId="0" fontId="0" fillId="2" borderId="2" xfId="0" applyFill="1" applyBorder="1" applyAlignment="1">
      <alignment horizontal="left"/>
    </xf>
    <xf numFmtId="0" fontId="0" fillId="2" borderId="3" xfId="0" applyFill="1" applyBorder="1"/>
    <xf numFmtId="0" fontId="2" fillId="2" borderId="4" xfId="0" applyFont="1" applyFill="1" applyBorder="1" applyAlignment="1">
      <alignment horizontal="left"/>
    </xf>
    <xf numFmtId="0" fontId="0" fillId="2" borderId="0" xfId="0" applyFill="1"/>
    <xf numFmtId="44" fontId="0" fillId="2" borderId="0" xfId="1" applyFont="1" applyFill="1" applyBorder="1"/>
    <xf numFmtId="0" fontId="0" fillId="2" borderId="0" xfId="0" applyFill="1" applyAlignment="1">
      <alignment horizontal="center"/>
    </xf>
    <xf numFmtId="3" fontId="3" fillId="2" borderId="0" xfId="0" applyNumberFormat="1" applyFont="1" applyFill="1" applyAlignment="1">
      <alignment horizontal="center"/>
    </xf>
    <xf numFmtId="0" fontId="0" fillId="2" borderId="0" xfId="0" applyFill="1" applyAlignment="1">
      <alignment horizontal="left"/>
    </xf>
    <xf numFmtId="0" fontId="0" fillId="2" borderId="5" xfId="0" applyFill="1" applyBorder="1"/>
    <xf numFmtId="44" fontId="0" fillId="2" borderId="0" xfId="1" applyFont="1" applyFill="1" applyBorder="1" applyAlignment="1">
      <alignment horizontal="center"/>
    </xf>
    <xf numFmtId="9" fontId="0" fillId="2" borderId="0" xfId="0" applyNumberFormat="1" applyFill="1" applyAlignment="1">
      <alignment horizontal="left"/>
    </xf>
    <xf numFmtId="0" fontId="0" fillId="2" borderId="9" xfId="0" applyFill="1" applyBorder="1" applyAlignment="1">
      <alignment horizontal="right"/>
    </xf>
    <xf numFmtId="44" fontId="0" fillId="2" borderId="9" xfId="0" applyNumberFormat="1" applyFill="1" applyBorder="1"/>
    <xf numFmtId="44" fontId="0" fillId="2" borderId="9" xfId="1" applyFont="1" applyFill="1" applyBorder="1"/>
    <xf numFmtId="44" fontId="0" fillId="2" borderId="9" xfId="1" applyFont="1" applyFill="1" applyBorder="1" applyAlignment="1">
      <alignment horizontal="center"/>
    </xf>
    <xf numFmtId="0" fontId="0" fillId="2" borderId="9" xfId="0" applyFill="1" applyBorder="1" applyAlignment="1">
      <alignment horizontal="center"/>
    </xf>
    <xf numFmtId="0" fontId="0" fillId="2" borderId="9" xfId="0" applyFill="1" applyBorder="1"/>
    <xf numFmtId="0" fontId="0" fillId="2" borderId="9" xfId="0" applyFill="1" applyBorder="1" applyAlignment="1">
      <alignment horizontal="left"/>
    </xf>
    <xf numFmtId="0" fontId="0" fillId="2" borderId="0" xfId="0" applyFill="1" applyAlignment="1">
      <alignment horizontal="right"/>
    </xf>
    <xf numFmtId="44" fontId="0" fillId="2" borderId="0" xfId="1" applyFont="1" applyFill="1" applyBorder="1" applyAlignment="1">
      <alignment horizontal="right"/>
    </xf>
    <xf numFmtId="44" fontId="0" fillId="2" borderId="0" xfId="1" applyFont="1" applyFill="1"/>
    <xf numFmtId="0" fontId="2" fillId="2" borderId="6" xfId="0" applyFont="1" applyFill="1" applyBorder="1" applyAlignment="1">
      <alignment horizontal="left"/>
    </xf>
    <xf numFmtId="0" fontId="0" fillId="2" borderId="7" xfId="0" applyFill="1" applyBorder="1"/>
    <xf numFmtId="44" fontId="0" fillId="2" borderId="7" xfId="1" applyFont="1" applyFill="1" applyBorder="1"/>
    <xf numFmtId="0" fontId="0" fillId="2" borderId="7" xfId="0" applyFill="1" applyBorder="1" applyAlignment="1">
      <alignment horizontal="center"/>
    </xf>
    <xf numFmtId="0" fontId="0" fillId="2" borderId="7" xfId="0" applyFill="1" applyBorder="1" applyAlignment="1">
      <alignment horizontal="left"/>
    </xf>
    <xf numFmtId="0" fontId="0" fillId="2" borderId="8" xfId="0" applyFill="1" applyBorder="1"/>
    <xf numFmtId="0" fontId="2" fillId="2" borderId="0" xfId="0" applyFont="1" applyFill="1" applyAlignment="1">
      <alignment horizontal="left"/>
    </xf>
    <xf numFmtId="0" fontId="2" fillId="2" borderId="2" xfId="0" applyFont="1" applyFill="1" applyBorder="1"/>
    <xf numFmtId="44" fontId="0" fillId="2" borderId="0" xfId="1" applyFont="1" applyFill="1" applyAlignment="1"/>
    <xf numFmtId="0" fontId="2" fillId="2" borderId="0" xfId="0" applyFont="1" applyFill="1"/>
    <xf numFmtId="44" fontId="0" fillId="2" borderId="0" xfId="0" applyNumberFormat="1" applyFill="1"/>
    <xf numFmtId="0" fontId="2" fillId="0" borderId="10" xfId="0" applyFont="1" applyBorder="1"/>
    <xf numFmtId="0" fontId="0" fillId="0" borderId="10" xfId="0" applyBorder="1"/>
    <xf numFmtId="44" fontId="0" fillId="0" borderId="10" xfId="1" applyFont="1" applyBorder="1"/>
    <xf numFmtId="44" fontId="0" fillId="0" borderId="10" xfId="1" applyFont="1" applyFill="1" applyBorder="1"/>
    <xf numFmtId="0" fontId="2" fillId="3" borderId="0" xfId="0" applyFont="1" applyFill="1" applyAlignment="1">
      <alignment horizontal="left"/>
    </xf>
    <xf numFmtId="0" fontId="0" fillId="3" borderId="0" xfId="0" applyFill="1"/>
    <xf numFmtId="44" fontId="0" fillId="3" borderId="0" xfId="1" applyFont="1" applyFill="1" applyBorder="1"/>
    <xf numFmtId="0" fontId="0" fillId="3" borderId="0" xfId="0" applyFill="1" applyAlignment="1">
      <alignment horizontal="center"/>
    </xf>
    <xf numFmtId="0" fontId="0" fillId="3" borderId="0" xfId="0" applyFill="1" applyAlignment="1">
      <alignment horizontal="left"/>
    </xf>
    <xf numFmtId="44" fontId="0" fillId="0" borderId="0" xfId="1" quotePrefix="1" applyFont="1" applyFill="1" applyBorder="1" applyAlignment="1">
      <alignment horizontal="center"/>
    </xf>
    <xf numFmtId="0" fontId="4" fillId="0" borderId="0" xfId="0" applyFont="1" applyAlignment="1">
      <alignment vertical="center"/>
    </xf>
    <xf numFmtId="0" fontId="4" fillId="0" borderId="9" xfId="0" applyFont="1" applyBorder="1" applyAlignment="1">
      <alignment vertical="center"/>
    </xf>
    <xf numFmtId="0" fontId="4" fillId="0" borderId="1" xfId="0" applyFont="1" applyBorder="1" applyAlignment="1">
      <alignment vertical="center"/>
    </xf>
    <xf numFmtId="0" fontId="4" fillId="0" borderId="4" xfId="0" applyFont="1" applyBorder="1" applyAlignment="1">
      <alignment vertical="center"/>
    </xf>
    <xf numFmtId="44" fontId="0" fillId="0" borderId="5" xfId="1" applyFont="1" applyFill="1" applyBorder="1"/>
    <xf numFmtId="0" fontId="4" fillId="0" borderId="11" xfId="0" applyFont="1" applyBorder="1" applyAlignment="1">
      <alignment vertical="center"/>
    </xf>
    <xf numFmtId="44" fontId="0" fillId="0" borderId="12" xfId="1" applyFont="1" applyFill="1" applyBorder="1"/>
    <xf numFmtId="44" fontId="0" fillId="0" borderId="5" xfId="0" applyNumberFormat="1" applyBorder="1"/>
    <xf numFmtId="0" fontId="0" fillId="0" borderId="4" xfId="0" applyBorder="1"/>
    <xf numFmtId="44" fontId="0" fillId="0" borderId="8" xfId="0" applyNumberFormat="1" applyBorder="1"/>
    <xf numFmtId="44" fontId="0" fillId="0" borderId="12" xfId="0" applyNumberFormat="1" applyBorder="1"/>
    <xf numFmtId="0" fontId="4" fillId="0" borderId="4" xfId="0" applyFont="1" applyBorder="1" applyAlignment="1">
      <alignment horizontal="right" vertical="center"/>
    </xf>
    <xf numFmtId="44" fontId="0" fillId="0" borderId="13" xfId="0" applyNumberFormat="1" applyBorder="1"/>
    <xf numFmtId="0" fontId="4" fillId="0" borderId="6" xfId="0" applyFont="1" applyBorder="1" applyAlignment="1">
      <alignment horizontal="right" vertical="center"/>
    </xf>
    <xf numFmtId="44" fontId="0" fillId="0" borderId="14" xfId="0" applyNumberFormat="1" applyBorder="1"/>
    <xf numFmtId="9" fontId="2" fillId="0" borderId="0" xfId="2" applyFont="1"/>
    <xf numFmtId="0" fontId="5" fillId="0" borderId="0" xfId="0" applyFont="1" applyAlignment="1">
      <alignment vertic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ocumenttasks/documenttask1.xml><?xml version="1.0" encoding="utf-8"?>
<Tasks xmlns="http://schemas.microsoft.com/office/tasks/2019/documenttasks">
  <Task id="{A397DDB3-0510-4E6F-A356-B316ABDE8815}">
    <Anchor>
      <Comment id="{FEFEE9C0-DB6C-45D7-8AC3-D2E228F3902B}"/>
    </Anchor>
    <History>
      <Event time="2025-04-28T20:31:53.67" id="{7FEE6CE3-8D6A-481A-84E0-26336505DDD5}">
        <Attribution userId="S::kcruz1@pghschools.org::47c7f797-e773-4296-aac0-fc5babab13a1" userName="Cruz, Kymberly" userProvider="AD"/>
        <Anchor>
          <Comment id="{FEFEE9C0-DB6C-45D7-8AC3-D2E228F3902B}"/>
        </Anchor>
        <Create/>
      </Event>
      <Event time="2025-04-28T20:31:53.67" id="{0578A08E-EA5D-4142-949F-D1456F6F7119}">
        <Attribution userId="S::kcruz1@pghschools.org::47c7f797-e773-4296-aac0-fc5babab13a1" userName="Cruz, Kymberly" userProvider="AD"/>
        <Anchor>
          <Comment id="{FEFEE9C0-DB6C-45D7-8AC3-D2E228F3902B}"/>
        </Anchor>
        <Assign userId="S::sconnell1@pghschools.org::e6da317a-9bb2-41da-9749-c23467264147" userName="Connell, Stephen" userProvider="AD"/>
      </Event>
      <Event time="2025-04-28T20:31:53.67" id="{9A75AB5F-E49D-4E5C-9241-6DA12E4AE963}">
        <Attribution userId="S::kcruz1@pghschools.org::47c7f797-e773-4296-aac0-fc5babab13a1" userName="Cruz, Kymberly" userProvider="AD"/>
        <Anchor>
          <Comment id="{FEFEE9C0-DB6C-45D7-8AC3-D2E228F3902B}"/>
        </Anchor>
        <SetTitle title="@Connell, Stephen Will update these charts without the Building Refresh for all schools and removing the Digital Lab and Family and Consumer Science costs for all middle schools? @McNamara, Michael J"/>
      </Event>
    </History>
  </Task>
</Tasks>
</file>

<file path=xl/persons/person.xml><?xml version="1.0" encoding="utf-8"?>
<personList xmlns="http://schemas.microsoft.com/office/spreadsheetml/2018/threadedcomments" xmlns:x="http://schemas.openxmlformats.org/spreadsheetml/2006/main">
  <person displayName="Connell, Stephen" id="{94839B16-37B6-469F-9A8D-83BA4003CFF7}" userId="sconnell1@pghschools.org" providerId="PeoplePicker"/>
  <person displayName="McNamara, Michael J" id="{B4889E87-A684-47A3-B9EE-7722DFEB407F}" userId="mmcnamara1@pghschools.org" providerId="PeoplePicker"/>
  <person displayName="Cruz, Kymberly" id="{A6AEF5B5-A0FD-4904-85BA-D0BE0EA31718}" userId="S::kcruz1@pghschools.org::47c7f797-e773-4296-aac0-fc5babab13a1" providerId="AD"/>
  <person displayName="Connell, Stephen" id="{1C2CE1CA-FDBC-4C71-9C1E-05CD99F918CA}" userId="S::sconnell1@pghschools.org::e6da317a-9bb2-41da-9749-c2346726414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415" dT="2025-04-28T20:31:53.27" personId="{A6AEF5B5-A0FD-4904-85BA-D0BE0EA31718}" id="{FEFEE9C0-DB6C-45D7-8AC3-D2E228F3902B}">
    <text xml:space="preserve">@Connell, Stephen Will update these charts without the Building Refresh for all schools and removing the Digital Lab and Family and Consumer Science costs for all middle schools? @McNamara, Michael J </text>
    <mentions>
      <mention mentionpersonId="{94839B16-37B6-469F-9A8D-83BA4003CFF7}" mentionId="{69F30DEB-4692-4A59-857F-24BC2C9429DE}" startIndex="0" length="17"/>
      <mention mentionpersonId="{B4889E87-A684-47A3-B9EE-7722DFEB407F}" mentionId="{2457901F-14AE-4260-B88C-892B7D7A57C3}" startIndex="179" length="20"/>
    </mentions>
  </threadedComment>
  <threadedComment ref="D415" dT="2025-04-28T21:52:36.13" personId="{1C2CE1CA-FDBC-4C71-9C1E-05CD99F918CA}" id="{5794D929-901F-4AC5-A640-27FEFB42E73B}" parentId="{FEFEE9C0-DB6C-45D7-8AC3-D2E228F3902B}">
    <text>Digital &amp; FCS labs have been removed from the Middle School estimates.  Renovations at Grandview and Morrow have been removed.  High schools removed as well.  These are the totals for each set of improvements:  Refresh, room upgrades and renovations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86668-DAD5-4601-AA7D-3A6C9E2B90D7}">
  <dimension ref="A1:U566"/>
  <sheetViews>
    <sheetView topLeftCell="A233" zoomScale="79" zoomScaleNormal="140" zoomScaleSheetLayoutView="115" workbookViewId="0">
      <selection activeCell="O323" sqref="O323"/>
    </sheetView>
  </sheetViews>
  <sheetFormatPr defaultColWidth="8.85546875" defaultRowHeight="15"/>
  <cols>
    <col min="1" max="1" width="4.7109375" customWidth="1"/>
    <col min="2" max="2" width="4.7109375" style="46" customWidth="1"/>
    <col min="3" max="3" width="6.7109375" customWidth="1"/>
    <col min="4" max="4" width="52.28515625" customWidth="1"/>
    <col min="5" max="5" width="18.7109375" customWidth="1"/>
    <col min="6" max="6" width="18.7109375" style="8" customWidth="1"/>
    <col min="7" max="7" width="18.7109375" style="10" customWidth="1"/>
    <col min="8" max="8" width="14" style="10" customWidth="1"/>
    <col min="9" max="9" width="6.7109375" customWidth="1"/>
    <col min="10" max="10" width="28.42578125" style="12" bestFit="1" customWidth="1"/>
    <col min="11" max="12" width="4.7109375" customWidth="1"/>
    <col min="13" max="13" width="4.7109375" style="2" customWidth="1"/>
    <col min="14" max="14" width="6.7109375" customWidth="1"/>
    <col min="15" max="15" width="52.28515625" customWidth="1"/>
    <col min="16" max="16" width="18.7109375" style="8" customWidth="1"/>
    <col min="17" max="17" width="4.7109375" customWidth="1"/>
    <col min="18" max="18" width="4.7109375" style="2" customWidth="1"/>
    <col min="19" max="19" width="6.7109375" customWidth="1"/>
    <col min="20" max="20" width="52.28515625" customWidth="1"/>
    <col min="21" max="21" width="18.7109375" style="8" customWidth="1"/>
    <col min="22" max="22" width="4.7109375" customWidth="1"/>
    <col min="24" max="24" width="14.85546875" bestFit="1" customWidth="1"/>
    <col min="25" max="26" width="16.28515625" bestFit="1" customWidth="1"/>
    <col min="29" max="29" width="26" bestFit="1" customWidth="1"/>
    <col min="30" max="30" width="15.28515625" bestFit="1" customWidth="1"/>
  </cols>
  <sheetData>
    <row r="1" spans="2:21">
      <c r="B1" s="46" t="s">
        <v>0</v>
      </c>
      <c r="M1"/>
      <c r="P1"/>
      <c r="R1"/>
      <c r="U1"/>
    </row>
    <row r="2" spans="2:21">
      <c r="B2" s="46" t="s">
        <v>1</v>
      </c>
      <c r="M2"/>
      <c r="P2"/>
      <c r="R2"/>
      <c r="U2"/>
    </row>
    <row r="3" spans="2:21" ht="15.75" thickBot="1">
      <c r="F3" s="14"/>
      <c r="G3" s="15"/>
      <c r="H3" s="15"/>
      <c r="M3"/>
      <c r="P3"/>
      <c r="R3"/>
      <c r="U3"/>
    </row>
    <row r="4" spans="2:21">
      <c r="B4" s="47" t="s">
        <v>2</v>
      </c>
      <c r="C4" s="16"/>
      <c r="D4" s="16"/>
      <c r="E4" s="16"/>
      <c r="F4" s="17" t="s">
        <v>3</v>
      </c>
      <c r="G4" s="18" t="s">
        <v>4</v>
      </c>
      <c r="H4" s="18" t="s">
        <v>5</v>
      </c>
      <c r="I4" s="16"/>
      <c r="J4" s="19"/>
      <c r="K4" s="20"/>
      <c r="M4"/>
      <c r="P4"/>
      <c r="R4"/>
      <c r="U4"/>
    </row>
    <row r="5" spans="2:21">
      <c r="B5" s="48"/>
      <c r="C5" t="s">
        <v>6</v>
      </c>
      <c r="F5" s="7">
        <v>4310200</v>
      </c>
      <c r="H5" s="11">
        <v>261589</v>
      </c>
      <c r="I5" t="s">
        <v>7</v>
      </c>
      <c r="K5" s="13"/>
      <c r="M5"/>
      <c r="P5"/>
      <c r="R5"/>
      <c r="U5"/>
    </row>
    <row r="6" spans="2:21">
      <c r="B6" s="48"/>
      <c r="F6" s="7"/>
      <c r="H6" s="11"/>
      <c r="K6" s="13"/>
      <c r="M6"/>
      <c r="P6"/>
      <c r="R6"/>
      <c r="U6"/>
    </row>
    <row r="7" spans="2:21">
      <c r="B7" s="48"/>
      <c r="C7" t="s">
        <v>8</v>
      </c>
      <c r="F7" s="7"/>
      <c r="K7" s="13"/>
      <c r="M7"/>
      <c r="P7"/>
      <c r="R7"/>
      <c r="U7"/>
    </row>
    <row r="8" spans="2:21">
      <c r="B8" s="48"/>
      <c r="D8" t="s">
        <v>9</v>
      </c>
      <c r="F8" s="7">
        <f t="shared" ref="F8:F14" si="0">G8*H8</f>
        <v>784767</v>
      </c>
      <c r="G8" s="21">
        <v>3</v>
      </c>
      <c r="H8" s="11">
        <f>H5</f>
        <v>261589</v>
      </c>
      <c r="I8" t="s">
        <v>7</v>
      </c>
      <c r="K8" s="13"/>
      <c r="M8"/>
      <c r="P8"/>
      <c r="R8"/>
      <c r="U8"/>
    </row>
    <row r="9" spans="2:21">
      <c r="B9" s="48"/>
      <c r="D9" t="s">
        <v>10</v>
      </c>
      <c r="F9" s="7">
        <f t="shared" si="0"/>
        <v>0</v>
      </c>
      <c r="G9" s="21">
        <v>30</v>
      </c>
      <c r="H9" s="11">
        <v>0</v>
      </c>
      <c r="I9" t="s">
        <v>7</v>
      </c>
      <c r="J9" s="12" t="s">
        <v>11</v>
      </c>
      <c r="K9" s="13"/>
      <c r="M9"/>
      <c r="P9"/>
      <c r="R9"/>
      <c r="U9"/>
    </row>
    <row r="10" spans="2:21">
      <c r="B10" s="48"/>
      <c r="D10" t="s">
        <v>12</v>
      </c>
      <c r="F10" s="7">
        <f t="shared" si="0"/>
        <v>495000</v>
      </c>
      <c r="G10" s="21">
        <v>15000</v>
      </c>
      <c r="H10" s="10">
        <v>33</v>
      </c>
      <c r="I10" t="s">
        <v>13</v>
      </c>
      <c r="K10" s="13"/>
      <c r="M10"/>
      <c r="P10"/>
      <c r="R10"/>
      <c r="U10"/>
    </row>
    <row r="11" spans="2:21">
      <c r="B11" s="48"/>
      <c r="D11" s="37" t="s">
        <v>14</v>
      </c>
      <c r="E11" s="3">
        <f>SUM(F8:F10)</f>
        <v>1279767</v>
      </c>
      <c r="F11" s="7"/>
      <c r="G11" s="21"/>
      <c r="K11" s="13"/>
      <c r="M11"/>
      <c r="P11"/>
      <c r="R11"/>
      <c r="U11"/>
    </row>
    <row r="12" spans="2:21">
      <c r="B12" s="48"/>
      <c r="D12" t="s">
        <v>15</v>
      </c>
      <c r="F12" s="7">
        <f t="shared" si="0"/>
        <v>0</v>
      </c>
      <c r="G12" s="21">
        <v>240000</v>
      </c>
      <c r="H12" s="10">
        <v>0</v>
      </c>
      <c r="I12" t="s">
        <v>13</v>
      </c>
      <c r="J12" s="12" t="s">
        <v>16</v>
      </c>
      <c r="K12" s="13"/>
      <c r="M12"/>
      <c r="P12"/>
      <c r="R12"/>
      <c r="U12"/>
    </row>
    <row r="13" spans="2:21">
      <c r="B13" s="48"/>
      <c r="D13" t="s">
        <v>17</v>
      </c>
      <c r="F13" s="7">
        <f t="shared" si="0"/>
        <v>0</v>
      </c>
      <c r="G13" s="21">
        <v>175000</v>
      </c>
      <c r="H13" s="10">
        <v>0</v>
      </c>
      <c r="I13" t="s">
        <v>13</v>
      </c>
      <c r="J13" s="12" t="s">
        <v>18</v>
      </c>
      <c r="K13" s="13"/>
      <c r="M13"/>
      <c r="P13"/>
      <c r="R13"/>
      <c r="U13"/>
    </row>
    <row r="14" spans="2:21">
      <c r="B14" s="48"/>
      <c r="D14" t="s">
        <v>19</v>
      </c>
      <c r="F14" s="7">
        <f t="shared" si="0"/>
        <v>50000</v>
      </c>
      <c r="G14" s="21">
        <v>50000</v>
      </c>
      <c r="H14" s="10">
        <v>1</v>
      </c>
      <c r="I14" t="s">
        <v>13</v>
      </c>
      <c r="K14" s="13"/>
      <c r="M14"/>
      <c r="P14"/>
      <c r="R14"/>
      <c r="U14"/>
    </row>
    <row r="15" spans="2:21">
      <c r="B15" s="48"/>
      <c r="D15" t="s">
        <v>20</v>
      </c>
      <c r="F15" s="7">
        <f t="shared" ref="F15" si="1">G15*H15</f>
        <v>100000</v>
      </c>
      <c r="G15" s="21">
        <v>100000</v>
      </c>
      <c r="H15" s="10">
        <v>1</v>
      </c>
      <c r="I15" t="s">
        <v>13</v>
      </c>
      <c r="J15" s="12" t="s">
        <v>21</v>
      </c>
      <c r="K15" s="13"/>
      <c r="M15"/>
      <c r="P15"/>
      <c r="R15"/>
      <c r="U15"/>
    </row>
    <row r="16" spans="2:21">
      <c r="B16" s="48"/>
      <c r="D16" s="45" t="s">
        <v>22</v>
      </c>
      <c r="E16" s="35">
        <f>SUM(F12:F15)</f>
        <v>150000</v>
      </c>
      <c r="F16" s="23"/>
      <c r="G16" s="24"/>
      <c r="H16" s="25"/>
      <c r="I16" s="22"/>
      <c r="J16" s="26"/>
      <c r="K16" s="13"/>
      <c r="M16"/>
      <c r="P16"/>
      <c r="R16"/>
      <c r="U16"/>
    </row>
    <row r="17" spans="2:21">
      <c r="B17" s="48"/>
      <c r="D17" s="37" t="s">
        <v>23</v>
      </c>
      <c r="E17" s="7">
        <f>SUM(E8:E16)</f>
        <v>1429767</v>
      </c>
      <c r="F17" s="21"/>
      <c r="G17" s="21"/>
      <c r="K17" s="13"/>
      <c r="M17"/>
      <c r="P17"/>
      <c r="R17"/>
      <c r="U17"/>
    </row>
    <row r="18" spans="2:21">
      <c r="B18" s="48"/>
      <c r="D18" s="37" t="s">
        <v>24</v>
      </c>
      <c r="E18" s="8">
        <f>E17*0.9</f>
        <v>1286790.3</v>
      </c>
      <c r="F18" s="21">
        <f>E17*1.1</f>
        <v>1572743.7000000002</v>
      </c>
      <c r="G18" s="21"/>
      <c r="K18" s="13"/>
      <c r="M18"/>
      <c r="P18"/>
      <c r="R18"/>
      <c r="U18"/>
    </row>
    <row r="19" spans="2:21">
      <c r="B19" s="48"/>
      <c r="C19" t="s">
        <v>25</v>
      </c>
      <c r="F19" s="7"/>
      <c r="K19" s="13"/>
      <c r="M19"/>
      <c r="P19"/>
      <c r="R19"/>
      <c r="U19"/>
    </row>
    <row r="20" spans="2:21">
      <c r="B20" s="48"/>
      <c r="C20" t="s">
        <v>26</v>
      </c>
      <c r="F20" s="7"/>
      <c r="K20" s="13"/>
      <c r="M20"/>
      <c r="P20"/>
      <c r="R20"/>
      <c r="U20"/>
    </row>
    <row r="21" spans="2:21">
      <c r="B21" s="48"/>
      <c r="C21" t="s">
        <v>27</v>
      </c>
      <c r="F21" s="7"/>
      <c r="K21" s="13"/>
      <c r="M21"/>
      <c r="P21"/>
      <c r="R21"/>
      <c r="U21"/>
    </row>
    <row r="22" spans="2:21">
      <c r="B22" s="48"/>
      <c r="F22" s="7"/>
      <c r="K22" s="13"/>
      <c r="M22"/>
      <c r="P22"/>
      <c r="R22"/>
      <c r="U22"/>
    </row>
    <row r="23" spans="2:21" ht="15.75" thickBot="1">
      <c r="B23" s="49">
        <v>1</v>
      </c>
      <c r="C23" s="27"/>
      <c r="D23" s="27"/>
      <c r="E23" s="27"/>
      <c r="F23" s="28"/>
      <c r="G23" s="29"/>
      <c r="H23" s="29"/>
      <c r="I23" s="27"/>
      <c r="J23" s="30"/>
      <c r="K23" s="31">
        <v>1</v>
      </c>
      <c r="M23"/>
      <c r="P23"/>
      <c r="R23"/>
      <c r="U23"/>
    </row>
    <row r="24" spans="2:21" ht="15.75" thickBot="1">
      <c r="F24" s="7"/>
      <c r="M24"/>
      <c r="P24"/>
      <c r="R24"/>
      <c r="U24"/>
    </row>
    <row r="25" spans="2:21">
      <c r="B25" s="47" t="s">
        <v>28</v>
      </c>
      <c r="C25" s="16"/>
      <c r="D25" s="16"/>
      <c r="E25" s="16"/>
      <c r="F25" s="17" t="s">
        <v>3</v>
      </c>
      <c r="G25" s="18" t="s">
        <v>4</v>
      </c>
      <c r="H25" s="18" t="s">
        <v>5</v>
      </c>
      <c r="I25" s="16"/>
      <c r="J25" s="19"/>
      <c r="K25" s="20"/>
      <c r="M25"/>
      <c r="P25"/>
      <c r="R25"/>
      <c r="U25"/>
    </row>
    <row r="26" spans="2:21">
      <c r="B26" s="48"/>
      <c r="C26" t="s">
        <v>6</v>
      </c>
      <c r="F26" s="7">
        <v>3124500</v>
      </c>
      <c r="H26" s="11">
        <v>63171</v>
      </c>
      <c r="I26" t="s">
        <v>7</v>
      </c>
      <c r="K26" s="13"/>
      <c r="M26"/>
      <c r="P26"/>
      <c r="R26"/>
      <c r="U26"/>
    </row>
    <row r="27" spans="2:21">
      <c r="B27" s="48"/>
      <c r="F27" s="7"/>
      <c r="H27" s="11"/>
      <c r="K27" s="13"/>
      <c r="M27"/>
      <c r="P27"/>
      <c r="R27"/>
      <c r="U27"/>
    </row>
    <row r="28" spans="2:21">
      <c r="B28" s="48"/>
      <c r="C28" t="s">
        <v>8</v>
      </c>
      <c r="F28" s="7"/>
      <c r="K28" s="13"/>
      <c r="M28"/>
      <c r="P28"/>
      <c r="R28"/>
      <c r="U28"/>
    </row>
    <row r="29" spans="2:21">
      <c r="B29" s="48"/>
      <c r="D29" t="s">
        <v>9</v>
      </c>
      <c r="F29" s="7">
        <f t="shared" ref="F29:F36" si="2">G29*H29</f>
        <v>189513</v>
      </c>
      <c r="G29" s="21">
        <v>3</v>
      </c>
      <c r="H29" s="11">
        <v>63171</v>
      </c>
      <c r="I29" t="s">
        <v>7</v>
      </c>
      <c r="K29" s="13"/>
      <c r="M29"/>
      <c r="P29"/>
      <c r="R29"/>
      <c r="U29"/>
    </row>
    <row r="30" spans="2:21">
      <c r="B30" s="48"/>
      <c r="D30" t="s">
        <v>29</v>
      </c>
      <c r="F30" s="7">
        <f t="shared" si="2"/>
        <v>225000</v>
      </c>
      <c r="G30" s="21">
        <v>30</v>
      </c>
      <c r="H30" s="11">
        <v>7500</v>
      </c>
      <c r="I30" t="s">
        <v>7</v>
      </c>
      <c r="J30" s="12" t="s">
        <v>30</v>
      </c>
      <c r="K30" s="13"/>
      <c r="M30"/>
      <c r="P30"/>
      <c r="R30"/>
      <c r="U30"/>
    </row>
    <row r="31" spans="2:21">
      <c r="B31" s="48"/>
      <c r="D31" t="s">
        <v>31</v>
      </c>
      <c r="F31" s="7">
        <f t="shared" si="2"/>
        <v>315000</v>
      </c>
      <c r="G31" s="21">
        <v>15000</v>
      </c>
      <c r="H31" s="10">
        <v>21</v>
      </c>
      <c r="I31" t="s">
        <v>13</v>
      </c>
      <c r="K31" s="13"/>
      <c r="M31"/>
      <c r="P31"/>
      <c r="R31"/>
      <c r="U31"/>
    </row>
    <row r="32" spans="2:21">
      <c r="B32" s="48"/>
      <c r="D32" s="37" t="s">
        <v>14</v>
      </c>
      <c r="E32" s="3">
        <f>SUM(F29:F31)</f>
        <v>729513</v>
      </c>
      <c r="F32" s="7"/>
      <c r="G32" s="21"/>
      <c r="K32" s="13"/>
      <c r="M32"/>
      <c r="P32"/>
      <c r="R32"/>
      <c r="U32"/>
    </row>
    <row r="33" spans="2:21">
      <c r="B33" s="48"/>
      <c r="D33" t="s">
        <v>15</v>
      </c>
      <c r="F33" s="7">
        <f t="shared" si="2"/>
        <v>240000</v>
      </c>
      <c r="G33" s="21">
        <v>240000</v>
      </c>
      <c r="H33" s="10">
        <v>1</v>
      </c>
      <c r="I33" t="s">
        <v>13</v>
      </c>
      <c r="K33" s="13"/>
      <c r="M33"/>
      <c r="P33"/>
      <c r="R33"/>
      <c r="U33"/>
    </row>
    <row r="34" spans="2:21">
      <c r="B34" s="48"/>
      <c r="D34" t="s">
        <v>17</v>
      </c>
      <c r="F34" s="7">
        <f t="shared" si="2"/>
        <v>0</v>
      </c>
      <c r="G34" s="21">
        <v>175000</v>
      </c>
      <c r="H34" s="10">
        <v>0</v>
      </c>
      <c r="I34" t="s">
        <v>13</v>
      </c>
      <c r="J34" s="12" t="s">
        <v>32</v>
      </c>
      <c r="K34" s="13"/>
      <c r="M34"/>
      <c r="P34"/>
      <c r="R34"/>
      <c r="U34"/>
    </row>
    <row r="35" spans="2:21">
      <c r="B35" s="48"/>
      <c r="D35" t="s">
        <v>19</v>
      </c>
      <c r="F35" s="7">
        <f t="shared" si="2"/>
        <v>50000</v>
      </c>
      <c r="G35" s="21">
        <v>50000</v>
      </c>
      <c r="H35" s="10">
        <v>1</v>
      </c>
      <c r="I35" t="s">
        <v>13</v>
      </c>
      <c r="K35" s="13"/>
      <c r="M35"/>
      <c r="P35"/>
      <c r="R35"/>
      <c r="U35"/>
    </row>
    <row r="36" spans="2:21">
      <c r="B36" s="48"/>
      <c r="D36" t="s">
        <v>20</v>
      </c>
      <c r="F36" s="7">
        <f t="shared" si="2"/>
        <v>100000</v>
      </c>
      <c r="G36" s="21">
        <v>100000</v>
      </c>
      <c r="H36" s="10">
        <v>1</v>
      </c>
      <c r="I36" t="s">
        <v>13</v>
      </c>
      <c r="K36" s="13"/>
      <c r="M36"/>
      <c r="P36"/>
      <c r="R36"/>
      <c r="U36"/>
    </row>
    <row r="37" spans="2:21">
      <c r="B37" s="48"/>
      <c r="D37" s="45" t="s">
        <v>22</v>
      </c>
      <c r="E37" s="35">
        <f>SUM(F33:F36)</f>
        <v>390000</v>
      </c>
      <c r="F37" s="23"/>
      <c r="G37" s="24"/>
      <c r="H37" s="25"/>
      <c r="I37" s="22"/>
      <c r="J37" s="26"/>
      <c r="K37" s="13"/>
      <c r="M37"/>
      <c r="P37"/>
      <c r="R37"/>
      <c r="U37"/>
    </row>
    <row r="38" spans="2:21">
      <c r="B38" s="48"/>
      <c r="D38" s="37" t="s">
        <v>23</v>
      </c>
      <c r="E38" s="7">
        <f>SUM(E29:E37)</f>
        <v>1119513</v>
      </c>
      <c r="F38" s="21"/>
      <c r="G38" s="21"/>
      <c r="K38" s="13"/>
      <c r="M38"/>
      <c r="P38"/>
      <c r="R38"/>
      <c r="U38"/>
    </row>
    <row r="39" spans="2:21">
      <c r="B39" s="48"/>
      <c r="D39" s="37" t="s">
        <v>24</v>
      </c>
      <c r="E39" s="8">
        <f>E38*0.9</f>
        <v>1007561.7000000001</v>
      </c>
      <c r="F39" s="21">
        <f>E38*1.1</f>
        <v>1231464.3</v>
      </c>
      <c r="G39" s="21"/>
      <c r="K39" s="13"/>
      <c r="M39"/>
      <c r="P39"/>
      <c r="R39"/>
      <c r="U39"/>
    </row>
    <row r="40" spans="2:21">
      <c r="B40" s="48"/>
      <c r="C40" t="s">
        <v>25</v>
      </c>
      <c r="F40" s="7"/>
      <c r="K40" s="13"/>
      <c r="M40"/>
      <c r="P40"/>
      <c r="R40"/>
      <c r="U40"/>
    </row>
    <row r="41" spans="2:21">
      <c r="B41" s="48"/>
      <c r="F41" s="7"/>
      <c r="K41" s="13"/>
      <c r="M41"/>
      <c r="P41"/>
      <c r="R41"/>
      <c r="U41"/>
    </row>
    <row r="42" spans="2:21">
      <c r="B42" s="48"/>
      <c r="F42" s="7"/>
      <c r="K42" s="13"/>
      <c r="M42"/>
      <c r="P42"/>
      <c r="R42"/>
      <c r="U42"/>
    </row>
    <row r="43" spans="2:21">
      <c r="B43" s="48"/>
      <c r="F43" s="7"/>
      <c r="K43" s="13"/>
      <c r="M43"/>
      <c r="P43"/>
      <c r="R43"/>
      <c r="U43"/>
    </row>
    <row r="44" spans="2:21" ht="15.75" thickBot="1">
      <c r="B44" s="49">
        <v>2</v>
      </c>
      <c r="C44" s="27"/>
      <c r="D44" s="27"/>
      <c r="E44" s="27"/>
      <c r="F44" s="28"/>
      <c r="G44" s="32"/>
      <c r="H44" s="29"/>
      <c r="I44" s="27"/>
      <c r="J44" s="30"/>
      <c r="K44" s="31">
        <v>2</v>
      </c>
      <c r="M44"/>
      <c r="P44"/>
      <c r="R44"/>
      <c r="U44"/>
    </row>
    <row r="45" spans="2:21" ht="15.75" thickBot="1">
      <c r="B45" s="50"/>
      <c r="C45" s="27"/>
      <c r="D45" s="27"/>
      <c r="E45" s="27"/>
      <c r="F45" s="28"/>
      <c r="G45" s="29"/>
      <c r="H45" s="29"/>
      <c r="I45" s="27"/>
      <c r="J45" s="30"/>
      <c r="K45" s="27"/>
      <c r="M45"/>
      <c r="P45"/>
      <c r="R45"/>
      <c r="U45"/>
    </row>
    <row r="46" spans="2:21">
      <c r="B46" s="47" t="s">
        <v>33</v>
      </c>
      <c r="C46" s="16"/>
      <c r="D46" s="16"/>
      <c r="E46" s="16"/>
      <c r="F46" s="17" t="s">
        <v>3</v>
      </c>
      <c r="G46" s="18" t="s">
        <v>4</v>
      </c>
      <c r="H46" s="18" t="s">
        <v>5</v>
      </c>
      <c r="I46" s="16"/>
      <c r="J46" s="19"/>
      <c r="K46" s="20"/>
      <c r="M46"/>
      <c r="P46"/>
      <c r="R46"/>
      <c r="U46"/>
    </row>
    <row r="47" spans="2:21">
      <c r="B47" s="48"/>
      <c r="C47" t="s">
        <v>6</v>
      </c>
      <c r="F47" s="7">
        <v>4565900</v>
      </c>
      <c r="H47" s="11">
        <v>109888</v>
      </c>
      <c r="I47" t="s">
        <v>7</v>
      </c>
      <c r="K47" s="13"/>
      <c r="M47"/>
      <c r="P47"/>
      <c r="R47"/>
      <c r="U47"/>
    </row>
    <row r="48" spans="2:21">
      <c r="B48" s="48"/>
      <c r="F48" s="7"/>
      <c r="H48" s="11"/>
      <c r="K48" s="13"/>
      <c r="M48"/>
      <c r="P48"/>
      <c r="R48"/>
      <c r="U48"/>
    </row>
    <row r="49" spans="2:21">
      <c r="B49" s="48"/>
      <c r="C49" t="s">
        <v>8</v>
      </c>
      <c r="F49" s="7"/>
      <c r="K49" s="13"/>
      <c r="M49"/>
      <c r="P49"/>
      <c r="R49"/>
      <c r="U49"/>
    </row>
    <row r="50" spans="2:21">
      <c r="B50" s="48"/>
      <c r="D50" t="s">
        <v>9</v>
      </c>
      <c r="F50" s="7">
        <f t="shared" ref="F50:F59" si="3">G50*H50</f>
        <v>329664</v>
      </c>
      <c r="G50" s="21">
        <v>3</v>
      </c>
      <c r="H50" s="11">
        <v>109888</v>
      </c>
      <c r="I50" t="s">
        <v>7</v>
      </c>
      <c r="K50" s="13"/>
      <c r="M50"/>
      <c r="P50"/>
      <c r="R50"/>
      <c r="U50"/>
    </row>
    <row r="51" spans="2:21">
      <c r="B51" s="48"/>
      <c r="D51" t="s">
        <v>10</v>
      </c>
      <c r="F51" s="7">
        <f t="shared" si="3"/>
        <v>3296640</v>
      </c>
      <c r="G51" s="21">
        <v>30</v>
      </c>
      <c r="H51" s="11">
        <v>109888</v>
      </c>
      <c r="I51" t="s">
        <v>7</v>
      </c>
      <c r="K51" s="13"/>
      <c r="M51"/>
      <c r="P51"/>
      <c r="R51"/>
      <c r="U51"/>
    </row>
    <row r="52" spans="2:21">
      <c r="B52" s="48"/>
      <c r="D52" t="s">
        <v>12</v>
      </c>
      <c r="F52" s="7">
        <f t="shared" si="3"/>
        <v>540000</v>
      </c>
      <c r="G52" s="21">
        <v>15000</v>
      </c>
      <c r="H52" s="10">
        <v>36</v>
      </c>
      <c r="I52" t="s">
        <v>13</v>
      </c>
      <c r="K52" s="13"/>
      <c r="M52"/>
      <c r="P52"/>
      <c r="R52"/>
      <c r="U52"/>
    </row>
    <row r="53" spans="2:21">
      <c r="B53" s="48"/>
      <c r="D53" s="37" t="s">
        <v>14</v>
      </c>
      <c r="E53" s="3">
        <f>SUM(F50:F52)</f>
        <v>4166304</v>
      </c>
      <c r="F53" s="7"/>
      <c r="G53" s="21"/>
      <c r="K53" s="13"/>
      <c r="M53"/>
      <c r="P53"/>
      <c r="R53"/>
      <c r="U53"/>
    </row>
    <row r="54" spans="2:21">
      <c r="B54" s="48"/>
      <c r="D54" t="s">
        <v>34</v>
      </c>
      <c r="F54" s="7">
        <f t="shared" si="3"/>
        <v>0</v>
      </c>
      <c r="G54" s="21">
        <v>320000</v>
      </c>
      <c r="H54" s="10">
        <v>0</v>
      </c>
      <c r="I54" t="s">
        <v>13</v>
      </c>
      <c r="J54" s="12" t="s">
        <v>35</v>
      </c>
      <c r="K54" s="13"/>
      <c r="M54"/>
      <c r="P54"/>
      <c r="R54"/>
      <c r="U54"/>
    </row>
    <row r="55" spans="2:21">
      <c r="B55" s="48"/>
      <c r="D55" t="s">
        <v>36</v>
      </c>
      <c r="F55" s="7">
        <f t="shared" si="3"/>
        <v>0</v>
      </c>
      <c r="G55" s="21">
        <v>175000</v>
      </c>
      <c r="H55" s="10">
        <v>0</v>
      </c>
      <c r="I55" t="s">
        <v>13</v>
      </c>
      <c r="J55" s="12" t="s">
        <v>32</v>
      </c>
      <c r="K55" s="13"/>
      <c r="M55"/>
      <c r="P55"/>
      <c r="R55"/>
      <c r="U55"/>
    </row>
    <row r="56" spans="2:21">
      <c r="B56" s="48"/>
      <c r="D56" t="s">
        <v>37</v>
      </c>
      <c r="F56" s="7">
        <f t="shared" si="3"/>
        <v>50000</v>
      </c>
      <c r="G56" s="21">
        <v>50000</v>
      </c>
      <c r="H56" s="10">
        <v>1</v>
      </c>
      <c r="I56" t="s">
        <v>13</v>
      </c>
      <c r="K56" s="13"/>
      <c r="M56"/>
      <c r="P56"/>
      <c r="R56"/>
      <c r="U56"/>
    </row>
    <row r="57" spans="2:21">
      <c r="B57" s="48"/>
      <c r="D57" t="s">
        <v>38</v>
      </c>
      <c r="F57" s="7">
        <f t="shared" si="3"/>
        <v>50000</v>
      </c>
      <c r="G57" s="21">
        <v>50000</v>
      </c>
      <c r="H57" s="10">
        <v>1</v>
      </c>
      <c r="I57" t="s">
        <v>13</v>
      </c>
      <c r="K57" s="13"/>
      <c r="M57"/>
      <c r="P57"/>
      <c r="R57"/>
      <c r="U57"/>
    </row>
    <row r="58" spans="2:21">
      <c r="B58" s="48"/>
      <c r="D58" t="s">
        <v>39</v>
      </c>
      <c r="F58" s="7">
        <f t="shared" si="3"/>
        <v>50000</v>
      </c>
      <c r="G58" s="21">
        <v>50000</v>
      </c>
      <c r="H58" s="10">
        <v>1</v>
      </c>
      <c r="I58" t="s">
        <v>13</v>
      </c>
      <c r="K58" s="13"/>
      <c r="M58"/>
      <c r="P58"/>
      <c r="R58"/>
      <c r="U58"/>
    </row>
    <row r="59" spans="2:21">
      <c r="B59" s="48"/>
      <c r="D59" t="s">
        <v>40</v>
      </c>
      <c r="F59" s="7">
        <f t="shared" si="3"/>
        <v>100000</v>
      </c>
      <c r="G59" s="21">
        <v>100000</v>
      </c>
      <c r="H59" s="10">
        <v>1</v>
      </c>
      <c r="I59" t="s">
        <v>13</v>
      </c>
      <c r="J59" s="12" t="s">
        <v>21</v>
      </c>
      <c r="K59" s="13"/>
      <c r="M59"/>
      <c r="P59"/>
      <c r="R59"/>
      <c r="U59"/>
    </row>
    <row r="60" spans="2:21">
      <c r="B60" s="48"/>
      <c r="D60" s="45" t="s">
        <v>22</v>
      </c>
      <c r="E60" s="35">
        <f>SUM(F54:F59)</f>
        <v>250000</v>
      </c>
      <c r="F60" s="23"/>
      <c r="G60" s="24"/>
      <c r="H60" s="25"/>
      <c r="I60" s="22"/>
      <c r="J60" s="26"/>
      <c r="K60" s="13"/>
      <c r="M60"/>
      <c r="P60"/>
      <c r="R60"/>
      <c r="U60"/>
    </row>
    <row r="61" spans="2:21">
      <c r="B61" s="48"/>
      <c r="D61" s="37" t="s">
        <v>23</v>
      </c>
      <c r="E61" s="7">
        <f>SUM(E50:E60)</f>
        <v>4416304</v>
      </c>
      <c r="F61" s="21"/>
      <c r="G61" s="21"/>
      <c r="K61" s="13"/>
      <c r="M61"/>
      <c r="P61"/>
      <c r="R61"/>
      <c r="U61"/>
    </row>
    <row r="62" spans="2:21">
      <c r="B62" s="48"/>
      <c r="D62" s="37" t="s">
        <v>24</v>
      </c>
      <c r="E62" s="8">
        <f>E61*0.9</f>
        <v>3974673.6</v>
      </c>
      <c r="F62" s="21">
        <f>E61*1.1</f>
        <v>4857934.4000000004</v>
      </c>
      <c r="G62" s="21"/>
      <c r="K62" s="13"/>
      <c r="M62"/>
      <c r="P62"/>
      <c r="R62"/>
      <c r="U62"/>
    </row>
    <row r="63" spans="2:21">
      <c r="B63" s="48"/>
      <c r="C63" t="s">
        <v>25</v>
      </c>
      <c r="F63" s="7"/>
      <c r="K63" s="13"/>
      <c r="M63"/>
      <c r="P63"/>
      <c r="R63"/>
      <c r="U63"/>
    </row>
    <row r="64" spans="2:21">
      <c r="B64" s="48"/>
      <c r="F64" s="7"/>
      <c r="K64" s="13"/>
      <c r="M64"/>
      <c r="P64"/>
      <c r="R64"/>
      <c r="U64"/>
    </row>
    <row r="65" spans="2:21">
      <c r="B65" s="48"/>
      <c r="F65" s="7"/>
      <c r="K65" s="13"/>
      <c r="M65"/>
      <c r="P65"/>
      <c r="R65"/>
      <c r="U65"/>
    </row>
    <row r="66" spans="2:21">
      <c r="B66" s="48"/>
      <c r="F66" s="7"/>
      <c r="K66" s="13"/>
      <c r="M66"/>
      <c r="P66"/>
      <c r="R66"/>
      <c r="U66"/>
    </row>
    <row r="67" spans="2:21" ht="15.75" thickBot="1">
      <c r="B67" s="49">
        <v>3</v>
      </c>
      <c r="C67" s="27"/>
      <c r="D67" s="27"/>
      <c r="E67" s="27"/>
      <c r="F67" s="28"/>
      <c r="G67" s="32"/>
      <c r="H67" s="29"/>
      <c r="I67" s="27"/>
      <c r="J67" s="30"/>
      <c r="K67" s="31">
        <v>3</v>
      </c>
      <c r="M67"/>
      <c r="P67"/>
      <c r="R67"/>
      <c r="U67"/>
    </row>
    <row r="68" spans="2:21" ht="15.75" thickBot="1">
      <c r="B68" s="50"/>
      <c r="C68" s="27"/>
      <c r="D68" s="27"/>
      <c r="E68" s="27"/>
      <c r="F68" s="28"/>
      <c r="G68" s="29"/>
      <c r="H68" s="29"/>
      <c r="I68" s="27"/>
      <c r="J68" s="30"/>
      <c r="K68" s="27"/>
      <c r="M68"/>
      <c r="P68"/>
      <c r="R68"/>
      <c r="U68"/>
    </row>
    <row r="69" spans="2:21">
      <c r="B69" s="47" t="s">
        <v>41</v>
      </c>
      <c r="C69" s="16"/>
      <c r="D69" s="16"/>
      <c r="E69" s="16"/>
      <c r="F69" s="17" t="s">
        <v>3</v>
      </c>
      <c r="G69" s="18" t="s">
        <v>4</v>
      </c>
      <c r="H69" s="18" t="s">
        <v>5</v>
      </c>
      <c r="I69" s="16"/>
      <c r="J69" s="19"/>
      <c r="K69" s="20"/>
      <c r="M69"/>
      <c r="P69"/>
      <c r="R69"/>
      <c r="U69"/>
    </row>
    <row r="70" spans="2:21">
      <c r="B70" s="48"/>
      <c r="C70" t="s">
        <v>6</v>
      </c>
      <c r="F70" s="7">
        <v>1109200</v>
      </c>
      <c r="H70" s="11">
        <v>78168</v>
      </c>
      <c r="I70" t="s">
        <v>7</v>
      </c>
      <c r="K70" s="13"/>
      <c r="M70"/>
      <c r="P70"/>
      <c r="R70"/>
      <c r="U70"/>
    </row>
    <row r="71" spans="2:21">
      <c r="B71" s="48"/>
      <c r="F71" s="7"/>
      <c r="H71" s="11"/>
      <c r="K71" s="13"/>
      <c r="M71"/>
      <c r="P71"/>
      <c r="R71"/>
      <c r="U71"/>
    </row>
    <row r="72" spans="2:21">
      <c r="B72" s="48"/>
      <c r="C72" t="s">
        <v>8</v>
      </c>
      <c r="F72" s="7"/>
      <c r="K72" s="13"/>
      <c r="M72"/>
      <c r="P72"/>
      <c r="R72"/>
      <c r="U72"/>
    </row>
    <row r="73" spans="2:21">
      <c r="B73" s="48"/>
      <c r="D73" t="s">
        <v>9</v>
      </c>
      <c r="F73" s="7">
        <f t="shared" ref="F73:F82" si="4">G73*H73</f>
        <v>0</v>
      </c>
      <c r="G73" s="21">
        <v>3</v>
      </c>
      <c r="H73" s="11">
        <v>0</v>
      </c>
      <c r="I73" t="s">
        <v>7</v>
      </c>
      <c r="K73" s="13"/>
      <c r="M73"/>
      <c r="P73"/>
      <c r="R73"/>
      <c r="U73"/>
    </row>
    <row r="74" spans="2:21">
      <c r="B74" s="48"/>
      <c r="D74" t="s">
        <v>10</v>
      </c>
      <c r="F74" s="7">
        <f t="shared" si="4"/>
        <v>0</v>
      </c>
      <c r="G74" s="21">
        <v>30</v>
      </c>
      <c r="H74" s="11">
        <v>0</v>
      </c>
      <c r="I74" t="s">
        <v>7</v>
      </c>
      <c r="K74" s="13"/>
      <c r="M74"/>
      <c r="P74"/>
      <c r="R74"/>
      <c r="U74"/>
    </row>
    <row r="75" spans="2:21">
      <c r="B75" s="48"/>
      <c r="D75" t="s">
        <v>12</v>
      </c>
      <c r="F75" s="7">
        <f t="shared" si="4"/>
        <v>0</v>
      </c>
      <c r="G75" s="21">
        <v>15000</v>
      </c>
      <c r="H75" s="10">
        <v>0</v>
      </c>
      <c r="I75" t="s">
        <v>13</v>
      </c>
      <c r="J75" s="12" t="s">
        <v>42</v>
      </c>
      <c r="K75" s="13"/>
      <c r="M75"/>
      <c r="P75"/>
      <c r="R75"/>
      <c r="U75"/>
    </row>
    <row r="76" spans="2:21">
      <c r="B76" s="48"/>
      <c r="D76" s="37" t="s">
        <v>14</v>
      </c>
      <c r="E76" s="3">
        <f>SUM(F73:F75)</f>
        <v>0</v>
      </c>
      <c r="F76" s="7"/>
      <c r="G76" s="21"/>
      <c r="K76" s="13"/>
      <c r="M76"/>
      <c r="P76"/>
      <c r="R76"/>
      <c r="U76"/>
    </row>
    <row r="77" spans="2:21">
      <c r="B77" s="48"/>
      <c r="D77" t="s">
        <v>34</v>
      </c>
      <c r="F77" s="7">
        <f t="shared" si="4"/>
        <v>0</v>
      </c>
      <c r="G77" s="21">
        <v>320000</v>
      </c>
      <c r="H77" s="10">
        <v>0</v>
      </c>
      <c r="I77" t="s">
        <v>13</v>
      </c>
      <c r="J77" s="12" t="s">
        <v>43</v>
      </c>
      <c r="K77" s="13"/>
      <c r="M77"/>
      <c r="P77"/>
      <c r="R77"/>
      <c r="U77"/>
    </row>
    <row r="78" spans="2:21">
      <c r="B78" s="48"/>
      <c r="D78" t="s">
        <v>36</v>
      </c>
      <c r="F78" s="7">
        <f t="shared" si="4"/>
        <v>0</v>
      </c>
      <c r="G78" s="21">
        <v>175000</v>
      </c>
      <c r="H78" s="10">
        <v>0</v>
      </c>
      <c r="I78" t="s">
        <v>13</v>
      </c>
      <c r="J78" s="12" t="s">
        <v>43</v>
      </c>
      <c r="K78" s="13"/>
      <c r="M78"/>
      <c r="P78"/>
      <c r="R78"/>
      <c r="U78"/>
    </row>
    <row r="79" spans="2:21">
      <c r="B79" s="48"/>
      <c r="D79" t="s">
        <v>37</v>
      </c>
      <c r="F79" s="7">
        <f t="shared" si="4"/>
        <v>50000</v>
      </c>
      <c r="G79" s="21">
        <v>50000</v>
      </c>
      <c r="H79" s="10">
        <v>1</v>
      </c>
      <c r="I79" t="s">
        <v>13</v>
      </c>
      <c r="K79" s="13"/>
      <c r="M79"/>
      <c r="P79"/>
      <c r="R79"/>
      <c r="U79"/>
    </row>
    <row r="80" spans="2:21">
      <c r="B80" s="48"/>
      <c r="D80" t="s">
        <v>38</v>
      </c>
      <c r="F80" s="7">
        <f t="shared" si="4"/>
        <v>50000</v>
      </c>
      <c r="G80" s="21">
        <v>50000</v>
      </c>
      <c r="H80" s="10">
        <v>1</v>
      </c>
      <c r="I80" t="s">
        <v>13</v>
      </c>
      <c r="K80" s="13"/>
      <c r="M80"/>
      <c r="P80"/>
      <c r="R80"/>
      <c r="U80"/>
    </row>
    <row r="81" spans="2:21">
      <c r="B81" s="48"/>
      <c r="D81" t="s">
        <v>39</v>
      </c>
      <c r="F81" s="7">
        <f t="shared" si="4"/>
        <v>50000</v>
      </c>
      <c r="G81" s="21">
        <v>50000</v>
      </c>
      <c r="H81" s="10">
        <v>1</v>
      </c>
      <c r="I81" t="s">
        <v>13</v>
      </c>
      <c r="K81" s="13"/>
      <c r="M81"/>
      <c r="P81"/>
      <c r="R81"/>
      <c r="U81"/>
    </row>
    <row r="82" spans="2:21">
      <c r="B82" s="48"/>
      <c r="D82" t="s">
        <v>40</v>
      </c>
      <c r="F82" s="7">
        <f t="shared" si="4"/>
        <v>0</v>
      </c>
      <c r="G82" s="21">
        <v>100000</v>
      </c>
      <c r="H82" s="10">
        <v>0</v>
      </c>
      <c r="I82" t="s">
        <v>13</v>
      </c>
      <c r="J82" s="12" t="s">
        <v>44</v>
      </c>
      <c r="K82" s="13"/>
      <c r="M82"/>
      <c r="P82"/>
      <c r="R82"/>
      <c r="U82"/>
    </row>
    <row r="83" spans="2:21">
      <c r="B83" s="48"/>
      <c r="D83" s="45" t="s">
        <v>22</v>
      </c>
      <c r="E83" s="35">
        <f>SUM(F79:F82)</f>
        <v>150000</v>
      </c>
      <c r="F83" s="23"/>
      <c r="G83" s="24"/>
      <c r="H83" s="25"/>
      <c r="I83" s="22"/>
      <c r="J83" s="26"/>
      <c r="K83" s="13"/>
      <c r="M83"/>
      <c r="P83"/>
      <c r="R83"/>
      <c r="U83"/>
    </row>
    <row r="84" spans="2:21">
      <c r="B84" s="48"/>
      <c r="D84" s="37" t="s">
        <v>23</v>
      </c>
      <c r="E84" s="7">
        <f>SUM(E73:E83)</f>
        <v>150000</v>
      </c>
      <c r="F84" s="21"/>
      <c r="G84" s="21"/>
      <c r="K84" s="13"/>
      <c r="M84"/>
      <c r="P84"/>
      <c r="R84"/>
      <c r="U84"/>
    </row>
    <row r="85" spans="2:21">
      <c r="B85" s="48"/>
      <c r="D85" s="37" t="s">
        <v>24</v>
      </c>
      <c r="E85" s="8">
        <f>E84*0.9</f>
        <v>135000</v>
      </c>
      <c r="F85" s="21">
        <f>E84*1.1</f>
        <v>165000</v>
      </c>
      <c r="G85" s="21"/>
      <c r="K85" s="13"/>
      <c r="M85"/>
      <c r="P85"/>
      <c r="R85"/>
      <c r="U85"/>
    </row>
    <row r="86" spans="2:21">
      <c r="B86" s="48"/>
      <c r="C86" t="s">
        <v>25</v>
      </c>
      <c r="F86" s="7"/>
      <c r="K86" s="13"/>
      <c r="M86"/>
      <c r="P86"/>
      <c r="R86"/>
      <c r="U86"/>
    </row>
    <row r="87" spans="2:21">
      <c r="B87" s="48"/>
      <c r="C87" t="s">
        <v>45</v>
      </c>
      <c r="F87" s="7"/>
      <c r="K87" s="13"/>
      <c r="M87"/>
      <c r="P87"/>
      <c r="R87"/>
      <c r="U87"/>
    </row>
    <row r="88" spans="2:21">
      <c r="B88" s="48"/>
      <c r="C88" t="s">
        <v>46</v>
      </c>
      <c r="F88" s="7"/>
      <c r="K88" s="13"/>
      <c r="M88"/>
      <c r="P88"/>
      <c r="R88"/>
      <c r="U88"/>
    </row>
    <row r="89" spans="2:21">
      <c r="B89" s="48"/>
      <c r="C89" t="s">
        <v>47</v>
      </c>
      <c r="F89" s="7"/>
      <c r="K89" s="13"/>
      <c r="M89"/>
      <c r="P89"/>
      <c r="R89"/>
      <c r="U89"/>
    </row>
    <row r="90" spans="2:21" ht="15.75" thickBot="1">
      <c r="B90" s="49">
        <v>4</v>
      </c>
      <c r="C90" s="27"/>
      <c r="D90" s="27"/>
      <c r="E90" s="27"/>
      <c r="F90" s="28"/>
      <c r="G90" s="32"/>
      <c r="H90" s="29"/>
      <c r="I90" s="27"/>
      <c r="J90" s="30"/>
      <c r="K90" s="31">
        <v>4</v>
      </c>
      <c r="M90"/>
      <c r="P90"/>
      <c r="R90"/>
      <c r="U90"/>
    </row>
    <row r="91" spans="2:21" ht="15.75" thickBot="1">
      <c r="B91" s="50"/>
      <c r="C91" s="27"/>
      <c r="D91" s="27"/>
      <c r="E91" s="27"/>
      <c r="F91" s="28"/>
      <c r="G91" s="29"/>
      <c r="H91" s="29"/>
      <c r="I91" s="27"/>
      <c r="J91" s="30"/>
      <c r="K91" s="27"/>
      <c r="M91"/>
      <c r="P91"/>
      <c r="R91"/>
      <c r="U91"/>
    </row>
    <row r="92" spans="2:21">
      <c r="B92" s="47" t="s">
        <v>48</v>
      </c>
      <c r="C92" s="16"/>
      <c r="D92" s="16"/>
      <c r="E92" s="16"/>
      <c r="F92" s="17" t="s">
        <v>3</v>
      </c>
      <c r="G92" s="18" t="s">
        <v>4</v>
      </c>
      <c r="H92" s="18" t="s">
        <v>5</v>
      </c>
      <c r="I92" s="16"/>
      <c r="J92" s="19"/>
      <c r="K92" s="20"/>
      <c r="M92"/>
      <c r="P92"/>
      <c r="R92"/>
      <c r="U92"/>
    </row>
    <row r="93" spans="2:21">
      <c r="B93" s="48"/>
      <c r="C93" t="s">
        <v>6</v>
      </c>
      <c r="F93" s="7">
        <v>8920800</v>
      </c>
      <c r="H93" s="11">
        <v>104223</v>
      </c>
      <c r="I93" t="s">
        <v>7</v>
      </c>
      <c r="K93" s="13"/>
      <c r="M93"/>
      <c r="P93"/>
      <c r="R93"/>
      <c r="U93"/>
    </row>
    <row r="94" spans="2:21">
      <c r="B94" s="48"/>
      <c r="F94" s="7"/>
      <c r="H94" s="11"/>
      <c r="K94" s="13"/>
      <c r="M94"/>
      <c r="P94"/>
      <c r="R94"/>
      <c r="U94"/>
    </row>
    <row r="95" spans="2:21">
      <c r="B95" s="48"/>
      <c r="C95" t="s">
        <v>8</v>
      </c>
      <c r="F95" s="7"/>
      <c r="K95" s="13"/>
      <c r="M95"/>
      <c r="P95"/>
      <c r="R95"/>
      <c r="U95"/>
    </row>
    <row r="96" spans="2:21">
      <c r="B96" s="48"/>
      <c r="D96" t="s">
        <v>9</v>
      </c>
      <c r="F96" s="7">
        <f t="shared" ref="F96:F105" si="5">G96*H96</f>
        <v>312669</v>
      </c>
      <c r="G96" s="21">
        <v>3</v>
      </c>
      <c r="H96" s="11">
        <f>H93</f>
        <v>104223</v>
      </c>
      <c r="I96" t="s">
        <v>7</v>
      </c>
      <c r="K96" s="13"/>
      <c r="M96"/>
      <c r="P96"/>
      <c r="R96"/>
      <c r="U96"/>
    </row>
    <row r="97" spans="2:21">
      <c r="B97" s="48"/>
      <c r="D97" t="s">
        <v>10</v>
      </c>
      <c r="F97" s="7">
        <f t="shared" si="5"/>
        <v>0</v>
      </c>
      <c r="G97" s="21">
        <v>30</v>
      </c>
      <c r="H97" s="11">
        <v>0</v>
      </c>
      <c r="I97" t="s">
        <v>7</v>
      </c>
      <c r="J97" s="12" t="s">
        <v>49</v>
      </c>
      <c r="K97" s="13"/>
      <c r="M97"/>
      <c r="P97"/>
      <c r="R97"/>
      <c r="U97"/>
    </row>
    <row r="98" spans="2:21">
      <c r="B98" s="48"/>
      <c r="D98" t="s">
        <v>12</v>
      </c>
      <c r="F98" s="7">
        <f t="shared" si="5"/>
        <v>555000</v>
      </c>
      <c r="G98" s="21">
        <v>15000</v>
      </c>
      <c r="H98" s="10">
        <v>37</v>
      </c>
      <c r="I98" t="s">
        <v>13</v>
      </c>
      <c r="K98" s="13"/>
      <c r="M98"/>
      <c r="P98"/>
      <c r="R98"/>
      <c r="U98"/>
    </row>
    <row r="99" spans="2:21">
      <c r="B99" s="48"/>
      <c r="D99" s="37" t="s">
        <v>14</v>
      </c>
      <c r="E99" s="3">
        <f>SUM(F96:F98)</f>
        <v>867669</v>
      </c>
      <c r="F99" s="7"/>
      <c r="G99" s="21"/>
      <c r="K99" s="13"/>
      <c r="M99"/>
      <c r="P99"/>
      <c r="R99"/>
      <c r="U99"/>
    </row>
    <row r="100" spans="2:21">
      <c r="B100" s="48"/>
      <c r="D100" t="s">
        <v>34</v>
      </c>
      <c r="F100" s="7">
        <f t="shared" si="5"/>
        <v>0</v>
      </c>
      <c r="G100" s="21">
        <v>320000</v>
      </c>
      <c r="H100" s="10">
        <v>0</v>
      </c>
      <c r="I100" t="s">
        <v>13</v>
      </c>
      <c r="J100" s="12" t="s">
        <v>32</v>
      </c>
      <c r="K100" s="13"/>
      <c r="M100"/>
      <c r="P100"/>
      <c r="R100"/>
      <c r="U100"/>
    </row>
    <row r="101" spans="2:21">
      <c r="B101" s="48"/>
      <c r="D101" t="s">
        <v>36</v>
      </c>
      <c r="F101" s="7">
        <f t="shared" si="5"/>
        <v>175000</v>
      </c>
      <c r="G101" s="21">
        <v>175000</v>
      </c>
      <c r="H101" s="10">
        <v>1</v>
      </c>
      <c r="I101" t="s">
        <v>13</v>
      </c>
      <c r="K101" s="13"/>
      <c r="M101"/>
      <c r="P101"/>
      <c r="R101"/>
      <c r="U101"/>
    </row>
    <row r="102" spans="2:21">
      <c r="B102" s="48"/>
      <c r="D102" t="s">
        <v>37</v>
      </c>
      <c r="F102" s="7">
        <f t="shared" si="5"/>
        <v>50000</v>
      </c>
      <c r="G102" s="21">
        <v>50000</v>
      </c>
      <c r="H102" s="10">
        <v>1</v>
      </c>
      <c r="I102" t="s">
        <v>13</v>
      </c>
      <c r="K102" s="13"/>
      <c r="M102"/>
      <c r="P102"/>
      <c r="R102"/>
      <c r="U102"/>
    </row>
    <row r="103" spans="2:21">
      <c r="B103" s="48"/>
      <c r="D103" t="s">
        <v>38</v>
      </c>
      <c r="F103" s="7">
        <f t="shared" si="5"/>
        <v>0</v>
      </c>
      <c r="G103" s="21">
        <v>50000</v>
      </c>
      <c r="H103" s="10">
        <v>0</v>
      </c>
      <c r="I103" t="s">
        <v>13</v>
      </c>
      <c r="J103" s="12" t="s">
        <v>32</v>
      </c>
      <c r="K103" s="13"/>
      <c r="M103"/>
      <c r="P103"/>
      <c r="R103"/>
      <c r="U103"/>
    </row>
    <row r="104" spans="2:21">
      <c r="B104" s="48"/>
      <c r="D104" t="s">
        <v>39</v>
      </c>
      <c r="F104" s="7">
        <f t="shared" si="5"/>
        <v>50000</v>
      </c>
      <c r="G104" s="21">
        <v>50000</v>
      </c>
      <c r="H104" s="10">
        <v>1</v>
      </c>
      <c r="I104" t="s">
        <v>13</v>
      </c>
      <c r="K104" s="13"/>
      <c r="M104"/>
      <c r="P104"/>
      <c r="R104"/>
      <c r="U104"/>
    </row>
    <row r="105" spans="2:21">
      <c r="B105" s="48"/>
      <c r="D105" t="s">
        <v>40</v>
      </c>
      <c r="F105" s="7">
        <f t="shared" si="5"/>
        <v>0</v>
      </c>
      <c r="G105" s="21">
        <v>100000</v>
      </c>
      <c r="H105" s="10">
        <v>0</v>
      </c>
      <c r="I105" t="s">
        <v>13</v>
      </c>
      <c r="J105" s="12" t="s">
        <v>50</v>
      </c>
      <c r="K105" s="13"/>
      <c r="M105"/>
      <c r="P105"/>
      <c r="R105"/>
      <c r="U105"/>
    </row>
    <row r="106" spans="2:21">
      <c r="B106" s="48"/>
      <c r="D106" s="45" t="s">
        <v>22</v>
      </c>
      <c r="E106" s="35">
        <f>SUM(F102:F105)</f>
        <v>100000</v>
      </c>
      <c r="F106" s="23"/>
      <c r="G106" s="24"/>
      <c r="H106" s="25"/>
      <c r="I106" s="22"/>
      <c r="J106" s="26"/>
      <c r="K106" s="13"/>
      <c r="M106"/>
      <c r="P106"/>
      <c r="R106"/>
      <c r="U106"/>
    </row>
    <row r="107" spans="2:21">
      <c r="B107" s="48"/>
      <c r="D107" s="37" t="s">
        <v>23</v>
      </c>
      <c r="E107" s="7">
        <f>SUM(E96:E106)</f>
        <v>967669</v>
      </c>
      <c r="F107" s="21"/>
      <c r="K107" s="13"/>
      <c r="M107"/>
      <c r="P107"/>
      <c r="R107"/>
      <c r="U107"/>
    </row>
    <row r="108" spans="2:21">
      <c r="B108" s="48"/>
      <c r="D108" s="37" t="s">
        <v>24</v>
      </c>
      <c r="E108" s="8">
        <f>E107*0.9</f>
        <v>870902.1</v>
      </c>
      <c r="F108" s="21">
        <f>E107*1.1</f>
        <v>1064435.9000000001</v>
      </c>
      <c r="G108" s="43" t="s">
        <v>51</v>
      </c>
      <c r="H108" s="43"/>
      <c r="K108" s="13"/>
      <c r="M108"/>
      <c r="P108"/>
      <c r="R108"/>
      <c r="U108"/>
    </row>
    <row r="109" spans="2:21">
      <c r="B109" s="48"/>
      <c r="C109" t="s">
        <v>25</v>
      </c>
      <c r="D109" s="41"/>
      <c r="E109" s="8"/>
      <c r="F109" s="21"/>
      <c r="G109" s="43"/>
      <c r="H109" s="43"/>
      <c r="K109" s="13"/>
      <c r="M109" s="41"/>
      <c r="N109" s="8"/>
      <c r="O109" s="21"/>
      <c r="P109" s="43"/>
      <c r="R109" s="41"/>
      <c r="S109" s="8"/>
      <c r="T109" s="21"/>
      <c r="U109" s="43"/>
    </row>
    <row r="110" spans="2:21">
      <c r="B110" s="48"/>
      <c r="C110" t="s">
        <v>52</v>
      </c>
      <c r="F110" s="7"/>
      <c r="K110" s="13"/>
      <c r="M110"/>
      <c r="P110"/>
      <c r="R110"/>
      <c r="U110"/>
    </row>
    <row r="111" spans="2:21">
      <c r="B111" s="48"/>
      <c r="C111" t="s">
        <v>53</v>
      </c>
      <c r="F111" s="7"/>
      <c r="K111" s="13"/>
      <c r="M111"/>
      <c r="P111"/>
      <c r="R111"/>
      <c r="U111"/>
    </row>
    <row r="112" spans="2:21">
      <c r="B112" s="48"/>
      <c r="F112" s="7"/>
      <c r="K112" s="13"/>
      <c r="M112"/>
      <c r="P112"/>
      <c r="R112"/>
      <c r="U112"/>
    </row>
    <row r="113" spans="2:21" ht="15.75" thickBot="1">
      <c r="B113" s="49">
        <v>5</v>
      </c>
      <c r="C113" s="27"/>
      <c r="D113" s="27"/>
      <c r="E113" s="27"/>
      <c r="F113" s="28"/>
      <c r="G113" s="32"/>
      <c r="H113" s="29"/>
      <c r="I113" s="27"/>
      <c r="J113" s="30"/>
      <c r="K113" s="31">
        <v>5</v>
      </c>
      <c r="M113"/>
      <c r="P113"/>
      <c r="R113"/>
      <c r="U113"/>
    </row>
    <row r="114" spans="2:21">
      <c r="B114" s="47" t="s">
        <v>54</v>
      </c>
      <c r="C114" s="16"/>
      <c r="D114" s="16"/>
      <c r="E114" s="16"/>
      <c r="F114" s="17" t="s">
        <v>3</v>
      </c>
      <c r="G114" s="18" t="s">
        <v>4</v>
      </c>
      <c r="H114" s="18" t="s">
        <v>5</v>
      </c>
      <c r="I114" s="16"/>
      <c r="J114" s="19"/>
      <c r="K114" s="20"/>
      <c r="M114"/>
      <c r="P114"/>
      <c r="R114"/>
      <c r="U114"/>
    </row>
    <row r="115" spans="2:21">
      <c r="B115" s="48"/>
      <c r="C115" t="s">
        <v>6</v>
      </c>
      <c r="F115" s="7">
        <v>1397120</v>
      </c>
      <c r="H115" s="11">
        <v>79049</v>
      </c>
      <c r="I115" t="s">
        <v>7</v>
      </c>
      <c r="K115" s="13"/>
      <c r="M115"/>
      <c r="P115"/>
      <c r="R115"/>
      <c r="U115"/>
    </row>
    <row r="116" spans="2:21">
      <c r="B116" s="48"/>
      <c r="F116" s="7"/>
      <c r="H116" s="11"/>
      <c r="K116" s="13"/>
      <c r="M116"/>
      <c r="P116"/>
      <c r="R116"/>
      <c r="U116"/>
    </row>
    <row r="117" spans="2:21">
      <c r="B117" s="48"/>
      <c r="C117" t="s">
        <v>8</v>
      </c>
      <c r="F117" s="7"/>
      <c r="K117" s="13"/>
      <c r="M117"/>
      <c r="P117"/>
      <c r="R117"/>
      <c r="U117"/>
    </row>
    <row r="118" spans="2:21">
      <c r="B118" s="48"/>
      <c r="D118" t="s">
        <v>9</v>
      </c>
      <c r="F118" s="7">
        <f t="shared" ref="F118:F120" si="6">G118*H118</f>
        <v>237147</v>
      </c>
      <c r="G118" s="21">
        <v>3</v>
      </c>
      <c r="H118" s="11">
        <f>H115</f>
        <v>79049</v>
      </c>
      <c r="I118" t="s">
        <v>7</v>
      </c>
      <c r="K118" s="13"/>
      <c r="M118"/>
      <c r="P118"/>
      <c r="R118"/>
      <c r="U118"/>
    </row>
    <row r="119" spans="2:21">
      <c r="B119" s="48"/>
      <c r="D119" t="s">
        <v>10</v>
      </c>
      <c r="F119" s="7">
        <f t="shared" si="6"/>
        <v>1185735</v>
      </c>
      <c r="G119" s="21">
        <v>30</v>
      </c>
      <c r="H119" s="11">
        <f>H115/2</f>
        <v>39524.5</v>
      </c>
      <c r="I119" t="s">
        <v>7</v>
      </c>
      <c r="J119" s="12" t="s">
        <v>55</v>
      </c>
      <c r="K119" s="13"/>
      <c r="M119"/>
      <c r="P119"/>
      <c r="R119"/>
      <c r="U119"/>
    </row>
    <row r="120" spans="2:21">
      <c r="B120" s="48"/>
      <c r="D120" t="s">
        <v>12</v>
      </c>
      <c r="F120" s="7">
        <f t="shared" si="6"/>
        <v>240000</v>
      </c>
      <c r="G120" s="21">
        <v>15000</v>
      </c>
      <c r="H120" s="10">
        <v>16</v>
      </c>
      <c r="I120" t="s">
        <v>13</v>
      </c>
      <c r="K120" s="13"/>
      <c r="M120"/>
      <c r="P120"/>
      <c r="R120"/>
      <c r="U120"/>
    </row>
    <row r="121" spans="2:21">
      <c r="B121" s="48"/>
      <c r="D121" s="37" t="s">
        <v>14</v>
      </c>
      <c r="E121" s="3">
        <f>SUM(F118:F120)</f>
        <v>1662882</v>
      </c>
      <c r="F121" s="7"/>
      <c r="G121" s="21"/>
      <c r="K121" s="13"/>
      <c r="M121"/>
      <c r="P121"/>
      <c r="R121"/>
      <c r="U121"/>
    </row>
    <row r="122" spans="2:21">
      <c r="B122" s="48"/>
      <c r="D122" t="s">
        <v>15</v>
      </c>
      <c r="F122" s="7">
        <f t="shared" ref="F122:F125" si="7">G122*H122</f>
        <v>0</v>
      </c>
      <c r="G122" s="21">
        <v>240000</v>
      </c>
      <c r="H122" s="10">
        <v>0</v>
      </c>
      <c r="I122" t="s">
        <v>13</v>
      </c>
      <c r="J122" s="12" t="s">
        <v>32</v>
      </c>
      <c r="K122" s="13"/>
      <c r="M122"/>
      <c r="P122"/>
      <c r="R122"/>
      <c r="U122"/>
    </row>
    <row r="123" spans="2:21">
      <c r="B123" s="48"/>
      <c r="D123" t="s">
        <v>17</v>
      </c>
      <c r="F123" s="7">
        <f t="shared" si="7"/>
        <v>0</v>
      </c>
      <c r="G123" s="21">
        <v>175000</v>
      </c>
      <c r="H123" s="10">
        <v>0</v>
      </c>
      <c r="I123" t="s">
        <v>13</v>
      </c>
      <c r="J123" s="12" t="s">
        <v>32</v>
      </c>
      <c r="K123" s="13"/>
      <c r="M123"/>
      <c r="P123"/>
      <c r="R123"/>
      <c r="U123"/>
    </row>
    <row r="124" spans="2:21">
      <c r="B124" s="48"/>
      <c r="D124" t="s">
        <v>19</v>
      </c>
      <c r="F124" s="7">
        <f t="shared" si="7"/>
        <v>0</v>
      </c>
      <c r="G124" s="21">
        <v>50000</v>
      </c>
      <c r="H124" s="10">
        <v>0</v>
      </c>
      <c r="I124" t="s">
        <v>13</v>
      </c>
      <c r="J124" s="12" t="s">
        <v>32</v>
      </c>
      <c r="K124" s="13"/>
      <c r="M124"/>
      <c r="P124"/>
      <c r="R124"/>
      <c r="U124"/>
    </row>
    <row r="125" spans="2:21">
      <c r="B125" s="48"/>
      <c r="D125" t="s">
        <v>20</v>
      </c>
      <c r="F125" s="7">
        <f t="shared" si="7"/>
        <v>100000</v>
      </c>
      <c r="G125" s="21">
        <v>100000</v>
      </c>
      <c r="H125" s="10">
        <v>1</v>
      </c>
      <c r="I125" t="s">
        <v>13</v>
      </c>
      <c r="K125" s="13"/>
      <c r="M125"/>
      <c r="P125"/>
      <c r="R125"/>
      <c r="U125"/>
    </row>
    <row r="126" spans="2:21">
      <c r="B126" s="48"/>
      <c r="D126" s="45" t="s">
        <v>22</v>
      </c>
      <c r="E126" s="35">
        <f>SUM(F122:F125)</f>
        <v>100000</v>
      </c>
      <c r="F126" s="23"/>
      <c r="G126" s="24"/>
      <c r="H126" s="25"/>
      <c r="I126" s="22"/>
      <c r="J126" s="26"/>
      <c r="K126" s="13"/>
      <c r="M126"/>
      <c r="P126"/>
      <c r="R126"/>
      <c r="U126"/>
    </row>
    <row r="127" spans="2:21">
      <c r="B127" s="48"/>
      <c r="D127" s="37" t="s">
        <v>23</v>
      </c>
      <c r="E127" s="7">
        <f>SUM(E118:E126)</f>
        <v>1762882</v>
      </c>
      <c r="F127" s="21"/>
      <c r="G127" s="21"/>
      <c r="K127" s="13"/>
      <c r="M127"/>
      <c r="P127"/>
      <c r="R127"/>
      <c r="U127"/>
    </row>
    <row r="128" spans="2:21">
      <c r="B128" s="48"/>
      <c r="D128" s="37" t="s">
        <v>24</v>
      </c>
      <c r="E128" s="8">
        <f>E127*0.9</f>
        <v>1586593.8</v>
      </c>
      <c r="F128" s="21">
        <f>E127*1.1</f>
        <v>1939170.2000000002</v>
      </c>
      <c r="G128" s="21"/>
      <c r="K128" s="13"/>
      <c r="M128"/>
      <c r="P128"/>
      <c r="R128"/>
      <c r="U128"/>
    </row>
    <row r="129" spans="2:21">
      <c r="B129" s="48"/>
      <c r="C129" t="s">
        <v>25</v>
      </c>
      <c r="D129" s="41"/>
      <c r="E129" s="8"/>
      <c r="F129" s="21"/>
      <c r="G129" s="43"/>
      <c r="H129" s="43"/>
      <c r="K129" s="13"/>
      <c r="M129" s="43"/>
      <c r="P129"/>
      <c r="R129" s="43"/>
      <c r="U129"/>
    </row>
    <row r="130" spans="2:21">
      <c r="B130" s="48"/>
      <c r="F130" s="7"/>
      <c r="K130" s="13"/>
      <c r="M130"/>
      <c r="P130"/>
      <c r="R130"/>
      <c r="U130"/>
    </row>
    <row r="131" spans="2:21">
      <c r="B131" s="48"/>
      <c r="F131" s="7"/>
      <c r="K131" s="13"/>
      <c r="M131"/>
      <c r="P131"/>
      <c r="R131"/>
      <c r="U131"/>
    </row>
    <row r="132" spans="2:21">
      <c r="B132" s="48"/>
      <c r="F132" s="7"/>
      <c r="K132" s="13"/>
      <c r="M132"/>
      <c r="P132"/>
      <c r="R132"/>
      <c r="U132"/>
    </row>
    <row r="133" spans="2:21" ht="15.75" thickBot="1">
      <c r="B133" s="49"/>
      <c r="C133" s="27"/>
      <c r="D133" s="27"/>
      <c r="E133" s="27"/>
      <c r="F133" s="28"/>
      <c r="G133" s="32"/>
      <c r="H133" s="29"/>
      <c r="I133" s="27"/>
      <c r="J133" s="30"/>
      <c r="K133" s="31"/>
      <c r="M133"/>
      <c r="P133"/>
      <c r="R133"/>
      <c r="U133"/>
    </row>
    <row r="134" spans="2:21">
      <c r="B134" s="47" t="s">
        <v>56</v>
      </c>
      <c r="C134" s="16"/>
      <c r="D134" s="16"/>
      <c r="E134" s="16"/>
      <c r="F134" s="17" t="s">
        <v>3</v>
      </c>
      <c r="G134" s="18" t="s">
        <v>4</v>
      </c>
      <c r="H134" s="18" t="s">
        <v>5</v>
      </c>
      <c r="I134" s="16"/>
      <c r="J134" s="19"/>
      <c r="K134" s="20"/>
      <c r="M134"/>
      <c r="P134"/>
      <c r="R134"/>
      <c r="U134"/>
    </row>
    <row r="135" spans="2:21">
      <c r="B135" s="48"/>
      <c r="C135" t="s">
        <v>6</v>
      </c>
      <c r="F135" s="7">
        <v>3627320</v>
      </c>
      <c r="H135" s="11">
        <v>88228</v>
      </c>
      <c r="I135" t="s">
        <v>7</v>
      </c>
      <c r="K135" s="13"/>
      <c r="M135"/>
      <c r="P135"/>
      <c r="R135"/>
      <c r="U135"/>
    </row>
    <row r="136" spans="2:21">
      <c r="B136" s="48"/>
      <c r="F136" s="7"/>
      <c r="H136" s="11"/>
      <c r="K136" s="13"/>
      <c r="M136"/>
      <c r="P136"/>
      <c r="R136"/>
      <c r="U136"/>
    </row>
    <row r="137" spans="2:21">
      <c r="B137" s="48"/>
      <c r="C137" t="s">
        <v>8</v>
      </c>
      <c r="F137" s="7"/>
      <c r="K137" s="13"/>
      <c r="M137"/>
      <c r="P137"/>
      <c r="R137"/>
      <c r="U137"/>
    </row>
    <row r="138" spans="2:21">
      <c r="B138" s="48"/>
      <c r="D138" t="s">
        <v>9</v>
      </c>
      <c r="F138" s="7">
        <f t="shared" ref="F138:F140" si="8">G138*H138</f>
        <v>264684</v>
      </c>
      <c r="G138" s="21">
        <v>3</v>
      </c>
      <c r="H138" s="11">
        <f>H135</f>
        <v>88228</v>
      </c>
      <c r="I138" t="s">
        <v>7</v>
      </c>
      <c r="K138" s="13"/>
      <c r="M138"/>
      <c r="P138"/>
      <c r="R138"/>
      <c r="U138"/>
    </row>
    <row r="139" spans="2:21">
      <c r="B139" s="48"/>
      <c r="D139" t="s">
        <v>10</v>
      </c>
      <c r="F139" s="7">
        <f t="shared" si="8"/>
        <v>1323420</v>
      </c>
      <c r="G139" s="21">
        <v>30</v>
      </c>
      <c r="H139" s="11">
        <f>H135/2</f>
        <v>44114</v>
      </c>
      <c r="I139" t="s">
        <v>7</v>
      </c>
      <c r="J139" s="12" t="s">
        <v>55</v>
      </c>
      <c r="K139" s="13"/>
      <c r="M139"/>
      <c r="P139"/>
      <c r="R139"/>
      <c r="U139"/>
    </row>
    <row r="140" spans="2:21">
      <c r="B140" s="48"/>
      <c r="D140" t="s">
        <v>12</v>
      </c>
      <c r="F140" s="7">
        <f t="shared" si="8"/>
        <v>360000</v>
      </c>
      <c r="G140" s="21">
        <v>15000</v>
      </c>
      <c r="H140" s="10">
        <v>24</v>
      </c>
      <c r="I140" t="s">
        <v>13</v>
      </c>
      <c r="K140" s="13"/>
      <c r="M140"/>
      <c r="P140"/>
      <c r="R140"/>
      <c r="U140"/>
    </row>
    <row r="141" spans="2:21">
      <c r="B141" s="48"/>
      <c r="D141" s="37" t="s">
        <v>14</v>
      </c>
      <c r="E141" s="3">
        <f>SUM(F138:F140)</f>
        <v>1948104</v>
      </c>
      <c r="F141" s="7"/>
      <c r="G141" s="21"/>
      <c r="K141" s="13"/>
      <c r="M141"/>
      <c r="P141"/>
      <c r="R141"/>
      <c r="U141"/>
    </row>
    <row r="142" spans="2:21">
      <c r="B142" s="48"/>
      <c r="D142" t="s">
        <v>15</v>
      </c>
      <c r="F142" s="7">
        <f t="shared" ref="F142:F145" si="9">G142*H142</f>
        <v>240000</v>
      </c>
      <c r="G142" s="21">
        <v>240000</v>
      </c>
      <c r="H142" s="10">
        <v>1</v>
      </c>
      <c r="I142" t="s">
        <v>13</v>
      </c>
      <c r="K142" s="13"/>
      <c r="M142"/>
      <c r="P142"/>
      <c r="R142"/>
      <c r="U142"/>
    </row>
    <row r="143" spans="2:21">
      <c r="B143" s="48"/>
      <c r="D143" t="s">
        <v>17</v>
      </c>
      <c r="F143" s="7">
        <f t="shared" si="9"/>
        <v>0</v>
      </c>
      <c r="G143" s="21">
        <v>175000</v>
      </c>
      <c r="H143" s="10">
        <v>0</v>
      </c>
      <c r="I143" t="s">
        <v>13</v>
      </c>
      <c r="J143" s="12" t="s">
        <v>32</v>
      </c>
      <c r="K143" s="13"/>
      <c r="M143"/>
      <c r="P143"/>
      <c r="R143"/>
      <c r="U143"/>
    </row>
    <row r="144" spans="2:21">
      <c r="B144" s="48"/>
      <c r="D144" t="s">
        <v>19</v>
      </c>
      <c r="F144" s="7">
        <f t="shared" si="9"/>
        <v>0</v>
      </c>
      <c r="G144" s="21">
        <v>50000</v>
      </c>
      <c r="H144" s="10">
        <v>0</v>
      </c>
      <c r="I144" t="s">
        <v>13</v>
      </c>
      <c r="J144" s="12" t="s">
        <v>32</v>
      </c>
      <c r="K144" s="13"/>
      <c r="M144"/>
      <c r="P144"/>
      <c r="R144"/>
      <c r="U144"/>
    </row>
    <row r="145" spans="2:21">
      <c r="B145" s="48"/>
      <c r="D145" t="s">
        <v>20</v>
      </c>
      <c r="F145" s="7">
        <f t="shared" si="9"/>
        <v>100000</v>
      </c>
      <c r="G145" s="21">
        <v>100000</v>
      </c>
      <c r="H145" s="10">
        <v>1</v>
      </c>
      <c r="I145" t="s">
        <v>13</v>
      </c>
      <c r="K145" s="13"/>
      <c r="M145"/>
      <c r="P145"/>
      <c r="R145"/>
      <c r="U145"/>
    </row>
    <row r="146" spans="2:21">
      <c r="B146" s="48"/>
      <c r="D146" s="45" t="s">
        <v>22</v>
      </c>
      <c r="E146" s="35">
        <f>SUM(F142:F145)</f>
        <v>340000</v>
      </c>
      <c r="F146" s="23"/>
      <c r="G146" s="24"/>
      <c r="H146" s="25"/>
      <c r="I146" s="22"/>
      <c r="J146" s="26"/>
      <c r="K146" s="13"/>
      <c r="M146"/>
      <c r="P146"/>
      <c r="R146"/>
      <c r="U146"/>
    </row>
    <row r="147" spans="2:21">
      <c r="B147" s="48"/>
      <c r="D147" s="37" t="s">
        <v>23</v>
      </c>
      <c r="E147" s="7">
        <f>SUM(E138:E146)</f>
        <v>2288104</v>
      </c>
      <c r="F147" s="21"/>
      <c r="G147" s="21"/>
      <c r="K147" s="13"/>
      <c r="M147"/>
      <c r="P147"/>
      <c r="R147"/>
      <c r="U147"/>
    </row>
    <row r="148" spans="2:21">
      <c r="B148" s="48"/>
      <c r="D148" s="37" t="s">
        <v>24</v>
      </c>
      <c r="E148" s="8">
        <f>E147*0.9</f>
        <v>2059293.6</v>
      </c>
      <c r="F148" s="21">
        <f>E147*1.1</f>
        <v>2516914.4000000004</v>
      </c>
      <c r="G148" s="21"/>
      <c r="K148" s="13"/>
      <c r="M148"/>
      <c r="P148"/>
      <c r="R148"/>
      <c r="U148"/>
    </row>
    <row r="149" spans="2:21">
      <c r="B149" s="48"/>
      <c r="C149" t="s">
        <v>25</v>
      </c>
      <c r="D149" s="41"/>
      <c r="E149" s="8"/>
      <c r="F149" s="21"/>
      <c r="G149" s="43"/>
      <c r="H149" s="43"/>
      <c r="K149" s="13"/>
      <c r="M149" s="41"/>
      <c r="N149" s="8"/>
      <c r="O149" s="21"/>
      <c r="P149" s="43"/>
      <c r="R149" s="41"/>
      <c r="S149" s="8"/>
      <c r="T149" s="21"/>
      <c r="U149" s="43"/>
    </row>
    <row r="150" spans="2:21">
      <c r="B150" s="48"/>
      <c r="F150" s="7"/>
      <c r="K150" s="13"/>
      <c r="M150"/>
      <c r="P150"/>
      <c r="R150"/>
      <c r="U150"/>
    </row>
    <row r="151" spans="2:21">
      <c r="B151" s="48"/>
      <c r="F151" s="7"/>
      <c r="K151" s="13"/>
      <c r="M151"/>
      <c r="P151"/>
      <c r="R151"/>
      <c r="U151"/>
    </row>
    <row r="152" spans="2:21">
      <c r="B152" s="48"/>
      <c r="F152" s="7"/>
      <c r="K152" s="13"/>
      <c r="M152"/>
      <c r="P152"/>
      <c r="R152"/>
      <c r="U152"/>
    </row>
    <row r="153" spans="2:21" ht="15.75" thickBot="1">
      <c r="B153" s="49"/>
      <c r="C153" s="27"/>
      <c r="D153" s="27"/>
      <c r="E153" s="27"/>
      <c r="F153" s="28"/>
      <c r="G153" s="32"/>
      <c r="H153" s="29"/>
      <c r="I153" s="27"/>
      <c r="J153" s="30"/>
      <c r="K153" s="31"/>
      <c r="M153"/>
      <c r="P153"/>
      <c r="R153"/>
      <c r="U153"/>
    </row>
    <row r="154" spans="2:21" ht="15.75" thickBot="1">
      <c r="M154"/>
      <c r="P154"/>
      <c r="R154"/>
      <c r="U154"/>
    </row>
    <row r="155" spans="2:21">
      <c r="B155" s="47" t="s">
        <v>57</v>
      </c>
      <c r="C155" s="16"/>
      <c r="D155" s="16"/>
      <c r="E155" s="16"/>
      <c r="F155" s="17" t="s">
        <v>3</v>
      </c>
      <c r="G155" s="18" t="s">
        <v>4</v>
      </c>
      <c r="H155" s="18" t="s">
        <v>5</v>
      </c>
      <c r="I155" s="16"/>
      <c r="J155" s="19"/>
      <c r="K155" s="20"/>
      <c r="M155"/>
      <c r="P155"/>
      <c r="R155"/>
      <c r="U155"/>
    </row>
    <row r="156" spans="2:21">
      <c r="B156" s="48"/>
      <c r="C156" t="s">
        <v>6</v>
      </c>
      <c r="F156" s="7">
        <v>4488600</v>
      </c>
      <c r="H156" s="11">
        <v>167962</v>
      </c>
      <c r="I156" t="s">
        <v>7</v>
      </c>
      <c r="K156" s="13"/>
      <c r="M156"/>
      <c r="P156"/>
      <c r="R156"/>
      <c r="U156"/>
    </row>
    <row r="157" spans="2:21">
      <c r="B157" s="48"/>
      <c r="F157" s="7"/>
      <c r="H157" s="11"/>
      <c r="K157" s="13"/>
      <c r="M157"/>
      <c r="P157"/>
      <c r="R157"/>
      <c r="U157"/>
    </row>
    <row r="158" spans="2:21">
      <c r="B158" s="48"/>
      <c r="C158" t="s">
        <v>8</v>
      </c>
      <c r="F158" s="7"/>
      <c r="K158" s="13"/>
      <c r="M158"/>
      <c r="P158"/>
      <c r="R158"/>
      <c r="U158"/>
    </row>
    <row r="159" spans="2:21">
      <c r="B159" s="48"/>
      <c r="D159" t="s">
        <v>9</v>
      </c>
      <c r="F159" s="7">
        <f>G159*H159</f>
        <v>503886</v>
      </c>
      <c r="G159" s="21">
        <v>3</v>
      </c>
      <c r="H159" s="11">
        <f>H156</f>
        <v>167962</v>
      </c>
      <c r="I159" t="s">
        <v>7</v>
      </c>
      <c r="K159" s="13"/>
      <c r="M159"/>
      <c r="P159"/>
      <c r="R159"/>
      <c r="U159"/>
    </row>
    <row r="160" spans="2:21">
      <c r="B160" s="48"/>
      <c r="D160" t="s">
        <v>10</v>
      </c>
      <c r="F160" s="7">
        <f>G160*H160</f>
        <v>0</v>
      </c>
      <c r="G160" s="21">
        <v>0</v>
      </c>
      <c r="H160" s="11">
        <f>H156</f>
        <v>167962</v>
      </c>
      <c r="I160" t="s">
        <v>7</v>
      </c>
      <c r="K160" s="13"/>
      <c r="M160"/>
      <c r="P160"/>
      <c r="R160"/>
      <c r="U160"/>
    </row>
    <row r="161" spans="2:21">
      <c r="B161" s="48"/>
      <c r="D161" t="s">
        <v>12</v>
      </c>
      <c r="F161" s="7">
        <f>G161*H161</f>
        <v>360000</v>
      </c>
      <c r="G161" s="21">
        <v>15000</v>
      </c>
      <c r="H161" s="10">
        <v>24</v>
      </c>
      <c r="I161" t="s">
        <v>13</v>
      </c>
      <c r="K161" s="13"/>
      <c r="M161"/>
      <c r="P161"/>
      <c r="R161"/>
      <c r="U161"/>
    </row>
    <row r="162" spans="2:21">
      <c r="B162" s="48"/>
      <c r="D162" s="37" t="s">
        <v>14</v>
      </c>
      <c r="E162" s="3">
        <f>SUM(F159:F161)</f>
        <v>863886</v>
      </c>
      <c r="F162" s="7"/>
      <c r="G162" s="21"/>
      <c r="K162" s="13"/>
      <c r="M162"/>
      <c r="P162"/>
      <c r="R162"/>
      <c r="U162"/>
    </row>
    <row r="163" spans="2:21">
      <c r="B163" s="48"/>
      <c r="D163" t="s">
        <v>34</v>
      </c>
      <c r="F163" s="7">
        <f>G163*H163</f>
        <v>640000</v>
      </c>
      <c r="G163" s="21">
        <v>320000</v>
      </c>
      <c r="H163" s="10">
        <v>2</v>
      </c>
      <c r="I163" t="s">
        <v>13</v>
      </c>
      <c r="J163" s="12" t="s">
        <v>58</v>
      </c>
      <c r="K163" s="13"/>
      <c r="M163"/>
      <c r="P163"/>
      <c r="R163"/>
      <c r="U163"/>
    </row>
    <row r="164" spans="2:21">
      <c r="B164" s="48"/>
      <c r="D164" t="s">
        <v>36</v>
      </c>
      <c r="F164" s="7">
        <f>G164*H164</f>
        <v>0</v>
      </c>
      <c r="G164" s="21">
        <v>175000</v>
      </c>
      <c r="H164" s="10">
        <v>0</v>
      </c>
      <c r="I164" t="s">
        <v>13</v>
      </c>
      <c r="J164" s="12" t="s">
        <v>43</v>
      </c>
      <c r="K164" s="13"/>
      <c r="M164"/>
      <c r="P164"/>
      <c r="R164"/>
      <c r="U164"/>
    </row>
    <row r="165" spans="2:21">
      <c r="B165" s="48"/>
      <c r="D165" t="s">
        <v>37</v>
      </c>
      <c r="F165" s="7">
        <f>G165*H165</f>
        <v>50000</v>
      </c>
      <c r="G165" s="21">
        <v>50000</v>
      </c>
      <c r="H165" s="10">
        <v>1</v>
      </c>
      <c r="I165" t="s">
        <v>13</v>
      </c>
      <c r="K165" s="13"/>
      <c r="M165"/>
      <c r="P165"/>
      <c r="R165"/>
      <c r="U165"/>
    </row>
    <row r="166" spans="2:21">
      <c r="B166" s="48"/>
      <c r="D166" t="s">
        <v>38</v>
      </c>
      <c r="F166" s="7">
        <f t="shared" ref="F166:F168" si="10">G166*H166</f>
        <v>50000</v>
      </c>
      <c r="G166" s="21">
        <v>50000</v>
      </c>
      <c r="H166" s="10">
        <v>1</v>
      </c>
      <c r="I166" t="s">
        <v>13</v>
      </c>
      <c r="K166" s="13"/>
      <c r="M166"/>
      <c r="P166"/>
      <c r="R166"/>
      <c r="U166"/>
    </row>
    <row r="167" spans="2:21">
      <c r="B167" s="48"/>
      <c r="D167" t="s">
        <v>39</v>
      </c>
      <c r="F167" s="7">
        <f t="shared" si="10"/>
        <v>50000</v>
      </c>
      <c r="G167" s="21">
        <v>50000</v>
      </c>
      <c r="H167" s="10">
        <v>1</v>
      </c>
      <c r="I167" t="s">
        <v>13</v>
      </c>
      <c r="K167" s="13"/>
      <c r="M167"/>
      <c r="P167"/>
      <c r="R167"/>
      <c r="U167"/>
    </row>
    <row r="168" spans="2:21">
      <c r="B168" s="48"/>
      <c r="D168" t="s">
        <v>40</v>
      </c>
      <c r="F168" s="7">
        <f t="shared" si="10"/>
        <v>100000</v>
      </c>
      <c r="G168" s="21">
        <v>100000</v>
      </c>
      <c r="H168" s="10">
        <v>1</v>
      </c>
      <c r="I168" t="s">
        <v>13</v>
      </c>
      <c r="K168" s="13"/>
      <c r="M168"/>
      <c r="P168"/>
      <c r="R168"/>
      <c r="U168"/>
    </row>
    <row r="169" spans="2:21">
      <c r="B169" s="48"/>
      <c r="D169" s="45" t="s">
        <v>22</v>
      </c>
      <c r="E169" s="35">
        <f>SUM(F165:F168)</f>
        <v>250000</v>
      </c>
      <c r="F169" s="23"/>
      <c r="G169" s="24"/>
      <c r="H169" s="25"/>
      <c r="I169" s="22"/>
      <c r="J169" s="26"/>
      <c r="K169" s="13"/>
      <c r="M169"/>
      <c r="P169"/>
      <c r="R169"/>
      <c r="U169"/>
    </row>
    <row r="170" spans="2:21">
      <c r="B170" s="48"/>
      <c r="D170" s="37" t="s">
        <v>23</v>
      </c>
      <c r="E170" s="7">
        <f>SUM(E159:E169)</f>
        <v>1113886</v>
      </c>
      <c r="F170" s="21"/>
      <c r="G170" s="21"/>
      <c r="K170" s="13"/>
      <c r="M170"/>
      <c r="P170"/>
      <c r="R170"/>
      <c r="U170"/>
    </row>
    <row r="171" spans="2:21">
      <c r="B171" s="48"/>
      <c r="D171" s="37" t="s">
        <v>24</v>
      </c>
      <c r="E171" s="8">
        <f>E170*0.9</f>
        <v>1002497.4</v>
      </c>
      <c r="F171" s="21">
        <f>E170*1.1</f>
        <v>1225274.6000000001</v>
      </c>
      <c r="G171" s="21"/>
      <c r="K171" s="13"/>
      <c r="M171"/>
      <c r="P171"/>
      <c r="R171"/>
      <c r="U171"/>
    </row>
    <row r="172" spans="2:21">
      <c r="B172" s="48"/>
      <c r="C172" t="s">
        <v>25</v>
      </c>
      <c r="F172" s="7"/>
      <c r="K172" s="13"/>
      <c r="M172"/>
      <c r="P172"/>
      <c r="R172"/>
      <c r="U172"/>
    </row>
    <row r="173" spans="2:21">
      <c r="B173" s="48"/>
      <c r="C173" t="s">
        <v>59</v>
      </c>
      <c r="F173" s="7"/>
      <c r="G173" s="21"/>
      <c r="K173" s="13"/>
      <c r="M173"/>
      <c r="P173"/>
      <c r="R173"/>
      <c r="U173"/>
    </row>
    <row r="174" spans="2:21">
      <c r="B174" s="48"/>
      <c r="F174" s="7"/>
      <c r="G174" s="21"/>
      <c r="K174" s="13"/>
      <c r="M174"/>
      <c r="P174"/>
      <c r="R174"/>
      <c r="U174"/>
    </row>
    <row r="175" spans="2:21">
      <c r="B175" s="48"/>
      <c r="F175" s="7"/>
      <c r="G175" s="21"/>
      <c r="K175" s="13"/>
      <c r="M175"/>
      <c r="P175"/>
      <c r="R175"/>
      <c r="U175"/>
    </row>
    <row r="176" spans="2:21" ht="15.75" thickBot="1">
      <c r="B176" s="49">
        <v>10</v>
      </c>
      <c r="C176" s="27"/>
      <c r="D176" s="27"/>
      <c r="E176" s="27"/>
      <c r="F176" s="28"/>
      <c r="G176" s="32"/>
      <c r="H176" s="29"/>
      <c r="I176" s="27"/>
      <c r="J176" s="30"/>
      <c r="K176" s="31">
        <v>6</v>
      </c>
      <c r="M176"/>
      <c r="P176"/>
      <c r="R176"/>
      <c r="U176"/>
    </row>
    <row r="177" spans="2:21" ht="15.75" thickBot="1">
      <c r="G177" s="33"/>
      <c r="M177"/>
      <c r="P177"/>
      <c r="R177"/>
      <c r="U177"/>
    </row>
    <row r="178" spans="2:21">
      <c r="B178" s="47" t="s">
        <v>60</v>
      </c>
      <c r="C178" s="16"/>
      <c r="D178" s="16"/>
      <c r="E178" s="16"/>
      <c r="F178" s="17" t="s">
        <v>3</v>
      </c>
      <c r="G178" s="18" t="s">
        <v>4</v>
      </c>
      <c r="H178" s="18" t="s">
        <v>5</v>
      </c>
      <c r="I178" s="16"/>
      <c r="J178" s="19"/>
      <c r="K178" s="20"/>
      <c r="M178"/>
      <c r="P178"/>
      <c r="R178"/>
      <c r="U178"/>
    </row>
    <row r="179" spans="2:21">
      <c r="B179" s="48"/>
      <c r="C179" t="s">
        <v>6</v>
      </c>
      <c r="F179" s="7">
        <v>2747100</v>
      </c>
      <c r="H179" s="11">
        <v>147453</v>
      </c>
      <c r="I179" t="s">
        <v>7</v>
      </c>
      <c r="J179" s="12" t="s">
        <v>61</v>
      </c>
      <c r="K179" s="13"/>
      <c r="M179"/>
      <c r="P179"/>
      <c r="R179"/>
      <c r="U179"/>
    </row>
    <row r="180" spans="2:21">
      <c r="B180" s="48"/>
      <c r="F180" s="7"/>
      <c r="H180" s="11">
        <v>28857</v>
      </c>
      <c r="I180" t="s">
        <v>7</v>
      </c>
      <c r="J180" s="12" t="s">
        <v>62</v>
      </c>
      <c r="K180" s="13"/>
      <c r="M180"/>
      <c r="P180"/>
      <c r="R180"/>
      <c r="U180"/>
    </row>
    <row r="181" spans="2:21">
      <c r="B181" s="48"/>
      <c r="F181" s="7"/>
      <c r="H181" s="11"/>
      <c r="K181" s="13"/>
      <c r="M181"/>
      <c r="P181"/>
      <c r="R181"/>
      <c r="U181"/>
    </row>
    <row r="182" spans="2:21">
      <c r="B182" s="48"/>
      <c r="C182" t="s">
        <v>8</v>
      </c>
      <c r="F182" s="7"/>
      <c r="K182" s="13"/>
      <c r="M182"/>
      <c r="P182"/>
      <c r="R182"/>
      <c r="U182"/>
    </row>
    <row r="183" spans="2:21">
      <c r="B183" s="48"/>
      <c r="D183" t="s">
        <v>9</v>
      </c>
      <c r="F183" s="7">
        <f t="shared" ref="F183:F192" si="11">G183*H183</f>
        <v>442359</v>
      </c>
      <c r="G183" s="21">
        <v>3</v>
      </c>
      <c r="H183" s="11">
        <f>H179</f>
        <v>147453</v>
      </c>
      <c r="I183" t="s">
        <v>7</v>
      </c>
      <c r="J183" s="12" t="s">
        <v>63</v>
      </c>
      <c r="K183" s="13"/>
      <c r="M183"/>
      <c r="P183"/>
      <c r="R183"/>
      <c r="U183"/>
    </row>
    <row r="184" spans="2:21">
      <c r="B184" s="48"/>
      <c r="D184" t="s">
        <v>10</v>
      </c>
      <c r="F184" s="7">
        <f t="shared" si="11"/>
        <v>0</v>
      </c>
      <c r="G184" s="21">
        <v>30</v>
      </c>
      <c r="H184" s="11">
        <v>0</v>
      </c>
      <c r="I184" t="s">
        <v>7</v>
      </c>
      <c r="J184" s="12" t="s">
        <v>64</v>
      </c>
      <c r="K184" s="13"/>
      <c r="M184"/>
      <c r="P184"/>
      <c r="R184"/>
      <c r="U184"/>
    </row>
    <row r="185" spans="2:21">
      <c r="B185" s="48"/>
      <c r="D185" t="s">
        <v>12</v>
      </c>
      <c r="F185" s="7">
        <f t="shared" si="11"/>
        <v>540000</v>
      </c>
      <c r="G185" s="21">
        <v>15000</v>
      </c>
      <c r="H185" s="10">
        <v>36</v>
      </c>
      <c r="I185" t="s">
        <v>13</v>
      </c>
      <c r="K185" s="13"/>
      <c r="M185"/>
      <c r="P185"/>
      <c r="R185"/>
      <c r="U185"/>
    </row>
    <row r="186" spans="2:21">
      <c r="B186" s="48"/>
      <c r="D186" s="37" t="s">
        <v>14</v>
      </c>
      <c r="E186" s="3">
        <f>SUM(F183:F185)</f>
        <v>982359</v>
      </c>
      <c r="F186" s="7"/>
      <c r="G186" s="21"/>
      <c r="K186" s="13"/>
      <c r="M186"/>
      <c r="P186"/>
      <c r="R186"/>
      <c r="U186"/>
    </row>
    <row r="187" spans="2:21">
      <c r="B187" s="48"/>
      <c r="D187" t="s">
        <v>34</v>
      </c>
      <c r="F187" s="7">
        <f t="shared" si="11"/>
        <v>0</v>
      </c>
      <c r="G187" s="21">
        <v>320000</v>
      </c>
      <c r="H187" s="10">
        <v>0</v>
      </c>
      <c r="I187" t="s">
        <v>13</v>
      </c>
      <c r="J187" s="12" t="s">
        <v>65</v>
      </c>
      <c r="K187" s="13"/>
      <c r="M187"/>
      <c r="O187" t="s">
        <v>66</v>
      </c>
      <c r="P187"/>
      <c r="R187"/>
      <c r="U187"/>
    </row>
    <row r="188" spans="2:21">
      <c r="B188" s="48"/>
      <c r="D188" t="s">
        <v>36</v>
      </c>
      <c r="F188" s="7">
        <f t="shared" si="11"/>
        <v>0</v>
      </c>
      <c r="G188" s="21">
        <v>175000</v>
      </c>
      <c r="H188" s="10">
        <v>0</v>
      </c>
      <c r="I188" t="s">
        <v>13</v>
      </c>
      <c r="J188" s="12" t="s">
        <v>43</v>
      </c>
      <c r="K188" s="13"/>
      <c r="M188"/>
      <c r="O188" t="s">
        <v>66</v>
      </c>
      <c r="P188"/>
      <c r="R188"/>
      <c r="U188"/>
    </row>
    <row r="189" spans="2:21">
      <c r="B189" s="48"/>
      <c r="D189" t="s">
        <v>37</v>
      </c>
      <c r="F189" s="7">
        <f t="shared" si="11"/>
        <v>0</v>
      </c>
      <c r="G189" s="21">
        <v>50000</v>
      </c>
      <c r="H189" s="10">
        <v>0</v>
      </c>
      <c r="I189" t="s">
        <v>13</v>
      </c>
      <c r="J189" s="12" t="s">
        <v>43</v>
      </c>
      <c r="K189" s="13"/>
      <c r="M189"/>
      <c r="O189" t="s">
        <v>66</v>
      </c>
      <c r="P189"/>
      <c r="R189"/>
      <c r="U189"/>
    </row>
    <row r="190" spans="2:21">
      <c r="B190" s="48"/>
      <c r="D190" t="s">
        <v>38</v>
      </c>
      <c r="F190" s="7">
        <f t="shared" si="11"/>
        <v>0</v>
      </c>
      <c r="G190" s="21">
        <v>50000</v>
      </c>
      <c r="H190" s="10">
        <v>0</v>
      </c>
      <c r="I190" t="s">
        <v>13</v>
      </c>
      <c r="J190" s="12" t="s">
        <v>43</v>
      </c>
      <c r="K190" s="13"/>
      <c r="M190"/>
      <c r="O190" t="s">
        <v>67</v>
      </c>
      <c r="P190"/>
      <c r="R190"/>
      <c r="U190"/>
    </row>
    <row r="191" spans="2:21">
      <c r="B191" s="48"/>
      <c r="D191" t="s">
        <v>39</v>
      </c>
      <c r="F191" s="7">
        <f t="shared" si="11"/>
        <v>50000</v>
      </c>
      <c r="G191" s="21">
        <v>50000</v>
      </c>
      <c r="H191" s="10">
        <v>1</v>
      </c>
      <c r="I191" t="s">
        <v>13</v>
      </c>
      <c r="K191" s="13"/>
      <c r="M191"/>
      <c r="P191"/>
      <c r="R191"/>
      <c r="U191"/>
    </row>
    <row r="192" spans="2:21">
      <c r="B192" s="48"/>
      <c r="D192" t="s">
        <v>40</v>
      </c>
      <c r="F192" s="7">
        <f t="shared" si="11"/>
        <v>100000</v>
      </c>
      <c r="G192" s="21">
        <v>100000</v>
      </c>
      <c r="H192" s="10">
        <v>1</v>
      </c>
      <c r="I192" t="s">
        <v>13</v>
      </c>
      <c r="K192" s="13"/>
      <c r="M192"/>
      <c r="P192"/>
      <c r="R192"/>
      <c r="U192"/>
    </row>
    <row r="193" spans="2:21">
      <c r="B193" s="48"/>
      <c r="D193" s="45" t="s">
        <v>22</v>
      </c>
      <c r="E193" s="35">
        <f>SUM(F187:F192)</f>
        <v>150000</v>
      </c>
      <c r="F193" s="23"/>
      <c r="G193" s="24"/>
      <c r="H193" s="25"/>
      <c r="I193" s="22"/>
      <c r="J193" s="26"/>
      <c r="K193" s="13"/>
      <c r="M193"/>
      <c r="P193"/>
      <c r="R193"/>
      <c r="U193"/>
    </row>
    <row r="194" spans="2:21">
      <c r="B194" s="48"/>
      <c r="D194" s="37" t="s">
        <v>23</v>
      </c>
      <c r="E194" s="7">
        <f>SUM(E183:E193)</f>
        <v>1132359</v>
      </c>
      <c r="F194" s="21"/>
      <c r="G194" s="21"/>
      <c r="K194" s="13"/>
      <c r="M194"/>
      <c r="P194"/>
      <c r="R194"/>
      <c r="U194"/>
    </row>
    <row r="195" spans="2:21">
      <c r="B195" s="48"/>
      <c r="D195" s="37" t="s">
        <v>24</v>
      </c>
      <c r="E195" s="8">
        <f>E194*0.9</f>
        <v>1019123.1</v>
      </c>
      <c r="F195" s="21">
        <f>E194*1.1</f>
        <v>1245594.9000000001</v>
      </c>
      <c r="G195" s="21"/>
      <c r="K195" s="13"/>
      <c r="M195"/>
      <c r="P195"/>
      <c r="R195"/>
      <c r="U195"/>
    </row>
    <row r="196" spans="2:21">
      <c r="B196" s="48"/>
      <c r="C196" t="s">
        <v>25</v>
      </c>
      <c r="F196" s="7"/>
      <c r="K196" s="13"/>
      <c r="M196"/>
      <c r="P196"/>
      <c r="R196"/>
      <c r="U196"/>
    </row>
    <row r="197" spans="2:21">
      <c r="B197" s="48"/>
      <c r="C197" t="s">
        <v>68</v>
      </c>
      <c r="F197" s="7"/>
      <c r="K197" s="13"/>
      <c r="M197"/>
      <c r="P197"/>
      <c r="R197"/>
      <c r="U197"/>
    </row>
    <row r="198" spans="2:21">
      <c r="B198" s="48"/>
      <c r="C198" s="2" t="s">
        <v>69</v>
      </c>
      <c r="F198" s="7"/>
      <c r="K198" s="13"/>
      <c r="M198"/>
      <c r="P198"/>
      <c r="R198"/>
      <c r="U198"/>
    </row>
    <row r="199" spans="2:21">
      <c r="B199" s="48"/>
      <c r="F199" s="7"/>
      <c r="K199" s="13"/>
      <c r="M199"/>
      <c r="P199"/>
      <c r="R199"/>
      <c r="U199"/>
    </row>
    <row r="200" spans="2:21" ht="15.75" thickBot="1">
      <c r="B200" s="49" t="s">
        <v>70</v>
      </c>
      <c r="C200" s="27"/>
      <c r="D200" s="27"/>
      <c r="E200" s="27"/>
      <c r="F200" s="28"/>
      <c r="G200" s="29"/>
      <c r="H200" s="29"/>
      <c r="I200" s="27"/>
      <c r="J200" s="30"/>
      <c r="K200" s="31">
        <v>7</v>
      </c>
      <c r="M200"/>
      <c r="P200"/>
      <c r="R200"/>
      <c r="U200"/>
    </row>
    <row r="201" spans="2:21">
      <c r="B201" s="47" t="s">
        <v>71</v>
      </c>
      <c r="C201" s="16"/>
      <c r="D201" s="16"/>
      <c r="E201" s="16"/>
      <c r="F201" s="17" t="s">
        <v>3</v>
      </c>
      <c r="G201" s="18" t="s">
        <v>4</v>
      </c>
      <c r="H201" s="18" t="s">
        <v>5</v>
      </c>
      <c r="I201" s="16"/>
      <c r="J201" s="19"/>
      <c r="K201" s="20"/>
      <c r="M201"/>
      <c r="P201"/>
      <c r="R201"/>
      <c r="U201"/>
    </row>
    <row r="202" spans="2:21">
      <c r="B202" s="48"/>
      <c r="C202" t="s">
        <v>6</v>
      </c>
      <c r="F202" s="7">
        <v>2726380</v>
      </c>
      <c r="H202" s="11">
        <v>56965</v>
      </c>
      <c r="I202" t="s">
        <v>7</v>
      </c>
      <c r="K202" s="13"/>
      <c r="M202"/>
      <c r="P202"/>
      <c r="R202"/>
      <c r="U202"/>
    </row>
    <row r="203" spans="2:21">
      <c r="B203" s="48"/>
      <c r="F203" s="7"/>
      <c r="H203" s="11"/>
      <c r="K203" s="13"/>
      <c r="M203"/>
      <c r="P203"/>
      <c r="R203"/>
      <c r="U203"/>
    </row>
    <row r="204" spans="2:21">
      <c r="B204" s="48"/>
      <c r="C204" t="s">
        <v>8</v>
      </c>
      <c r="F204" s="7"/>
      <c r="K204" s="13"/>
      <c r="M204"/>
      <c r="P204"/>
      <c r="R204"/>
      <c r="U204"/>
    </row>
    <row r="205" spans="2:21">
      <c r="B205" s="48"/>
      <c r="D205" t="s">
        <v>9</v>
      </c>
      <c r="F205" s="7">
        <f t="shared" ref="F205:F212" si="12">G205*H205</f>
        <v>0</v>
      </c>
      <c r="G205" s="21">
        <v>3</v>
      </c>
      <c r="H205" s="11">
        <v>0</v>
      </c>
      <c r="I205" t="s">
        <v>7</v>
      </c>
      <c r="J205" s="12" t="s">
        <v>72</v>
      </c>
      <c r="K205" s="13"/>
      <c r="M205"/>
      <c r="P205"/>
      <c r="R205"/>
      <c r="U205"/>
    </row>
    <row r="206" spans="2:21">
      <c r="B206" s="48"/>
      <c r="D206" t="s">
        <v>10</v>
      </c>
      <c r="F206" s="7">
        <f t="shared" si="12"/>
        <v>0</v>
      </c>
      <c r="G206" s="21">
        <v>0</v>
      </c>
      <c r="H206" s="11">
        <v>0</v>
      </c>
      <c r="I206" t="s">
        <v>7</v>
      </c>
      <c r="J206" s="12" t="s">
        <v>73</v>
      </c>
      <c r="K206" s="13"/>
      <c r="M206"/>
      <c r="P206"/>
      <c r="R206"/>
      <c r="U206"/>
    </row>
    <row r="207" spans="2:21">
      <c r="B207" s="48"/>
      <c r="D207" t="s">
        <v>12</v>
      </c>
      <c r="F207" s="7">
        <f t="shared" si="12"/>
        <v>285000</v>
      </c>
      <c r="G207" s="21">
        <v>15000</v>
      </c>
      <c r="H207" s="10">
        <v>19</v>
      </c>
      <c r="I207" t="s">
        <v>13</v>
      </c>
      <c r="K207" s="13"/>
      <c r="M207"/>
      <c r="P207"/>
      <c r="R207"/>
      <c r="U207"/>
    </row>
    <row r="208" spans="2:21">
      <c r="B208" s="48"/>
      <c r="D208" s="37" t="s">
        <v>14</v>
      </c>
      <c r="E208" s="3">
        <f>SUM(F205:F207)</f>
        <v>285000</v>
      </c>
      <c r="F208" s="7"/>
      <c r="G208" s="21"/>
      <c r="K208" s="13"/>
      <c r="M208"/>
      <c r="P208"/>
      <c r="R208"/>
      <c r="U208"/>
    </row>
    <row r="209" spans="2:21">
      <c r="B209" s="48"/>
      <c r="D209" t="s">
        <v>15</v>
      </c>
      <c r="F209" s="7">
        <f t="shared" si="12"/>
        <v>240000</v>
      </c>
      <c r="G209" s="21">
        <v>240000</v>
      </c>
      <c r="H209" s="10">
        <v>1</v>
      </c>
      <c r="I209" t="s">
        <v>13</v>
      </c>
      <c r="K209" s="13"/>
      <c r="M209"/>
      <c r="P209"/>
      <c r="R209"/>
      <c r="U209"/>
    </row>
    <row r="210" spans="2:21">
      <c r="B210" s="48"/>
      <c r="D210" t="s">
        <v>17</v>
      </c>
      <c r="F210" s="7">
        <f t="shared" si="12"/>
        <v>175000</v>
      </c>
      <c r="G210" s="21">
        <v>175000</v>
      </c>
      <c r="H210" s="10">
        <v>1</v>
      </c>
      <c r="I210" t="s">
        <v>13</v>
      </c>
      <c r="K210" s="13"/>
      <c r="M210"/>
      <c r="P210"/>
      <c r="R210"/>
      <c r="U210"/>
    </row>
    <row r="211" spans="2:21">
      <c r="B211" s="48"/>
      <c r="D211" t="s">
        <v>19</v>
      </c>
      <c r="F211" s="7">
        <f t="shared" si="12"/>
        <v>50000</v>
      </c>
      <c r="G211" s="21">
        <v>50000</v>
      </c>
      <c r="H211" s="10">
        <v>1</v>
      </c>
      <c r="I211" t="s">
        <v>13</v>
      </c>
      <c r="K211" s="13"/>
      <c r="M211"/>
      <c r="P211"/>
      <c r="R211"/>
      <c r="U211"/>
    </row>
    <row r="212" spans="2:21">
      <c r="B212" s="48"/>
      <c r="D212" t="s">
        <v>20</v>
      </c>
      <c r="F212" s="7">
        <f t="shared" si="12"/>
        <v>100000</v>
      </c>
      <c r="G212" s="21">
        <v>100000</v>
      </c>
      <c r="H212" s="10">
        <v>1</v>
      </c>
      <c r="I212" t="s">
        <v>13</v>
      </c>
      <c r="K212" s="13"/>
      <c r="M212"/>
      <c r="P212"/>
      <c r="R212"/>
      <c r="U212"/>
    </row>
    <row r="213" spans="2:21">
      <c r="B213" s="48"/>
      <c r="D213" s="45" t="s">
        <v>22</v>
      </c>
      <c r="E213" s="35">
        <f>SUM(F209:F212)</f>
        <v>565000</v>
      </c>
      <c r="F213" s="23"/>
      <c r="G213" s="24"/>
      <c r="H213" s="25"/>
      <c r="I213" s="22"/>
      <c r="J213" s="26"/>
      <c r="K213" s="13"/>
      <c r="M213"/>
      <c r="P213"/>
      <c r="R213"/>
      <c r="U213"/>
    </row>
    <row r="214" spans="2:21">
      <c r="B214" s="48"/>
      <c r="D214" s="37" t="s">
        <v>23</v>
      </c>
      <c r="E214" s="7">
        <f>SUM(E205:E213)</f>
        <v>850000</v>
      </c>
      <c r="F214" s="21"/>
      <c r="G214" s="21"/>
      <c r="K214" s="13"/>
      <c r="M214"/>
      <c r="P214"/>
      <c r="R214"/>
      <c r="U214"/>
    </row>
    <row r="215" spans="2:21">
      <c r="B215" s="48"/>
      <c r="D215" s="37" t="s">
        <v>24</v>
      </c>
      <c r="E215" s="8">
        <f>E214*0.9</f>
        <v>765000</v>
      </c>
      <c r="F215" s="21">
        <f>E214*1.1</f>
        <v>935000.00000000012</v>
      </c>
      <c r="G215" s="21"/>
      <c r="K215" s="13"/>
      <c r="M215"/>
      <c r="P215"/>
      <c r="R215"/>
      <c r="U215"/>
    </row>
    <row r="216" spans="2:21">
      <c r="B216" s="48"/>
      <c r="C216" t="s">
        <v>25</v>
      </c>
      <c r="F216" s="7"/>
      <c r="K216" s="13"/>
      <c r="M216"/>
      <c r="P216"/>
      <c r="R216"/>
      <c r="U216"/>
    </row>
    <row r="217" spans="2:21">
      <c r="B217" s="48"/>
      <c r="F217" s="7"/>
      <c r="K217" s="13"/>
      <c r="M217"/>
      <c r="P217"/>
      <c r="R217"/>
      <c r="U217"/>
    </row>
    <row r="218" spans="2:21">
      <c r="B218" s="48"/>
      <c r="E218" s="7"/>
      <c r="F218" s="21"/>
      <c r="K218" s="13"/>
      <c r="M218"/>
      <c r="P218"/>
      <c r="R218"/>
      <c r="U218"/>
    </row>
    <row r="219" spans="2:21">
      <c r="B219" s="48"/>
      <c r="E219" s="8"/>
      <c r="F219" s="21"/>
      <c r="K219" s="13"/>
      <c r="M219"/>
      <c r="P219"/>
      <c r="R219"/>
      <c r="U219"/>
    </row>
    <row r="220" spans="2:21" ht="15.75" thickBot="1">
      <c r="B220" s="49" t="s">
        <v>74</v>
      </c>
      <c r="C220" s="27"/>
      <c r="D220" s="27"/>
      <c r="E220" s="27"/>
      <c r="F220" s="28"/>
      <c r="G220" s="29"/>
      <c r="H220" s="29"/>
      <c r="I220" s="27"/>
      <c r="J220" s="30"/>
      <c r="K220" s="31">
        <v>8</v>
      </c>
      <c r="M220"/>
      <c r="P220"/>
      <c r="R220"/>
      <c r="U220"/>
    </row>
    <row r="221" spans="2:21">
      <c r="B221" s="47" t="s">
        <v>75</v>
      </c>
      <c r="C221" s="16"/>
      <c r="D221" s="16"/>
      <c r="E221" s="16"/>
      <c r="F221" s="17" t="s">
        <v>3</v>
      </c>
      <c r="G221" s="18" t="s">
        <v>4</v>
      </c>
      <c r="H221" s="18" t="s">
        <v>5</v>
      </c>
      <c r="I221" s="16"/>
      <c r="J221" s="19"/>
      <c r="K221" s="20"/>
      <c r="M221"/>
      <c r="P221"/>
      <c r="R221"/>
      <c r="U221"/>
    </row>
    <row r="222" spans="2:21">
      <c r="B222" s="48"/>
      <c r="C222" t="s">
        <v>6</v>
      </c>
      <c r="F222" s="7">
        <v>3169880</v>
      </c>
      <c r="H222" s="11">
        <v>52071</v>
      </c>
      <c r="I222" t="s">
        <v>7</v>
      </c>
      <c r="K222" s="13"/>
      <c r="M222"/>
      <c r="P222"/>
      <c r="R222"/>
      <c r="U222"/>
    </row>
    <row r="223" spans="2:21">
      <c r="B223" s="48"/>
      <c r="F223" s="7"/>
      <c r="H223" s="11"/>
      <c r="K223" s="13"/>
      <c r="M223"/>
      <c r="P223"/>
      <c r="R223"/>
      <c r="U223"/>
    </row>
    <row r="224" spans="2:21">
      <c r="B224" s="48"/>
      <c r="C224" t="s">
        <v>8</v>
      </c>
      <c r="F224" s="7"/>
      <c r="K224" s="13"/>
      <c r="M224"/>
      <c r="P224"/>
      <c r="R224"/>
      <c r="U224"/>
    </row>
    <row r="225" spans="2:21">
      <c r="B225" s="48"/>
      <c r="D225" t="s">
        <v>9</v>
      </c>
      <c r="F225" s="7">
        <f t="shared" ref="F225:F231" si="13">G225*H225</f>
        <v>156213</v>
      </c>
      <c r="G225" s="21">
        <v>3</v>
      </c>
      <c r="H225" s="11">
        <f>H222</f>
        <v>52071</v>
      </c>
      <c r="I225" t="s">
        <v>7</v>
      </c>
      <c r="K225" s="13"/>
      <c r="M225"/>
      <c r="P225"/>
      <c r="R225"/>
      <c r="U225"/>
    </row>
    <row r="226" spans="2:21">
      <c r="B226" s="48"/>
      <c r="D226" t="s">
        <v>10</v>
      </c>
      <c r="F226" s="7">
        <f t="shared" si="13"/>
        <v>1562130</v>
      </c>
      <c r="G226" s="21">
        <v>30</v>
      </c>
      <c r="H226" s="11">
        <f>H222</f>
        <v>52071</v>
      </c>
      <c r="I226" t="s">
        <v>7</v>
      </c>
      <c r="K226" s="13"/>
      <c r="M226"/>
      <c r="P226"/>
      <c r="R226"/>
      <c r="U226"/>
    </row>
    <row r="227" spans="2:21">
      <c r="B227" s="48"/>
      <c r="D227" t="s">
        <v>12</v>
      </c>
      <c r="F227" s="7">
        <f t="shared" si="13"/>
        <v>315000</v>
      </c>
      <c r="G227" s="21">
        <v>15000</v>
      </c>
      <c r="H227" s="10">
        <v>21</v>
      </c>
      <c r="I227" t="s">
        <v>13</v>
      </c>
      <c r="K227" s="13"/>
      <c r="M227"/>
      <c r="P227"/>
      <c r="R227"/>
      <c r="U227"/>
    </row>
    <row r="228" spans="2:21">
      <c r="B228" s="48"/>
      <c r="D228" s="37" t="s">
        <v>14</v>
      </c>
      <c r="E228" s="3">
        <f>SUM(F225:F227)</f>
        <v>2033343</v>
      </c>
      <c r="F228" s="7"/>
      <c r="G228" s="21"/>
      <c r="K228" s="13"/>
      <c r="M228"/>
      <c r="P228"/>
      <c r="R228"/>
      <c r="U228"/>
    </row>
    <row r="229" spans="2:21">
      <c r="B229" s="48"/>
      <c r="D229" t="s">
        <v>15</v>
      </c>
      <c r="F229" s="7">
        <f t="shared" si="13"/>
        <v>240000</v>
      </c>
      <c r="G229" s="21">
        <v>240000</v>
      </c>
      <c r="H229" s="10">
        <v>1</v>
      </c>
      <c r="I229" t="s">
        <v>13</v>
      </c>
      <c r="K229" s="13"/>
      <c r="M229"/>
      <c r="P229"/>
      <c r="R229"/>
      <c r="U229"/>
    </row>
    <row r="230" spans="2:21">
      <c r="B230" s="48"/>
      <c r="D230" t="s">
        <v>17</v>
      </c>
      <c r="F230" s="7">
        <f t="shared" si="13"/>
        <v>0</v>
      </c>
      <c r="G230" s="21">
        <v>175000</v>
      </c>
      <c r="H230" s="10">
        <v>0</v>
      </c>
      <c r="I230" t="s">
        <v>13</v>
      </c>
      <c r="J230" s="12" t="s">
        <v>43</v>
      </c>
      <c r="K230" s="13"/>
      <c r="M230"/>
      <c r="P230"/>
      <c r="R230"/>
      <c r="U230"/>
    </row>
    <row r="231" spans="2:21">
      <c r="B231" s="48"/>
      <c r="D231" t="s">
        <v>19</v>
      </c>
      <c r="F231" s="7">
        <f t="shared" si="13"/>
        <v>0</v>
      </c>
      <c r="G231" s="21">
        <v>50000</v>
      </c>
      <c r="H231" s="10">
        <v>0</v>
      </c>
      <c r="I231" t="s">
        <v>13</v>
      </c>
      <c r="K231" s="13"/>
      <c r="M231"/>
      <c r="P231"/>
      <c r="R231"/>
      <c r="U231"/>
    </row>
    <row r="232" spans="2:21">
      <c r="B232" s="48"/>
      <c r="D232" t="s">
        <v>20</v>
      </c>
      <c r="F232" s="7">
        <f t="shared" ref="F232" si="14">G232*H232</f>
        <v>100000</v>
      </c>
      <c r="G232" s="21">
        <v>100000</v>
      </c>
      <c r="H232" s="10">
        <v>1</v>
      </c>
      <c r="I232" t="s">
        <v>13</v>
      </c>
      <c r="J232" s="12" t="s">
        <v>21</v>
      </c>
      <c r="K232" s="13"/>
      <c r="M232"/>
      <c r="P232"/>
      <c r="R232"/>
      <c r="U232"/>
    </row>
    <row r="233" spans="2:21">
      <c r="B233" s="48"/>
      <c r="D233" s="45" t="s">
        <v>22</v>
      </c>
      <c r="E233" s="35">
        <f>SUM(F229:F232)</f>
        <v>340000</v>
      </c>
      <c r="F233" s="23"/>
      <c r="G233" s="24"/>
      <c r="H233" s="25"/>
      <c r="I233" s="22"/>
      <c r="J233" s="26"/>
      <c r="K233" s="13"/>
      <c r="M233"/>
      <c r="P233"/>
      <c r="R233"/>
      <c r="U233"/>
    </row>
    <row r="234" spans="2:21">
      <c r="B234" s="48"/>
      <c r="D234" s="37" t="s">
        <v>23</v>
      </c>
      <c r="E234" s="7">
        <f>SUM(E225:E233)</f>
        <v>2373343</v>
      </c>
      <c r="F234" s="21"/>
      <c r="H234"/>
      <c r="K234" s="13"/>
      <c r="M234"/>
      <c r="P234"/>
      <c r="R234"/>
      <c r="U234"/>
    </row>
    <row r="235" spans="2:21">
      <c r="B235" s="48"/>
      <c r="D235" s="41" t="s">
        <v>24</v>
      </c>
      <c r="E235" s="8">
        <f>E234*0.9</f>
        <v>2136008.7000000002</v>
      </c>
      <c r="F235" s="21">
        <f>E234*1.1</f>
        <v>2610677.3000000003</v>
      </c>
      <c r="H235"/>
      <c r="K235" s="13"/>
      <c r="M235"/>
      <c r="P235"/>
      <c r="R235"/>
      <c r="U235"/>
    </row>
    <row r="236" spans="2:21">
      <c r="B236" s="48"/>
      <c r="C236" t="s">
        <v>25</v>
      </c>
      <c r="F236" s="7"/>
      <c r="K236" s="13"/>
      <c r="M236"/>
      <c r="P236"/>
      <c r="R236"/>
      <c r="U236"/>
    </row>
    <row r="237" spans="2:21">
      <c r="B237" s="48"/>
      <c r="F237" s="7"/>
      <c r="K237" s="13"/>
      <c r="M237"/>
      <c r="P237"/>
      <c r="R237"/>
      <c r="U237"/>
    </row>
    <row r="238" spans="2:21">
      <c r="B238" s="48"/>
      <c r="F238" s="7"/>
      <c r="K238" s="13"/>
      <c r="M238"/>
      <c r="P238"/>
      <c r="R238"/>
      <c r="U238"/>
    </row>
    <row r="239" spans="2:21">
      <c r="B239" s="48"/>
      <c r="F239" s="7"/>
      <c r="K239" s="13"/>
      <c r="M239"/>
      <c r="P239"/>
      <c r="R239"/>
      <c r="U239"/>
    </row>
    <row r="240" spans="2:21" ht="15.75" thickBot="1">
      <c r="B240" s="49" t="s">
        <v>76</v>
      </c>
      <c r="C240" s="27"/>
      <c r="D240" s="27"/>
      <c r="E240" s="27"/>
      <c r="F240" s="28"/>
      <c r="G240" s="29"/>
      <c r="H240" s="29"/>
      <c r="I240" s="27"/>
      <c r="J240" s="30"/>
      <c r="K240" s="31">
        <v>9</v>
      </c>
      <c r="M240"/>
      <c r="P240"/>
      <c r="R240"/>
      <c r="U240"/>
    </row>
    <row r="241" spans="2:21" ht="15.75" thickBot="1">
      <c r="F241" s="7"/>
      <c r="M241"/>
      <c r="P241"/>
      <c r="R241"/>
      <c r="U241"/>
    </row>
    <row r="242" spans="2:21">
      <c r="B242" s="47" t="s">
        <v>77</v>
      </c>
      <c r="C242" s="16"/>
      <c r="D242" s="16"/>
      <c r="E242" s="16"/>
      <c r="F242" s="17" t="s">
        <v>3</v>
      </c>
      <c r="G242" s="18" t="s">
        <v>4</v>
      </c>
      <c r="H242" s="18" t="s">
        <v>5</v>
      </c>
      <c r="I242" s="16"/>
      <c r="J242" s="19"/>
      <c r="K242" s="20"/>
      <c r="M242"/>
      <c r="P242"/>
      <c r="R242"/>
      <c r="U242"/>
    </row>
    <row r="243" spans="2:21">
      <c r="B243" s="48"/>
      <c r="C243" t="s">
        <v>6</v>
      </c>
      <c r="F243" s="7">
        <v>1960940</v>
      </c>
      <c r="H243" s="11">
        <v>72857</v>
      </c>
      <c r="I243" t="s">
        <v>7</v>
      </c>
      <c r="K243" s="13"/>
      <c r="M243"/>
      <c r="P243"/>
      <c r="R243"/>
      <c r="U243"/>
    </row>
    <row r="244" spans="2:21">
      <c r="B244" s="48"/>
      <c r="F244" s="7"/>
      <c r="H244" s="11"/>
      <c r="K244" s="13"/>
      <c r="M244"/>
      <c r="P244"/>
      <c r="R244"/>
      <c r="U244"/>
    </row>
    <row r="245" spans="2:21">
      <c r="B245" s="48"/>
      <c r="C245" t="s">
        <v>8</v>
      </c>
      <c r="F245" s="7"/>
      <c r="K245" s="13"/>
      <c r="M245"/>
      <c r="P245"/>
      <c r="R245"/>
      <c r="U245"/>
    </row>
    <row r="246" spans="2:21">
      <c r="B246" s="48"/>
      <c r="D246" t="s">
        <v>9</v>
      </c>
      <c r="F246" s="7">
        <f t="shared" ref="F246:F248" si="15">G246*H246</f>
        <v>218571</v>
      </c>
      <c r="G246" s="21">
        <v>3</v>
      </c>
      <c r="H246" s="11">
        <f>H243</f>
        <v>72857</v>
      </c>
      <c r="I246" t="s">
        <v>7</v>
      </c>
      <c r="K246" s="13"/>
      <c r="M246"/>
      <c r="P246"/>
      <c r="R246"/>
      <c r="U246"/>
    </row>
    <row r="247" spans="2:21">
      <c r="B247" s="48"/>
      <c r="D247" t="s">
        <v>10</v>
      </c>
      <c r="F247" s="7">
        <f t="shared" si="15"/>
        <v>2185710</v>
      </c>
      <c r="G247" s="21">
        <v>30</v>
      </c>
      <c r="H247" s="11">
        <f>H243</f>
        <v>72857</v>
      </c>
      <c r="I247" t="s">
        <v>7</v>
      </c>
      <c r="K247" s="13"/>
      <c r="M247"/>
      <c r="P247"/>
      <c r="R247"/>
      <c r="U247"/>
    </row>
    <row r="248" spans="2:21">
      <c r="B248" s="48"/>
      <c r="D248" t="s">
        <v>12</v>
      </c>
      <c r="F248" s="7">
        <f t="shared" si="15"/>
        <v>315000</v>
      </c>
      <c r="G248" s="21">
        <v>15000</v>
      </c>
      <c r="H248" s="10">
        <v>21</v>
      </c>
      <c r="I248" t="s">
        <v>13</v>
      </c>
      <c r="K248" s="13"/>
      <c r="M248"/>
      <c r="P248"/>
      <c r="R248"/>
      <c r="U248"/>
    </row>
    <row r="249" spans="2:21">
      <c r="B249" s="48"/>
      <c r="D249" s="37" t="s">
        <v>14</v>
      </c>
      <c r="E249" s="3">
        <f>SUM(F246:F248)</f>
        <v>2719281</v>
      </c>
      <c r="F249" s="7"/>
      <c r="G249" s="21"/>
      <c r="K249" s="13"/>
      <c r="M249"/>
      <c r="P249"/>
      <c r="R249"/>
      <c r="U249"/>
    </row>
    <row r="250" spans="2:21">
      <c r="B250" s="48"/>
      <c r="D250" t="s">
        <v>15</v>
      </c>
      <c r="F250" s="7">
        <f t="shared" ref="F250:F253" si="16">G250*H250</f>
        <v>0</v>
      </c>
      <c r="G250" s="21">
        <v>240000</v>
      </c>
      <c r="H250" s="10">
        <v>0</v>
      </c>
      <c r="I250" t="s">
        <v>13</v>
      </c>
      <c r="J250" s="12" t="s">
        <v>65</v>
      </c>
      <c r="K250" s="13"/>
      <c r="M250"/>
      <c r="P250"/>
      <c r="R250"/>
      <c r="U250"/>
    </row>
    <row r="251" spans="2:21">
      <c r="B251" s="48"/>
      <c r="D251" t="s">
        <v>17</v>
      </c>
      <c r="F251" s="7">
        <f t="shared" si="16"/>
        <v>0</v>
      </c>
      <c r="G251" s="21">
        <v>175000</v>
      </c>
      <c r="H251" s="10">
        <v>0</v>
      </c>
      <c r="I251" t="s">
        <v>13</v>
      </c>
      <c r="J251" s="12" t="s">
        <v>43</v>
      </c>
      <c r="K251" s="13"/>
      <c r="M251"/>
      <c r="P251"/>
      <c r="R251"/>
      <c r="U251"/>
    </row>
    <row r="252" spans="2:21">
      <c r="B252" s="48"/>
      <c r="D252" t="s">
        <v>19</v>
      </c>
      <c r="F252" s="7">
        <f t="shared" si="16"/>
        <v>50000</v>
      </c>
      <c r="G252" s="21">
        <v>50000</v>
      </c>
      <c r="H252" s="10">
        <v>1</v>
      </c>
      <c r="I252" t="s">
        <v>13</v>
      </c>
      <c r="K252" s="13"/>
      <c r="M252"/>
      <c r="P252"/>
      <c r="R252"/>
      <c r="U252"/>
    </row>
    <row r="253" spans="2:21">
      <c r="B253" s="48"/>
      <c r="D253" t="s">
        <v>20</v>
      </c>
      <c r="F253" s="7">
        <f t="shared" si="16"/>
        <v>100000</v>
      </c>
      <c r="G253" s="21">
        <v>100000</v>
      </c>
      <c r="H253" s="10">
        <v>1</v>
      </c>
      <c r="I253" t="s">
        <v>13</v>
      </c>
      <c r="J253" s="12" t="s">
        <v>21</v>
      </c>
      <c r="K253" s="13"/>
      <c r="M253"/>
      <c r="P253"/>
      <c r="R253"/>
      <c r="U253"/>
    </row>
    <row r="254" spans="2:21">
      <c r="B254" s="48"/>
      <c r="D254" s="45" t="s">
        <v>22</v>
      </c>
      <c r="E254" s="35">
        <f>SUM(F251:F253)</f>
        <v>150000</v>
      </c>
      <c r="F254" s="23"/>
      <c r="G254" s="24"/>
      <c r="H254" s="25"/>
      <c r="I254" s="22"/>
      <c r="J254" s="26"/>
      <c r="K254" s="13"/>
      <c r="M254"/>
      <c r="P254"/>
      <c r="R254"/>
      <c r="U254"/>
    </row>
    <row r="255" spans="2:21">
      <c r="B255" s="48"/>
      <c r="D255" s="37" t="s">
        <v>23</v>
      </c>
      <c r="E255" s="7">
        <f>SUM(E246:E254)</f>
        <v>2869281</v>
      </c>
      <c r="F255" s="21"/>
      <c r="H255"/>
      <c r="K255" s="13"/>
      <c r="M255"/>
      <c r="P255"/>
      <c r="R255"/>
      <c r="U255"/>
    </row>
    <row r="256" spans="2:21">
      <c r="B256" s="48"/>
      <c r="D256" s="41" t="s">
        <v>24</v>
      </c>
      <c r="E256" s="8">
        <f>E255*0.9</f>
        <v>2582352.9</v>
      </c>
      <c r="F256" s="21">
        <f>E255*1.1</f>
        <v>3156209.1</v>
      </c>
      <c r="H256"/>
      <c r="K256" s="13"/>
      <c r="M256"/>
      <c r="P256"/>
      <c r="R256"/>
      <c r="U256"/>
    </row>
    <row r="257" spans="2:21">
      <c r="B257" s="48"/>
      <c r="C257" t="s">
        <v>25</v>
      </c>
      <c r="F257" s="7"/>
      <c r="K257" s="13"/>
      <c r="M257"/>
      <c r="P257"/>
      <c r="R257"/>
      <c r="U257"/>
    </row>
    <row r="258" spans="2:21">
      <c r="B258" s="48"/>
      <c r="F258" s="7"/>
      <c r="K258" s="13"/>
      <c r="M258"/>
      <c r="P258"/>
      <c r="R258"/>
      <c r="U258"/>
    </row>
    <row r="259" spans="2:21">
      <c r="B259" s="48"/>
      <c r="F259" s="7"/>
      <c r="K259" s="13"/>
      <c r="M259"/>
      <c r="P259"/>
      <c r="R259"/>
      <c r="U259"/>
    </row>
    <row r="260" spans="2:21">
      <c r="B260" s="48"/>
      <c r="F260" s="7"/>
      <c r="K260" s="13"/>
      <c r="M260"/>
      <c r="P260"/>
      <c r="R260"/>
      <c r="U260"/>
    </row>
    <row r="261" spans="2:21" ht="15.75" thickBot="1">
      <c r="B261" s="49" t="s">
        <v>78</v>
      </c>
      <c r="C261" s="27"/>
      <c r="D261" s="27"/>
      <c r="E261" s="27"/>
      <c r="F261" s="28"/>
      <c r="G261" s="29"/>
      <c r="H261" s="29"/>
      <c r="I261" s="27"/>
      <c r="J261" s="30"/>
      <c r="K261" s="31">
        <v>10</v>
      </c>
      <c r="M261"/>
      <c r="P261"/>
      <c r="R261"/>
      <c r="U261"/>
    </row>
    <row r="262" spans="2:21">
      <c r="B262" s="47" t="s">
        <v>79</v>
      </c>
      <c r="C262" s="16"/>
      <c r="D262" s="16"/>
      <c r="E262" s="16"/>
      <c r="F262" s="17" t="s">
        <v>3</v>
      </c>
      <c r="G262" s="18" t="s">
        <v>4</v>
      </c>
      <c r="H262" s="18" t="s">
        <v>5</v>
      </c>
      <c r="I262" s="16"/>
      <c r="J262" s="19"/>
      <c r="K262" s="20"/>
      <c r="M262"/>
      <c r="P262"/>
      <c r="R262"/>
      <c r="U262"/>
    </row>
    <row r="263" spans="2:21">
      <c r="B263" s="48"/>
      <c r="C263" t="s">
        <v>6</v>
      </c>
      <c r="F263" s="7">
        <v>2274700</v>
      </c>
      <c r="H263" s="11">
        <v>68160</v>
      </c>
      <c r="I263" t="s">
        <v>7</v>
      </c>
      <c r="K263" s="13"/>
      <c r="M263"/>
      <c r="P263"/>
      <c r="R263"/>
      <c r="U263"/>
    </row>
    <row r="264" spans="2:21">
      <c r="B264" s="48"/>
      <c r="F264" s="7"/>
      <c r="H264" s="11"/>
      <c r="K264" s="13"/>
      <c r="M264"/>
      <c r="P264"/>
      <c r="R264"/>
      <c r="U264"/>
    </row>
    <row r="265" spans="2:21">
      <c r="B265" s="48"/>
      <c r="C265" t="s">
        <v>8</v>
      </c>
      <c r="F265" s="7"/>
      <c r="K265" s="13"/>
      <c r="M265"/>
      <c r="P265"/>
      <c r="R265"/>
      <c r="U265"/>
    </row>
    <row r="266" spans="2:21">
      <c r="B266" s="48"/>
      <c r="D266" t="s">
        <v>9</v>
      </c>
      <c r="F266" s="7">
        <f t="shared" ref="F266:F273" si="17">G266*H266</f>
        <v>204480</v>
      </c>
      <c r="G266" s="21">
        <v>3</v>
      </c>
      <c r="H266" s="11">
        <f>H263</f>
        <v>68160</v>
      </c>
      <c r="I266" t="s">
        <v>7</v>
      </c>
      <c r="K266" s="13"/>
      <c r="M266"/>
      <c r="P266"/>
      <c r="R266"/>
      <c r="U266"/>
    </row>
    <row r="267" spans="2:21">
      <c r="B267" s="48"/>
      <c r="D267" t="s">
        <v>10</v>
      </c>
      <c r="F267" s="7">
        <f t="shared" si="17"/>
        <v>0</v>
      </c>
      <c r="G267" s="21">
        <v>0</v>
      </c>
      <c r="H267" s="11">
        <v>0</v>
      </c>
      <c r="I267" t="s">
        <v>7</v>
      </c>
      <c r="K267" s="13"/>
      <c r="M267"/>
      <c r="P267"/>
      <c r="R267"/>
      <c r="U267"/>
    </row>
    <row r="268" spans="2:21">
      <c r="B268" s="48"/>
      <c r="D268" t="s">
        <v>12</v>
      </c>
      <c r="F268" s="7">
        <f t="shared" si="17"/>
        <v>375000</v>
      </c>
      <c r="G268" s="21">
        <v>15000</v>
      </c>
      <c r="H268" s="10">
        <v>25</v>
      </c>
      <c r="I268" t="s">
        <v>13</v>
      </c>
      <c r="K268" s="13"/>
      <c r="M268"/>
      <c r="P268"/>
      <c r="R268"/>
      <c r="U268"/>
    </row>
    <row r="269" spans="2:21">
      <c r="B269" s="48"/>
      <c r="D269" s="37" t="s">
        <v>14</v>
      </c>
      <c r="E269" s="3">
        <f>SUM(F266:F268)</f>
        <v>579480</v>
      </c>
      <c r="F269" s="7"/>
      <c r="G269" s="21"/>
      <c r="K269" s="13"/>
      <c r="M269"/>
      <c r="P269"/>
      <c r="R269"/>
      <c r="U269"/>
    </row>
    <row r="270" spans="2:21">
      <c r="B270" s="48"/>
      <c r="D270" t="s">
        <v>15</v>
      </c>
      <c r="F270" s="7">
        <f t="shared" si="17"/>
        <v>0</v>
      </c>
      <c r="G270" s="21">
        <v>240000</v>
      </c>
      <c r="H270" s="10">
        <v>0</v>
      </c>
      <c r="I270" t="s">
        <v>13</v>
      </c>
      <c r="J270" s="12" t="s">
        <v>65</v>
      </c>
      <c r="K270" s="13"/>
      <c r="M270"/>
      <c r="P270"/>
      <c r="R270"/>
      <c r="U270"/>
    </row>
    <row r="271" spans="2:21">
      <c r="B271" s="48"/>
      <c r="D271" t="s">
        <v>17</v>
      </c>
      <c r="F271" s="7">
        <f t="shared" si="17"/>
        <v>0</v>
      </c>
      <c r="G271" s="21">
        <v>175000</v>
      </c>
      <c r="H271" s="10">
        <v>0</v>
      </c>
      <c r="I271" t="s">
        <v>13</v>
      </c>
      <c r="J271" s="12" t="s">
        <v>43</v>
      </c>
      <c r="K271" s="13"/>
      <c r="M271"/>
      <c r="P271"/>
      <c r="R271"/>
      <c r="U271"/>
    </row>
    <row r="272" spans="2:21">
      <c r="B272" s="48"/>
      <c r="D272" t="s">
        <v>19</v>
      </c>
      <c r="F272" s="7">
        <f t="shared" si="17"/>
        <v>0</v>
      </c>
      <c r="G272" s="21">
        <v>50000</v>
      </c>
      <c r="H272" s="10">
        <v>0</v>
      </c>
      <c r="I272" t="s">
        <v>13</v>
      </c>
      <c r="J272" s="12" t="s">
        <v>43</v>
      </c>
      <c r="K272" s="13"/>
      <c r="M272"/>
      <c r="P272"/>
      <c r="R272"/>
      <c r="U272"/>
    </row>
    <row r="273" spans="2:21">
      <c r="B273" s="48"/>
      <c r="D273" t="s">
        <v>20</v>
      </c>
      <c r="F273" s="7">
        <f t="shared" si="17"/>
        <v>100000</v>
      </c>
      <c r="G273" s="21">
        <v>100000</v>
      </c>
      <c r="H273" s="10">
        <v>1</v>
      </c>
      <c r="I273" t="s">
        <v>13</v>
      </c>
      <c r="J273" s="12" t="s">
        <v>21</v>
      </c>
      <c r="K273" s="13"/>
      <c r="M273"/>
      <c r="P273"/>
      <c r="R273"/>
      <c r="U273"/>
    </row>
    <row r="274" spans="2:21">
      <c r="B274" s="48"/>
      <c r="D274" s="45" t="s">
        <v>22</v>
      </c>
      <c r="E274" s="35">
        <f>SUM(F270:F273)</f>
        <v>100000</v>
      </c>
      <c r="F274" s="23"/>
      <c r="G274" s="24"/>
      <c r="H274" s="25"/>
      <c r="I274" s="22"/>
      <c r="J274" s="26"/>
      <c r="K274" s="13"/>
      <c r="M274"/>
      <c r="P274"/>
      <c r="R274"/>
      <c r="U274"/>
    </row>
    <row r="275" spans="2:21">
      <c r="B275" s="48"/>
      <c r="D275" s="37" t="s">
        <v>23</v>
      </c>
      <c r="E275" s="7">
        <f>SUM(E266:E274)</f>
        <v>679480</v>
      </c>
      <c r="F275" s="21"/>
      <c r="G275" s="21"/>
      <c r="K275" s="13"/>
      <c r="M275"/>
      <c r="P275"/>
      <c r="R275"/>
      <c r="U275"/>
    </row>
    <row r="276" spans="2:21">
      <c r="B276" s="48"/>
      <c r="D276" s="37" t="s">
        <v>24</v>
      </c>
      <c r="E276" s="8">
        <f>E275*0.9</f>
        <v>611532</v>
      </c>
      <c r="F276" s="21">
        <f>E275*1.1</f>
        <v>747428.00000000012</v>
      </c>
      <c r="G276" s="21"/>
      <c r="K276" s="13"/>
      <c r="M276"/>
      <c r="P276"/>
      <c r="R276"/>
      <c r="U276"/>
    </row>
    <row r="277" spans="2:21">
      <c r="B277" s="48"/>
      <c r="C277" t="s">
        <v>25</v>
      </c>
      <c r="F277" s="7"/>
      <c r="K277" s="13"/>
      <c r="M277"/>
      <c r="P277"/>
      <c r="R277"/>
      <c r="U277"/>
    </row>
    <row r="278" spans="2:21">
      <c r="B278" s="48"/>
      <c r="F278" s="7"/>
      <c r="K278" s="13"/>
      <c r="M278"/>
      <c r="P278"/>
      <c r="R278"/>
      <c r="U278"/>
    </row>
    <row r="279" spans="2:21">
      <c r="B279" s="48"/>
      <c r="F279" s="7"/>
      <c r="K279" s="13"/>
      <c r="M279"/>
      <c r="P279"/>
      <c r="R279"/>
      <c r="U279"/>
    </row>
    <row r="280" spans="2:21">
      <c r="B280" s="48"/>
      <c r="F280" s="7"/>
      <c r="K280" s="13"/>
      <c r="M280"/>
      <c r="P280"/>
      <c r="R280"/>
      <c r="U280"/>
    </row>
    <row r="281" spans="2:21" ht="15.75" thickBot="1">
      <c r="B281" s="49" t="s">
        <v>80</v>
      </c>
      <c r="C281" s="27"/>
      <c r="D281" s="27"/>
      <c r="E281" s="27"/>
      <c r="F281" s="28"/>
      <c r="G281" s="29"/>
      <c r="H281" s="29"/>
      <c r="I281" s="27"/>
      <c r="J281" s="30"/>
      <c r="K281" s="31">
        <v>11</v>
      </c>
      <c r="M281"/>
      <c r="P281"/>
      <c r="R281"/>
      <c r="U281"/>
    </row>
    <row r="282" spans="2:21" ht="15.75" thickBot="1">
      <c r="F282" s="7"/>
      <c r="M282"/>
      <c r="P282"/>
      <c r="R282"/>
      <c r="U282"/>
    </row>
    <row r="283" spans="2:21">
      <c r="B283" s="47" t="s">
        <v>81</v>
      </c>
      <c r="C283" s="16"/>
      <c r="D283" s="16"/>
      <c r="E283" s="16"/>
      <c r="F283" s="17" t="s">
        <v>3</v>
      </c>
      <c r="G283" s="18" t="s">
        <v>4</v>
      </c>
      <c r="H283" s="18" t="s">
        <v>5</v>
      </c>
      <c r="I283" s="16"/>
      <c r="J283" s="19"/>
      <c r="K283" s="20"/>
      <c r="M283"/>
      <c r="O283" s="97" t="s">
        <v>82</v>
      </c>
      <c r="P283"/>
      <c r="R283"/>
      <c r="T283" s="97"/>
      <c r="U283"/>
    </row>
    <row r="284" spans="2:21">
      <c r="B284" s="48"/>
      <c r="C284" t="s">
        <v>83</v>
      </c>
      <c r="F284" s="7">
        <v>16568734</v>
      </c>
      <c r="H284" s="11">
        <v>45527</v>
      </c>
      <c r="I284" t="s">
        <v>7</v>
      </c>
      <c r="K284" s="13"/>
      <c r="M284"/>
      <c r="O284" s="97" t="s">
        <v>84</v>
      </c>
      <c r="P284" s="7">
        <v>16568734</v>
      </c>
      <c r="R284"/>
      <c r="T284" s="97"/>
      <c r="U284" s="7"/>
    </row>
    <row r="285" spans="2:21">
      <c r="B285" s="48"/>
      <c r="C285" s="22" t="s">
        <v>85</v>
      </c>
      <c r="D285" s="22"/>
      <c r="E285" s="22"/>
      <c r="F285" s="23">
        <v>5162500</v>
      </c>
      <c r="H285" s="11">
        <v>60252</v>
      </c>
      <c r="I285" t="s">
        <v>7</v>
      </c>
      <c r="K285" s="13"/>
      <c r="M285"/>
      <c r="O285" s="98" t="s">
        <v>86</v>
      </c>
      <c r="P285" s="23">
        <v>0</v>
      </c>
      <c r="R285"/>
      <c r="T285" s="98"/>
      <c r="U285" s="23"/>
    </row>
    <row r="286" spans="2:21">
      <c r="B286" s="48"/>
      <c r="C286" t="s">
        <v>87</v>
      </c>
      <c r="F286" s="7">
        <f>F284-F285</f>
        <v>11406234</v>
      </c>
      <c r="G286" s="21"/>
      <c r="K286" s="13"/>
      <c r="M286"/>
      <c r="O286" s="97" t="s">
        <v>88</v>
      </c>
      <c r="P286" s="3">
        <f>P284+P285</f>
        <v>16568734</v>
      </c>
      <c r="R286"/>
      <c r="T286" s="97"/>
      <c r="U286" s="3"/>
    </row>
    <row r="287" spans="2:21">
      <c r="B287" s="48"/>
      <c r="F287" s="7"/>
      <c r="K287" s="13"/>
      <c r="M287"/>
      <c r="P287"/>
      <c r="R287"/>
      <c r="U287"/>
    </row>
    <row r="288" spans="2:21">
      <c r="B288" s="48"/>
      <c r="C288" t="s">
        <v>8</v>
      </c>
      <c r="F288" s="7"/>
      <c r="K288" s="13"/>
      <c r="M288"/>
      <c r="O288" s="97" t="s">
        <v>89</v>
      </c>
      <c r="P288"/>
      <c r="R288"/>
      <c r="T288" s="97"/>
      <c r="U288"/>
    </row>
    <row r="289" spans="2:21">
      <c r="B289" s="48"/>
      <c r="D289" t="s">
        <v>9</v>
      </c>
      <c r="F289" s="7">
        <f t="shared" ref="F289:F296" si="18">G289*H289</f>
        <v>180756</v>
      </c>
      <c r="G289" s="21">
        <v>3</v>
      </c>
      <c r="H289" s="11">
        <f>H285</f>
        <v>60252</v>
      </c>
      <c r="I289" t="s">
        <v>7</v>
      </c>
      <c r="K289" s="13"/>
      <c r="M289"/>
      <c r="O289" s="97" t="s">
        <v>84</v>
      </c>
      <c r="P289" s="7">
        <v>5162500</v>
      </c>
      <c r="R289"/>
      <c r="T289" s="97"/>
      <c r="U289" s="7"/>
    </row>
    <row r="290" spans="2:21">
      <c r="B290" s="48"/>
      <c r="D290" t="s">
        <v>10</v>
      </c>
      <c r="F290" s="7">
        <f t="shared" si="18"/>
        <v>0</v>
      </c>
      <c r="G290" s="21">
        <v>0</v>
      </c>
      <c r="H290" s="11">
        <v>0</v>
      </c>
      <c r="I290" t="s">
        <v>7</v>
      </c>
      <c r="K290" s="13"/>
      <c r="M290"/>
      <c r="O290" s="98" t="s">
        <v>86</v>
      </c>
      <c r="P290" s="35">
        <v>390000</v>
      </c>
      <c r="R290"/>
      <c r="T290" s="98"/>
      <c r="U290" s="35"/>
    </row>
    <row r="291" spans="2:21">
      <c r="B291" s="48"/>
      <c r="D291" t="s">
        <v>12</v>
      </c>
      <c r="F291" s="7">
        <f t="shared" si="18"/>
        <v>225000</v>
      </c>
      <c r="G291" s="21">
        <v>15000</v>
      </c>
      <c r="H291" s="10">
        <v>15</v>
      </c>
      <c r="I291" t="s">
        <v>13</v>
      </c>
      <c r="K291" s="13"/>
      <c r="M291"/>
      <c r="O291" s="97" t="s">
        <v>88</v>
      </c>
      <c r="P291" s="3">
        <f>P289+P290</f>
        <v>5552500</v>
      </c>
      <c r="R291"/>
      <c r="T291" s="97"/>
      <c r="U291" s="3"/>
    </row>
    <row r="292" spans="2:21">
      <c r="B292" s="48"/>
      <c r="D292" s="37" t="s">
        <v>14</v>
      </c>
      <c r="E292" s="3">
        <f>SUM(F289:F291)</f>
        <v>405756</v>
      </c>
      <c r="F292" s="7"/>
      <c r="G292" s="21"/>
      <c r="K292" s="13"/>
      <c r="M292"/>
      <c r="P292"/>
      <c r="R292"/>
      <c r="U292"/>
    </row>
    <row r="293" spans="2:21">
      <c r="B293" s="48"/>
      <c r="D293" t="s">
        <v>15</v>
      </c>
      <c r="F293" s="7">
        <f t="shared" si="18"/>
        <v>240000</v>
      </c>
      <c r="G293" s="21">
        <v>240000</v>
      </c>
      <c r="H293" s="10">
        <v>1</v>
      </c>
      <c r="I293" t="s">
        <v>13</v>
      </c>
      <c r="K293" s="13"/>
      <c r="M293"/>
      <c r="O293" s="97" t="s">
        <v>90</v>
      </c>
      <c r="P293" s="3">
        <f>P286-P291</f>
        <v>11016234</v>
      </c>
      <c r="R293"/>
      <c r="T293" s="97"/>
      <c r="U293" s="3"/>
    </row>
    <row r="294" spans="2:21">
      <c r="B294" s="48"/>
      <c r="D294" t="s">
        <v>17</v>
      </c>
      <c r="F294" s="7">
        <f t="shared" si="18"/>
        <v>0</v>
      </c>
      <c r="G294" s="21">
        <v>175000</v>
      </c>
      <c r="H294" s="10">
        <v>0</v>
      </c>
      <c r="I294" t="s">
        <v>13</v>
      </c>
      <c r="J294" s="12" t="s">
        <v>43</v>
      </c>
      <c r="K294" s="13"/>
      <c r="M294"/>
      <c r="P294"/>
      <c r="R294"/>
      <c r="U294"/>
    </row>
    <row r="295" spans="2:21">
      <c r="B295" s="48"/>
      <c r="D295" t="s">
        <v>19</v>
      </c>
      <c r="F295" s="7">
        <f t="shared" si="18"/>
        <v>50000</v>
      </c>
      <c r="G295" s="21">
        <v>50000</v>
      </c>
      <c r="H295" s="10">
        <v>1</v>
      </c>
      <c r="I295" t="s">
        <v>13</v>
      </c>
      <c r="K295" s="13"/>
      <c r="M295"/>
      <c r="P295"/>
      <c r="R295"/>
      <c r="U295"/>
    </row>
    <row r="296" spans="2:21">
      <c r="B296" s="48"/>
      <c r="D296" t="s">
        <v>20</v>
      </c>
      <c r="F296" s="7">
        <f t="shared" si="18"/>
        <v>100000</v>
      </c>
      <c r="G296" s="21">
        <v>100000</v>
      </c>
      <c r="H296" s="10">
        <v>1</v>
      </c>
      <c r="I296" t="s">
        <v>13</v>
      </c>
      <c r="K296" s="13"/>
      <c r="M296"/>
      <c r="P296"/>
      <c r="R296"/>
      <c r="U296"/>
    </row>
    <row r="297" spans="2:21">
      <c r="B297" s="48"/>
      <c r="D297" s="45" t="s">
        <v>22</v>
      </c>
      <c r="E297" s="35">
        <f>SUM(F293:F296)</f>
        <v>390000</v>
      </c>
      <c r="F297" s="23"/>
      <c r="G297" s="24"/>
      <c r="H297" s="25"/>
      <c r="I297" s="22"/>
      <c r="J297" s="26"/>
      <c r="K297" s="13"/>
      <c r="M297"/>
      <c r="P297"/>
      <c r="R297"/>
      <c r="U297"/>
    </row>
    <row r="298" spans="2:21">
      <c r="B298" s="48"/>
      <c r="D298" s="37" t="s">
        <v>23</v>
      </c>
      <c r="E298" s="7">
        <f>SUM(E289:E297)</f>
        <v>795756</v>
      </c>
      <c r="F298" s="21"/>
      <c r="G298" s="21"/>
      <c r="K298" s="13"/>
      <c r="M298"/>
      <c r="P298"/>
      <c r="R298"/>
      <c r="U298"/>
    </row>
    <row r="299" spans="2:21">
      <c r="B299" s="48"/>
      <c r="D299" s="37" t="s">
        <v>24</v>
      </c>
      <c r="E299" s="8">
        <f>E298*0.9</f>
        <v>716180.4</v>
      </c>
      <c r="F299" s="21">
        <f>E298*1.1</f>
        <v>875331.60000000009</v>
      </c>
      <c r="G299" s="21"/>
      <c r="K299" s="13"/>
      <c r="M299"/>
      <c r="P299"/>
      <c r="R299"/>
      <c r="U299"/>
    </row>
    <row r="300" spans="2:21">
      <c r="B300" s="48"/>
      <c r="C300" t="s">
        <v>25</v>
      </c>
      <c r="F300" s="7"/>
      <c r="K300" s="13"/>
      <c r="M300"/>
      <c r="P300"/>
      <c r="R300"/>
      <c r="U300"/>
    </row>
    <row r="301" spans="2:21">
      <c r="B301" s="48"/>
      <c r="C301" t="s">
        <v>91</v>
      </c>
      <c r="F301" s="7"/>
      <c r="K301" s="13"/>
      <c r="M301"/>
      <c r="P301"/>
      <c r="R301"/>
      <c r="U301"/>
    </row>
    <row r="302" spans="2:21">
      <c r="B302" s="48"/>
      <c r="F302" s="7"/>
      <c r="K302" s="13"/>
      <c r="M302"/>
      <c r="P302"/>
      <c r="R302"/>
      <c r="U302"/>
    </row>
    <row r="303" spans="2:21">
      <c r="B303" s="48"/>
      <c r="F303" s="7"/>
      <c r="K303" s="13"/>
      <c r="M303"/>
      <c r="P303"/>
      <c r="R303"/>
      <c r="U303"/>
    </row>
    <row r="304" spans="2:21" ht="15.75" thickBot="1">
      <c r="B304" s="49">
        <v>13</v>
      </c>
      <c r="C304" s="27"/>
      <c r="D304" s="27"/>
      <c r="E304" s="27"/>
      <c r="F304" s="28"/>
      <c r="G304" s="29"/>
      <c r="H304" s="29"/>
      <c r="I304" s="27"/>
      <c r="J304" s="30"/>
      <c r="K304" s="31">
        <v>12</v>
      </c>
      <c r="M304"/>
      <c r="P304"/>
      <c r="R304"/>
      <c r="U304"/>
    </row>
    <row r="305" spans="2:21" ht="15.75" thickBot="1">
      <c r="F305" s="7"/>
      <c r="M305"/>
      <c r="P305"/>
      <c r="R305"/>
      <c r="U305"/>
    </row>
    <row r="306" spans="2:21">
      <c r="B306" s="47" t="s">
        <v>92</v>
      </c>
      <c r="C306" s="16"/>
      <c r="D306" s="16"/>
      <c r="E306" s="16"/>
      <c r="F306" s="17" t="s">
        <v>3</v>
      </c>
      <c r="G306" s="18" t="s">
        <v>4</v>
      </c>
      <c r="H306" s="18" t="s">
        <v>5</v>
      </c>
      <c r="I306" s="16"/>
      <c r="J306" s="19"/>
      <c r="K306" s="20"/>
      <c r="M306"/>
      <c r="P306"/>
      <c r="R306"/>
      <c r="U306"/>
    </row>
    <row r="307" spans="2:21">
      <c r="B307" s="48"/>
      <c r="C307" t="s">
        <v>6</v>
      </c>
      <c r="F307" s="7">
        <v>5758000</v>
      </c>
      <c r="H307" s="11">
        <v>146752</v>
      </c>
      <c r="I307" t="s">
        <v>7</v>
      </c>
      <c r="K307" s="13"/>
      <c r="M307"/>
      <c r="P307"/>
      <c r="R307"/>
      <c r="U307"/>
    </row>
    <row r="308" spans="2:21">
      <c r="B308" s="48"/>
      <c r="F308" s="7"/>
      <c r="H308" s="11"/>
      <c r="K308" s="13"/>
      <c r="M308"/>
      <c r="P308"/>
      <c r="R308"/>
      <c r="U308"/>
    </row>
    <row r="309" spans="2:21">
      <c r="B309" s="48"/>
      <c r="C309" t="s">
        <v>8</v>
      </c>
      <c r="F309" s="7"/>
      <c r="K309" s="13"/>
      <c r="M309"/>
      <c r="P309"/>
      <c r="R309"/>
      <c r="U309"/>
    </row>
    <row r="310" spans="2:21">
      <c r="B310" s="48"/>
      <c r="D310" t="s">
        <v>9</v>
      </c>
      <c r="F310" s="7">
        <f t="shared" ref="F310:F318" si="19">G310*H310</f>
        <v>440256</v>
      </c>
      <c r="G310" s="21">
        <v>3</v>
      </c>
      <c r="H310" s="11">
        <f>H307</f>
        <v>146752</v>
      </c>
      <c r="I310" t="s">
        <v>7</v>
      </c>
      <c r="K310" s="13"/>
      <c r="M310"/>
      <c r="P310"/>
      <c r="R310"/>
      <c r="U310"/>
    </row>
    <row r="311" spans="2:21">
      <c r="B311" s="48"/>
      <c r="D311" t="s">
        <v>10</v>
      </c>
      <c r="F311" s="7">
        <f t="shared" si="19"/>
        <v>0</v>
      </c>
      <c r="G311" s="21">
        <v>0</v>
      </c>
      <c r="H311" s="11">
        <f>H307</f>
        <v>146752</v>
      </c>
      <c r="I311" t="s">
        <v>7</v>
      </c>
      <c r="K311" s="13"/>
      <c r="M311"/>
      <c r="P311"/>
      <c r="R311"/>
      <c r="U311"/>
    </row>
    <row r="312" spans="2:21">
      <c r="B312" s="48"/>
      <c r="D312" t="s">
        <v>12</v>
      </c>
      <c r="F312" s="7">
        <f t="shared" si="19"/>
        <v>390000</v>
      </c>
      <c r="G312" s="21">
        <v>15000</v>
      </c>
      <c r="H312" s="10">
        <v>26</v>
      </c>
      <c r="I312" t="s">
        <v>13</v>
      </c>
      <c r="K312" s="13"/>
      <c r="M312"/>
      <c r="P312"/>
      <c r="R312"/>
      <c r="U312"/>
    </row>
    <row r="313" spans="2:21">
      <c r="B313" s="48"/>
      <c r="D313" s="37" t="s">
        <v>14</v>
      </c>
      <c r="E313" s="3">
        <f>SUM(F310:F312)</f>
        <v>830256</v>
      </c>
      <c r="F313" s="7"/>
      <c r="G313" s="21"/>
      <c r="K313" s="13"/>
      <c r="M313"/>
      <c r="P313"/>
      <c r="R313"/>
      <c r="U313"/>
    </row>
    <row r="314" spans="2:21">
      <c r="B314" s="48"/>
      <c r="D314" t="s">
        <v>34</v>
      </c>
      <c r="F314" s="7">
        <f t="shared" si="19"/>
        <v>0</v>
      </c>
      <c r="G314" s="21">
        <v>320000</v>
      </c>
      <c r="H314" s="10">
        <v>0</v>
      </c>
      <c r="I314" t="s">
        <v>13</v>
      </c>
      <c r="J314" s="12" t="s">
        <v>65</v>
      </c>
      <c r="K314" s="13"/>
      <c r="M314"/>
      <c r="P314"/>
      <c r="R314"/>
      <c r="U314"/>
    </row>
    <row r="315" spans="2:21">
      <c r="B315" s="48"/>
      <c r="D315" t="s">
        <v>36</v>
      </c>
      <c r="F315" s="7">
        <f t="shared" si="19"/>
        <v>175000</v>
      </c>
      <c r="G315" s="21">
        <v>175000</v>
      </c>
      <c r="H315" s="10">
        <v>1</v>
      </c>
      <c r="I315" t="s">
        <v>13</v>
      </c>
      <c r="K315" s="13"/>
      <c r="M315"/>
      <c r="P315"/>
      <c r="R315"/>
      <c r="U315"/>
    </row>
    <row r="316" spans="2:21">
      <c r="B316" s="48"/>
      <c r="D316" t="s">
        <v>37</v>
      </c>
      <c r="F316" s="7">
        <f t="shared" si="19"/>
        <v>50000</v>
      </c>
      <c r="G316" s="21">
        <v>50000</v>
      </c>
      <c r="H316" s="10">
        <v>1</v>
      </c>
      <c r="I316" t="s">
        <v>13</v>
      </c>
      <c r="K316" s="13"/>
      <c r="M316"/>
      <c r="P316"/>
      <c r="R316"/>
      <c r="U316"/>
    </row>
    <row r="317" spans="2:21">
      <c r="B317" s="48"/>
      <c r="D317" t="s">
        <v>38</v>
      </c>
      <c r="F317" s="7">
        <f t="shared" si="19"/>
        <v>0</v>
      </c>
      <c r="G317" s="21">
        <v>50000</v>
      </c>
      <c r="H317" s="10">
        <v>0</v>
      </c>
      <c r="I317" t="s">
        <v>13</v>
      </c>
      <c r="J317" s="12" t="s">
        <v>43</v>
      </c>
      <c r="K317" s="13"/>
      <c r="M317"/>
      <c r="P317"/>
      <c r="R317"/>
      <c r="U317"/>
    </row>
    <row r="318" spans="2:21">
      <c r="B318" s="48"/>
      <c r="D318" t="s">
        <v>39</v>
      </c>
      <c r="F318" s="7">
        <f t="shared" si="19"/>
        <v>50000</v>
      </c>
      <c r="G318" s="21">
        <v>50000</v>
      </c>
      <c r="H318" s="10">
        <v>1</v>
      </c>
      <c r="I318" t="s">
        <v>13</v>
      </c>
      <c r="K318" s="13"/>
      <c r="M318"/>
      <c r="P318"/>
      <c r="R318"/>
      <c r="U318"/>
    </row>
    <row r="319" spans="2:21">
      <c r="B319" s="48"/>
      <c r="D319" t="s">
        <v>40</v>
      </c>
      <c r="F319" s="7">
        <f>G319*H319</f>
        <v>100000</v>
      </c>
      <c r="G319" s="21">
        <v>100000</v>
      </c>
      <c r="H319" s="10">
        <v>1</v>
      </c>
      <c r="I319" t="s">
        <v>13</v>
      </c>
      <c r="J319" s="12" t="s">
        <v>21</v>
      </c>
      <c r="K319" s="13"/>
      <c r="M319"/>
      <c r="P319"/>
      <c r="R319"/>
      <c r="U319"/>
    </row>
    <row r="320" spans="2:21">
      <c r="B320" s="48"/>
      <c r="D320" s="45" t="s">
        <v>22</v>
      </c>
      <c r="E320" s="35">
        <f>SUM(F314:F319)</f>
        <v>375000</v>
      </c>
      <c r="F320" s="23"/>
      <c r="G320" s="24"/>
      <c r="H320" s="25"/>
      <c r="I320" s="22"/>
      <c r="J320" s="26"/>
      <c r="K320" s="13"/>
      <c r="M320"/>
      <c r="P320"/>
      <c r="R320"/>
      <c r="U320"/>
    </row>
    <row r="321" spans="2:21">
      <c r="B321" s="48"/>
      <c r="D321" s="37" t="s">
        <v>23</v>
      </c>
      <c r="E321" s="7">
        <f>SUM(E310:E319)</f>
        <v>830256</v>
      </c>
      <c r="F321" s="21"/>
      <c r="G321" s="21"/>
      <c r="K321" s="13"/>
      <c r="M321"/>
      <c r="P321"/>
      <c r="R321"/>
      <c r="U321"/>
    </row>
    <row r="322" spans="2:21">
      <c r="B322" s="48"/>
      <c r="D322" s="37" t="s">
        <v>24</v>
      </c>
      <c r="E322" s="8">
        <f>E321*0.9</f>
        <v>747230.4</v>
      </c>
      <c r="F322" s="21">
        <f>E321*1.1</f>
        <v>913281.60000000009</v>
      </c>
      <c r="G322" s="21"/>
      <c r="K322" s="13"/>
      <c r="M322"/>
      <c r="P322"/>
      <c r="R322"/>
      <c r="U322"/>
    </row>
    <row r="323" spans="2:21">
      <c r="B323" s="48"/>
      <c r="C323" t="s">
        <v>25</v>
      </c>
      <c r="F323" s="7"/>
      <c r="K323" s="13"/>
      <c r="M323"/>
      <c r="P323"/>
      <c r="R323"/>
      <c r="U323"/>
    </row>
    <row r="324" spans="2:21">
      <c r="B324" s="48"/>
      <c r="C324" t="s">
        <v>93</v>
      </c>
      <c r="F324" s="7"/>
      <c r="G324" s="21"/>
      <c r="K324" s="13"/>
      <c r="M324"/>
      <c r="P324"/>
      <c r="R324"/>
      <c r="U324"/>
    </row>
    <row r="325" spans="2:21">
      <c r="B325" s="48"/>
      <c r="F325" s="7"/>
      <c r="G325" s="21"/>
      <c r="K325" s="13"/>
      <c r="M325"/>
      <c r="P325"/>
      <c r="R325"/>
      <c r="U325"/>
    </row>
    <row r="326" spans="2:21">
      <c r="B326" s="48"/>
      <c r="F326" s="7"/>
      <c r="G326" s="21"/>
      <c r="K326" s="13"/>
      <c r="M326"/>
      <c r="P326"/>
      <c r="R326"/>
      <c r="U326"/>
    </row>
    <row r="327" spans="2:21" ht="15.75" thickBot="1">
      <c r="B327" s="49">
        <v>9</v>
      </c>
      <c r="C327" s="27"/>
      <c r="D327" s="27"/>
      <c r="E327" s="27"/>
      <c r="F327" s="28"/>
      <c r="G327" s="32"/>
      <c r="H327" s="29"/>
      <c r="I327" s="27"/>
      <c r="J327" s="30"/>
      <c r="K327" s="31">
        <v>13</v>
      </c>
      <c r="M327"/>
      <c r="P327"/>
      <c r="R327"/>
      <c r="U327"/>
    </row>
    <row r="328" spans="2:21" ht="15.75" thickBot="1">
      <c r="F328" s="7"/>
      <c r="M328"/>
      <c r="P328"/>
      <c r="R328"/>
      <c r="U328"/>
    </row>
    <row r="329" spans="2:21">
      <c r="B329" s="47" t="s">
        <v>94</v>
      </c>
      <c r="C329" s="16"/>
      <c r="D329" s="16"/>
      <c r="E329" s="16"/>
      <c r="F329" s="17" t="s">
        <v>3</v>
      </c>
      <c r="G329" s="18" t="s">
        <v>4</v>
      </c>
      <c r="H329" s="18" t="s">
        <v>5</v>
      </c>
      <c r="I329" s="16"/>
      <c r="J329" s="19"/>
      <c r="K329" s="20"/>
      <c r="M329"/>
      <c r="P329"/>
      <c r="R329"/>
      <c r="U329"/>
    </row>
    <row r="330" spans="2:21">
      <c r="B330" s="48"/>
      <c r="C330" t="s">
        <v>6</v>
      </c>
      <c r="F330" s="7">
        <v>0</v>
      </c>
      <c r="H330" s="11">
        <v>67873</v>
      </c>
      <c r="I330" t="s">
        <v>7</v>
      </c>
      <c r="K330" s="13"/>
      <c r="M330"/>
      <c r="P330"/>
      <c r="R330"/>
      <c r="U330"/>
    </row>
    <row r="331" spans="2:21">
      <c r="B331" s="48"/>
      <c r="F331" s="7"/>
      <c r="H331" s="11"/>
      <c r="K331" s="13"/>
      <c r="M331"/>
      <c r="P331"/>
      <c r="R331"/>
      <c r="U331"/>
    </row>
    <row r="332" spans="2:21">
      <c r="B332" s="48"/>
      <c r="C332" t="s">
        <v>95</v>
      </c>
      <c r="F332" s="7"/>
      <c r="K332" s="13"/>
      <c r="M332"/>
      <c r="P332"/>
      <c r="R332"/>
      <c r="U332"/>
    </row>
    <row r="333" spans="2:21">
      <c r="B333" s="48"/>
      <c r="D333" t="s">
        <v>96</v>
      </c>
      <c r="F333" s="7">
        <f>G333*H333</f>
        <v>19004440</v>
      </c>
      <c r="G333" s="7">
        <v>280</v>
      </c>
      <c r="H333" s="9">
        <v>67873</v>
      </c>
      <c r="I333" t="s">
        <v>7</v>
      </c>
      <c r="K333" s="13"/>
      <c r="M333"/>
      <c r="P333"/>
      <c r="R333"/>
      <c r="U333"/>
    </row>
    <row r="334" spans="2:21">
      <c r="B334" s="48"/>
      <c r="D334" t="s">
        <v>97</v>
      </c>
      <c r="F334" s="7">
        <f>G334*H334</f>
        <v>1224000</v>
      </c>
      <c r="G334" s="7">
        <v>340</v>
      </c>
      <c r="H334" s="9">
        <v>3600</v>
      </c>
      <c r="I334" t="s">
        <v>7</v>
      </c>
      <c r="J334" s="12" t="s">
        <v>98</v>
      </c>
      <c r="K334" s="13"/>
      <c r="M334"/>
      <c r="P334"/>
      <c r="R334"/>
      <c r="U334"/>
    </row>
    <row r="335" spans="2:21">
      <c r="B335" s="48"/>
      <c r="D335" s="22" t="s">
        <v>99</v>
      </c>
      <c r="E335" s="22"/>
      <c r="F335" s="23">
        <f>G335*H335</f>
        <v>1250000</v>
      </c>
      <c r="G335" s="23">
        <v>1250000</v>
      </c>
      <c r="H335" s="38">
        <v>1</v>
      </c>
      <c r="I335" s="22" t="s">
        <v>100</v>
      </c>
      <c r="J335" s="26"/>
      <c r="K335" s="13"/>
      <c r="M335"/>
      <c r="P335"/>
      <c r="R335"/>
      <c r="U335"/>
    </row>
    <row r="336" spans="2:21">
      <c r="B336" s="48"/>
      <c r="D336" s="34" t="s">
        <v>101</v>
      </c>
      <c r="E336" s="34"/>
      <c r="F336" s="8">
        <f>SUM(F333:F335)</f>
        <v>21478440</v>
      </c>
      <c r="G336" s="21"/>
      <c r="K336" s="13"/>
      <c r="M336"/>
      <c r="P336"/>
      <c r="R336"/>
      <c r="U336"/>
    </row>
    <row r="337" spans="2:21">
      <c r="B337" s="48"/>
      <c r="D337" t="s">
        <v>102</v>
      </c>
      <c r="G337" s="21"/>
      <c r="K337" s="13"/>
      <c r="M337"/>
      <c r="P337"/>
      <c r="R337"/>
      <c r="U337"/>
    </row>
    <row r="338" spans="2:21">
      <c r="B338" s="48"/>
      <c r="D338" s="22" t="s">
        <v>103</v>
      </c>
      <c r="E338" s="22"/>
      <c r="F338" s="35">
        <f>F336*G338</f>
        <v>4295688</v>
      </c>
      <c r="G338" s="36">
        <v>0.2</v>
      </c>
      <c r="K338" s="13"/>
      <c r="M338"/>
      <c r="P338"/>
      <c r="R338"/>
      <c r="U338"/>
    </row>
    <row r="339" spans="2:21">
      <c r="B339" s="48"/>
      <c r="D339" s="37" t="s">
        <v>104</v>
      </c>
      <c r="E339" s="37"/>
      <c r="F339" s="3">
        <f>SUM(F336:F338)</f>
        <v>25774128</v>
      </c>
      <c r="G339" s="21"/>
      <c r="K339" s="13"/>
      <c r="M339"/>
      <c r="P339"/>
      <c r="R339"/>
      <c r="U339"/>
    </row>
    <row r="340" spans="2:21">
      <c r="B340" s="48"/>
      <c r="D340" t="s">
        <v>105</v>
      </c>
      <c r="F340" s="7"/>
      <c r="G340" s="21"/>
      <c r="K340" s="13"/>
      <c r="M340"/>
      <c r="P340"/>
      <c r="R340"/>
      <c r="U340"/>
    </row>
    <row r="341" spans="2:21">
      <c r="B341" s="48"/>
      <c r="D341" s="22" t="s">
        <v>106</v>
      </c>
      <c r="E341" s="22"/>
      <c r="F341" s="23">
        <f>G341*F339</f>
        <v>3866119.1999999997</v>
      </c>
      <c r="G341" s="36">
        <v>0.15</v>
      </c>
      <c r="H341" s="25"/>
      <c r="I341" s="22"/>
      <c r="J341" s="26"/>
      <c r="K341" s="13"/>
      <c r="M341"/>
      <c r="P341"/>
      <c r="R341"/>
      <c r="U341"/>
    </row>
    <row r="342" spans="2:21">
      <c r="B342" s="48"/>
      <c r="D342" s="37" t="s">
        <v>23</v>
      </c>
      <c r="F342" s="7">
        <f>SUM(F339:F341)</f>
        <v>29640247.199999999</v>
      </c>
      <c r="G342" s="21"/>
      <c r="K342" s="13"/>
      <c r="M342"/>
      <c r="P342"/>
      <c r="R342"/>
      <c r="U342"/>
    </row>
    <row r="343" spans="2:21">
      <c r="B343" s="48"/>
      <c r="D343" s="37" t="s">
        <v>24</v>
      </c>
      <c r="E343" s="41"/>
      <c r="F343" s="8">
        <f>F342*0.9</f>
        <v>26676222.48</v>
      </c>
      <c r="G343" s="21">
        <f>F342*1.1</f>
        <v>32604271.920000002</v>
      </c>
      <c r="K343" s="13"/>
      <c r="M343"/>
      <c r="P343"/>
      <c r="R343"/>
      <c r="U343"/>
    </row>
    <row r="344" spans="2:21">
      <c r="B344" s="48"/>
      <c r="C344" t="s">
        <v>25</v>
      </c>
      <c r="F344" s="7"/>
      <c r="K344" s="13"/>
      <c r="M344"/>
      <c r="P344"/>
      <c r="R344"/>
      <c r="U344"/>
    </row>
    <row r="345" spans="2:21">
      <c r="B345" s="48"/>
      <c r="F345" s="7"/>
      <c r="K345" s="13"/>
      <c r="M345"/>
      <c r="P345"/>
      <c r="R345"/>
      <c r="U345"/>
    </row>
    <row r="346" spans="2:21">
      <c r="B346" s="48"/>
      <c r="F346" s="7"/>
      <c r="K346" s="13"/>
      <c r="M346"/>
      <c r="P346"/>
      <c r="R346"/>
      <c r="U346"/>
    </row>
    <row r="347" spans="2:21">
      <c r="B347" s="48"/>
      <c r="F347" s="7"/>
      <c r="K347" s="13"/>
      <c r="M347"/>
      <c r="P347"/>
      <c r="R347"/>
      <c r="U347"/>
    </row>
    <row r="348" spans="2:21" ht="15.75" thickBot="1">
      <c r="B348" s="49">
        <v>15</v>
      </c>
      <c r="C348" s="27"/>
      <c r="D348" s="27"/>
      <c r="E348" s="27"/>
      <c r="F348" s="28"/>
      <c r="G348" s="29"/>
      <c r="H348" s="29"/>
      <c r="I348" s="27"/>
      <c r="J348" s="30"/>
      <c r="K348" s="31"/>
      <c r="M348"/>
      <c r="P348"/>
      <c r="R348"/>
      <c r="U348"/>
    </row>
    <row r="349" spans="2:21" ht="15.75" thickBot="1">
      <c r="M349"/>
      <c r="P349"/>
      <c r="R349"/>
      <c r="U349"/>
    </row>
    <row r="350" spans="2:21">
      <c r="B350" s="47" t="s">
        <v>107</v>
      </c>
      <c r="C350" s="39"/>
      <c r="D350" s="16"/>
      <c r="E350" s="16"/>
      <c r="F350" s="17" t="s">
        <v>3</v>
      </c>
      <c r="G350" s="18" t="s">
        <v>4</v>
      </c>
      <c r="H350" s="18" t="s">
        <v>5</v>
      </c>
      <c r="I350" s="18"/>
      <c r="J350" s="16"/>
      <c r="K350" s="20"/>
      <c r="M350"/>
      <c r="O350" s="97" t="s">
        <v>108</v>
      </c>
      <c r="P350"/>
      <c r="R350"/>
      <c r="T350" s="97"/>
      <c r="U350"/>
    </row>
    <row r="351" spans="2:21">
      <c r="B351" s="48"/>
      <c r="C351" t="s">
        <v>109</v>
      </c>
      <c r="F351" s="7">
        <v>3426130</v>
      </c>
      <c r="H351" s="11">
        <v>125432</v>
      </c>
      <c r="I351" t="s">
        <v>7</v>
      </c>
      <c r="K351" s="13"/>
      <c r="M351"/>
      <c r="O351" s="97" t="s">
        <v>84</v>
      </c>
      <c r="P351" s="7">
        <v>3426130</v>
      </c>
      <c r="R351"/>
      <c r="T351" s="97"/>
      <c r="U351" s="7"/>
    </row>
    <row r="352" spans="2:21">
      <c r="B352" s="48"/>
      <c r="C352" s="22" t="s">
        <v>110</v>
      </c>
      <c r="D352" s="22"/>
      <c r="E352" s="22"/>
      <c r="F352" s="23">
        <v>531000</v>
      </c>
      <c r="H352" s="11">
        <v>53035</v>
      </c>
      <c r="I352" t="s">
        <v>7</v>
      </c>
      <c r="K352" s="13"/>
      <c r="M352"/>
      <c r="O352" s="98" t="s">
        <v>86</v>
      </c>
      <c r="P352" s="23">
        <v>0</v>
      </c>
      <c r="R352"/>
      <c r="T352" s="98"/>
      <c r="U352" s="23"/>
    </row>
    <row r="353" spans="2:21">
      <c r="B353" s="48"/>
      <c r="C353" t="s">
        <v>87</v>
      </c>
      <c r="F353" s="7">
        <f>F351-F352</f>
        <v>2895130</v>
      </c>
      <c r="G353" s="21"/>
      <c r="K353" s="13"/>
      <c r="M353"/>
      <c r="O353" s="97" t="s">
        <v>88</v>
      </c>
      <c r="P353" s="3">
        <f>P351+P352</f>
        <v>3426130</v>
      </c>
      <c r="R353"/>
      <c r="T353" s="97"/>
      <c r="U353" s="3"/>
    </row>
    <row r="354" spans="2:21">
      <c r="B354" s="48"/>
      <c r="F354" s="7"/>
      <c r="H354" s="11"/>
      <c r="K354" s="13"/>
      <c r="M354"/>
      <c r="P354"/>
      <c r="R354"/>
      <c r="U354"/>
    </row>
    <row r="355" spans="2:21">
      <c r="B355" s="48"/>
      <c r="C355" t="s">
        <v>8</v>
      </c>
      <c r="F355" s="7"/>
      <c r="K355" s="13"/>
      <c r="M355"/>
      <c r="O355" s="97" t="s">
        <v>111</v>
      </c>
      <c r="P355"/>
      <c r="R355"/>
      <c r="T355" s="97"/>
      <c r="U355"/>
    </row>
    <row r="356" spans="2:21">
      <c r="B356" s="48"/>
      <c r="D356" t="s">
        <v>9</v>
      </c>
      <c r="F356" s="7">
        <f>G356*H356</f>
        <v>159105</v>
      </c>
      <c r="G356" s="21">
        <v>3</v>
      </c>
      <c r="H356" s="11">
        <v>53035</v>
      </c>
      <c r="I356" t="s">
        <v>7</v>
      </c>
      <c r="K356" s="13"/>
      <c r="M356"/>
      <c r="O356" s="97" t="s">
        <v>84</v>
      </c>
      <c r="P356" s="7">
        <v>531000</v>
      </c>
      <c r="R356"/>
      <c r="T356" s="97"/>
      <c r="U356" s="7"/>
    </row>
    <row r="357" spans="2:21">
      <c r="B357" s="48"/>
      <c r="D357" t="s">
        <v>10</v>
      </c>
      <c r="F357" s="7">
        <f>G357*H357</f>
        <v>0</v>
      </c>
      <c r="G357" s="21">
        <v>0</v>
      </c>
      <c r="H357" s="11">
        <v>0</v>
      </c>
      <c r="I357" t="s">
        <v>7</v>
      </c>
      <c r="K357" s="13"/>
      <c r="M357"/>
      <c r="O357" s="98" t="s">
        <v>86</v>
      </c>
      <c r="P357" s="35">
        <v>1260000</v>
      </c>
      <c r="R357"/>
      <c r="T357" s="98"/>
      <c r="U357" s="35"/>
    </row>
    <row r="358" spans="2:21">
      <c r="B358" s="48"/>
      <c r="D358" t="s">
        <v>12</v>
      </c>
      <c r="F358" s="7">
        <f>G358*H358</f>
        <v>255000</v>
      </c>
      <c r="G358" s="21">
        <v>15000</v>
      </c>
      <c r="H358" s="10">
        <v>17</v>
      </c>
      <c r="I358" t="s">
        <v>13</v>
      </c>
      <c r="K358" s="13"/>
      <c r="M358"/>
      <c r="O358" s="97" t="s">
        <v>88</v>
      </c>
      <c r="P358" s="3">
        <f>P356+P357</f>
        <v>1791000</v>
      </c>
      <c r="R358"/>
      <c r="T358" s="97"/>
      <c r="U358" s="3"/>
    </row>
    <row r="359" spans="2:21">
      <c r="B359" s="48"/>
      <c r="D359" s="37" t="s">
        <v>14</v>
      </c>
      <c r="E359" s="3">
        <f>SUM(F356:F358)</f>
        <v>414105</v>
      </c>
      <c r="F359" s="7"/>
      <c r="G359" s="21"/>
      <c r="K359" s="13"/>
      <c r="M359"/>
      <c r="P359"/>
      <c r="R359"/>
      <c r="U359"/>
    </row>
    <row r="360" spans="2:21">
      <c r="B360" s="48"/>
      <c r="D360" t="s">
        <v>112</v>
      </c>
      <c r="F360" s="7">
        <f>G360*H360</f>
        <v>960000</v>
      </c>
      <c r="G360" s="21">
        <v>60000</v>
      </c>
      <c r="H360" s="10">
        <v>16</v>
      </c>
      <c r="I360" t="s">
        <v>13</v>
      </c>
      <c r="J360" s="12" t="s">
        <v>113</v>
      </c>
      <c r="K360" s="13"/>
      <c r="M360"/>
      <c r="O360" s="97" t="s">
        <v>90</v>
      </c>
      <c r="P360" s="3">
        <f>P353-P358</f>
        <v>1635130</v>
      </c>
      <c r="R360"/>
      <c r="T360" s="97"/>
      <c r="U360" s="3"/>
    </row>
    <row r="361" spans="2:21">
      <c r="B361" s="48"/>
      <c r="D361" t="s">
        <v>114</v>
      </c>
      <c r="F361" s="7">
        <f>G361*H361</f>
        <v>300000</v>
      </c>
      <c r="G361" s="21">
        <v>300000</v>
      </c>
      <c r="H361" s="10">
        <v>1</v>
      </c>
      <c r="I361" t="s">
        <v>13</v>
      </c>
      <c r="K361" s="13"/>
      <c r="M361"/>
      <c r="P361"/>
      <c r="R361"/>
      <c r="U361"/>
    </row>
    <row r="362" spans="2:21">
      <c r="B362" s="48"/>
      <c r="D362" s="45" t="s">
        <v>22</v>
      </c>
      <c r="E362" s="35">
        <f>SUM(F360:F361)</f>
        <v>1260000</v>
      </c>
      <c r="F362" s="23"/>
      <c r="G362" s="24"/>
      <c r="H362" s="25"/>
      <c r="I362" s="22"/>
      <c r="J362" s="26"/>
      <c r="K362" s="13"/>
      <c r="M362"/>
      <c r="P362"/>
      <c r="R362"/>
      <c r="U362"/>
    </row>
    <row r="363" spans="2:21">
      <c r="B363" s="48"/>
      <c r="D363" s="37" t="s">
        <v>23</v>
      </c>
      <c r="E363" s="7">
        <f>SUM(E356:E362)</f>
        <v>1674105</v>
      </c>
      <c r="F363" s="21"/>
      <c r="G363" s="21"/>
      <c r="K363" s="13"/>
      <c r="M363"/>
      <c r="P363"/>
      <c r="R363"/>
      <c r="U363"/>
    </row>
    <row r="364" spans="2:21">
      <c r="B364" s="48"/>
      <c r="D364" s="37" t="s">
        <v>24</v>
      </c>
      <c r="E364" s="8">
        <f>E363*0.9</f>
        <v>1506694.5</v>
      </c>
      <c r="F364" s="21">
        <f>E363*1.1</f>
        <v>1841515.5000000002</v>
      </c>
      <c r="G364" s="21"/>
      <c r="K364" s="13"/>
      <c r="M364"/>
      <c r="P364"/>
      <c r="R364"/>
      <c r="U364"/>
    </row>
    <row r="365" spans="2:21">
      <c r="B365" s="48"/>
      <c r="C365" t="s">
        <v>25</v>
      </c>
      <c r="F365" s="7"/>
      <c r="K365" s="13"/>
      <c r="M365"/>
      <c r="P365"/>
      <c r="R365"/>
      <c r="U365"/>
    </row>
    <row r="366" spans="2:21">
      <c r="B366" s="48"/>
      <c r="C366" t="s">
        <v>91</v>
      </c>
      <c r="D366" s="40"/>
      <c r="E366" s="40"/>
      <c r="F366" s="7"/>
      <c r="K366" s="13"/>
      <c r="M366"/>
      <c r="P366"/>
      <c r="R366"/>
      <c r="U366"/>
    </row>
    <row r="367" spans="2:21">
      <c r="B367" s="48"/>
      <c r="C367" t="s">
        <v>115</v>
      </c>
      <c r="F367" s="7"/>
      <c r="K367" s="13"/>
      <c r="M367"/>
      <c r="P367"/>
      <c r="R367"/>
      <c r="U367"/>
    </row>
    <row r="368" spans="2:21">
      <c r="B368" s="48"/>
      <c r="F368" s="7"/>
      <c r="K368" s="13"/>
      <c r="M368"/>
      <c r="P368"/>
      <c r="R368"/>
      <c r="U368"/>
    </row>
    <row r="369" spans="2:21" ht="15.75" thickBot="1">
      <c r="B369" s="49">
        <v>17</v>
      </c>
      <c r="C369" s="27"/>
      <c r="D369" s="27"/>
      <c r="E369" s="27"/>
      <c r="F369" s="28"/>
      <c r="G369" s="29"/>
      <c r="H369" s="29"/>
      <c r="I369" s="27"/>
      <c r="J369" s="30"/>
      <c r="K369" s="31">
        <v>14</v>
      </c>
      <c r="M369"/>
      <c r="P369"/>
      <c r="R369"/>
      <c r="U369"/>
    </row>
    <row r="370" spans="2:21" ht="15.75" thickBot="1">
      <c r="F370" s="7"/>
      <c r="M370"/>
      <c r="P370"/>
      <c r="R370"/>
      <c r="U370"/>
    </row>
    <row r="371" spans="2:21">
      <c r="B371" s="47" t="s">
        <v>116</v>
      </c>
      <c r="C371" s="39"/>
      <c r="D371" s="16"/>
      <c r="E371" s="16"/>
      <c r="F371" s="17" t="s">
        <v>3</v>
      </c>
      <c r="G371" s="18" t="s">
        <v>4</v>
      </c>
      <c r="H371" s="18" t="s">
        <v>5</v>
      </c>
      <c r="I371" s="18"/>
      <c r="J371" s="16"/>
      <c r="K371" s="20"/>
      <c r="M371"/>
      <c r="P371"/>
      <c r="R371"/>
      <c r="U371"/>
    </row>
    <row r="372" spans="2:21">
      <c r="B372" s="48"/>
      <c r="C372" t="s">
        <v>117</v>
      </c>
      <c r="F372" s="7">
        <v>1274400</v>
      </c>
      <c r="G372" s="7"/>
      <c r="H372" s="11">
        <v>47024</v>
      </c>
      <c r="I372" t="s">
        <v>7</v>
      </c>
      <c r="J372"/>
      <c r="K372" s="13"/>
      <c r="M372"/>
      <c r="P372"/>
      <c r="R372"/>
      <c r="U372"/>
    </row>
    <row r="373" spans="2:21">
      <c r="B373" s="48"/>
      <c r="C373" s="22" t="s">
        <v>118</v>
      </c>
      <c r="D373" s="22"/>
      <c r="E373" s="22"/>
      <c r="F373" s="23">
        <v>944000</v>
      </c>
      <c r="H373" s="11">
        <v>35335</v>
      </c>
      <c r="I373" t="s">
        <v>7</v>
      </c>
      <c r="K373" s="13"/>
      <c r="M373"/>
      <c r="P373"/>
      <c r="R373"/>
      <c r="U373"/>
    </row>
    <row r="374" spans="2:21">
      <c r="B374" s="48"/>
      <c r="C374" t="s">
        <v>87</v>
      </c>
      <c r="F374" s="7">
        <f>F372-F373</f>
        <v>330400</v>
      </c>
      <c r="G374" s="21"/>
      <c r="K374" s="13"/>
      <c r="M374"/>
      <c r="P374"/>
      <c r="R374"/>
      <c r="U374"/>
    </row>
    <row r="375" spans="2:21">
      <c r="B375" s="48"/>
      <c r="F375" s="7"/>
      <c r="H375" s="11"/>
      <c r="K375" s="13"/>
      <c r="M375"/>
      <c r="P375"/>
      <c r="R375"/>
      <c r="U375"/>
    </row>
    <row r="376" spans="2:21">
      <c r="B376" s="48"/>
      <c r="C376" t="s">
        <v>8</v>
      </c>
      <c r="F376" s="7"/>
      <c r="K376" s="13"/>
      <c r="M376"/>
      <c r="P376"/>
      <c r="R376"/>
      <c r="U376"/>
    </row>
    <row r="377" spans="2:21">
      <c r="B377" s="48"/>
      <c r="D377" t="s">
        <v>9</v>
      </c>
      <c r="F377" s="7">
        <f>G377*H377</f>
        <v>106005</v>
      </c>
      <c r="G377" s="21">
        <v>3</v>
      </c>
      <c r="H377" s="11">
        <f>H373</f>
        <v>35335</v>
      </c>
      <c r="I377" t="s">
        <v>7</v>
      </c>
      <c r="K377" s="13"/>
      <c r="M377"/>
      <c r="P377"/>
      <c r="R377"/>
      <c r="U377"/>
    </row>
    <row r="378" spans="2:21">
      <c r="B378" s="48"/>
      <c r="D378" t="s">
        <v>10</v>
      </c>
      <c r="F378" s="7">
        <f>G378*H378</f>
        <v>0</v>
      </c>
      <c r="G378" s="21">
        <v>0</v>
      </c>
      <c r="H378" s="11">
        <v>0</v>
      </c>
      <c r="I378" t="s">
        <v>7</v>
      </c>
      <c r="K378" s="13"/>
      <c r="M378"/>
      <c r="P378"/>
      <c r="R378"/>
      <c r="U378"/>
    </row>
    <row r="379" spans="2:21">
      <c r="B379" s="48"/>
      <c r="D379" t="s">
        <v>12</v>
      </c>
      <c r="F379" s="7">
        <f>G379*H379</f>
        <v>90000</v>
      </c>
      <c r="G379" s="21">
        <v>15000</v>
      </c>
      <c r="H379" s="10">
        <v>6</v>
      </c>
      <c r="I379" t="s">
        <v>13</v>
      </c>
      <c r="K379" s="13"/>
      <c r="M379"/>
      <c r="P379"/>
      <c r="R379"/>
      <c r="U379"/>
    </row>
    <row r="380" spans="2:21">
      <c r="B380" s="48"/>
      <c r="D380" s="45" t="s">
        <v>14</v>
      </c>
      <c r="E380" s="35">
        <f>SUM(F377:F379)</f>
        <v>196005</v>
      </c>
      <c r="F380" s="23"/>
      <c r="G380" s="24"/>
      <c r="H380" s="25"/>
      <c r="I380" s="22"/>
      <c r="J380" s="26"/>
      <c r="K380" s="13"/>
      <c r="M380"/>
      <c r="P380"/>
      <c r="R380"/>
      <c r="U380"/>
    </row>
    <row r="381" spans="2:21">
      <c r="B381" s="48"/>
      <c r="D381" s="37" t="s">
        <v>23</v>
      </c>
      <c r="E381" s="7">
        <f>SUM(E377:E380)</f>
        <v>196005</v>
      </c>
      <c r="F381" s="21"/>
      <c r="G381" s="21"/>
      <c r="K381" s="13"/>
      <c r="M381"/>
      <c r="P381"/>
      <c r="R381"/>
      <c r="U381"/>
    </row>
    <row r="382" spans="2:21">
      <c r="B382" s="48"/>
      <c r="D382" s="37" t="s">
        <v>24</v>
      </c>
      <c r="E382" s="8">
        <f>E381*0.9</f>
        <v>176404.5</v>
      </c>
      <c r="F382" s="21">
        <f>E381*1.1</f>
        <v>215605.50000000003</v>
      </c>
      <c r="G382" s="21"/>
      <c r="K382" s="13"/>
      <c r="M382"/>
      <c r="P382"/>
      <c r="R382"/>
      <c r="U382"/>
    </row>
    <row r="383" spans="2:21">
      <c r="B383" s="48"/>
      <c r="C383" t="s">
        <v>25</v>
      </c>
      <c r="F383" s="7"/>
      <c r="K383" s="13"/>
      <c r="M383"/>
      <c r="P383"/>
      <c r="R383"/>
      <c r="U383"/>
    </row>
    <row r="384" spans="2:21">
      <c r="B384" s="48"/>
      <c r="C384" t="s">
        <v>119</v>
      </c>
      <c r="D384" s="40"/>
      <c r="E384" s="40"/>
      <c r="F384" s="7"/>
      <c r="K384" s="13"/>
      <c r="M384"/>
      <c r="P384"/>
      <c r="R384"/>
      <c r="U384"/>
    </row>
    <row r="385" spans="2:21">
      <c r="B385" s="48"/>
      <c r="F385" s="7"/>
      <c r="K385" s="13"/>
      <c r="M385"/>
      <c r="P385"/>
      <c r="R385"/>
      <c r="U385"/>
    </row>
    <row r="386" spans="2:21">
      <c r="B386" s="48"/>
      <c r="F386" s="7"/>
      <c r="K386" s="13"/>
      <c r="M386"/>
      <c r="P386"/>
      <c r="R386"/>
      <c r="U386"/>
    </row>
    <row r="387" spans="2:21" ht="15.75" thickBot="1">
      <c r="B387" s="49">
        <v>18</v>
      </c>
      <c r="C387" s="27"/>
      <c r="D387" s="27"/>
      <c r="E387" s="27"/>
      <c r="F387" s="28"/>
      <c r="G387" s="29"/>
      <c r="H387" s="29"/>
      <c r="I387" s="27"/>
      <c r="J387" s="30"/>
      <c r="K387" s="31">
        <v>15</v>
      </c>
      <c r="M387"/>
      <c r="P387"/>
      <c r="R387"/>
      <c r="U387"/>
    </row>
    <row r="388" spans="2:21" ht="15.75" thickBot="1">
      <c r="F388" s="7"/>
      <c r="M388"/>
      <c r="P388"/>
      <c r="R388"/>
      <c r="U388"/>
    </row>
    <row r="389" spans="2:21">
      <c r="B389" s="47" t="s">
        <v>120</v>
      </c>
      <c r="C389" s="16"/>
      <c r="D389" s="16"/>
      <c r="E389" s="16"/>
      <c r="F389" s="17" t="s">
        <v>3</v>
      </c>
      <c r="G389" s="18" t="s">
        <v>4</v>
      </c>
      <c r="H389" s="18" t="s">
        <v>5</v>
      </c>
      <c r="I389" s="16"/>
      <c r="J389" s="19"/>
      <c r="K389" s="20"/>
      <c r="M389"/>
      <c r="P389"/>
      <c r="R389"/>
      <c r="U389"/>
    </row>
    <row r="390" spans="2:21">
      <c r="B390" s="48"/>
      <c r="C390" t="s">
        <v>6</v>
      </c>
      <c r="F390" s="7">
        <v>13598780</v>
      </c>
      <c r="H390" s="11">
        <v>123002</v>
      </c>
      <c r="I390" t="s">
        <v>7</v>
      </c>
      <c r="K390" s="13"/>
      <c r="M390"/>
      <c r="P390"/>
      <c r="R390"/>
      <c r="U390"/>
    </row>
    <row r="391" spans="2:21">
      <c r="B391" s="48"/>
      <c r="D391" s="37"/>
      <c r="F391" s="7"/>
      <c r="H391" s="11"/>
      <c r="K391" s="13"/>
      <c r="M391"/>
      <c r="P391"/>
      <c r="R391"/>
      <c r="U391"/>
    </row>
    <row r="392" spans="2:21">
      <c r="B392" s="48"/>
      <c r="C392" t="s">
        <v>8</v>
      </c>
      <c r="F392" s="7"/>
      <c r="K392" s="13"/>
      <c r="M392"/>
      <c r="P392"/>
      <c r="R392"/>
      <c r="U392"/>
    </row>
    <row r="393" spans="2:21">
      <c r="B393" s="48"/>
      <c r="D393" t="s">
        <v>9</v>
      </c>
      <c r="F393" s="7">
        <f t="shared" ref="F393:F400" si="20">G393*H393</f>
        <v>369006</v>
      </c>
      <c r="G393" s="21">
        <v>3</v>
      </c>
      <c r="H393" s="11">
        <f>H390</f>
        <v>123002</v>
      </c>
      <c r="I393" t="s">
        <v>7</v>
      </c>
      <c r="K393" s="13"/>
      <c r="M393"/>
      <c r="P393"/>
      <c r="R393"/>
      <c r="U393"/>
    </row>
    <row r="394" spans="2:21">
      <c r="B394" s="48"/>
      <c r="D394" t="s">
        <v>10</v>
      </c>
      <c r="F394" s="7">
        <f t="shared" si="20"/>
        <v>3690060</v>
      </c>
      <c r="G394" s="21">
        <v>30</v>
      </c>
      <c r="H394" s="11">
        <v>123002</v>
      </c>
      <c r="I394" t="s">
        <v>7</v>
      </c>
      <c r="K394" s="13"/>
      <c r="M394"/>
      <c r="P394"/>
      <c r="R394"/>
      <c r="U394"/>
    </row>
    <row r="395" spans="2:21">
      <c r="B395" s="48"/>
      <c r="D395" t="s">
        <v>12</v>
      </c>
      <c r="F395" s="7">
        <f t="shared" si="20"/>
        <v>525000</v>
      </c>
      <c r="G395" s="21">
        <v>15000</v>
      </c>
      <c r="H395" s="10">
        <v>35</v>
      </c>
      <c r="I395" t="s">
        <v>13</v>
      </c>
      <c r="K395" s="13"/>
      <c r="M395"/>
      <c r="P395"/>
      <c r="R395"/>
      <c r="U395"/>
    </row>
    <row r="396" spans="2:21">
      <c r="B396" s="48"/>
      <c r="D396" s="37" t="s">
        <v>14</v>
      </c>
      <c r="E396" s="3">
        <f>SUM(F393:F395)</f>
        <v>4584066</v>
      </c>
      <c r="F396" s="7"/>
      <c r="G396" s="21"/>
      <c r="K396" s="13"/>
      <c r="M396"/>
      <c r="P396"/>
      <c r="R396"/>
      <c r="U396"/>
    </row>
    <row r="397" spans="2:21">
      <c r="B397" s="48"/>
      <c r="D397" t="s">
        <v>15</v>
      </c>
      <c r="F397" s="7">
        <f t="shared" si="20"/>
        <v>0</v>
      </c>
      <c r="G397" s="21">
        <v>240000</v>
      </c>
      <c r="H397" s="10">
        <v>0</v>
      </c>
      <c r="I397" t="s">
        <v>13</v>
      </c>
      <c r="J397" s="12" t="s">
        <v>65</v>
      </c>
      <c r="K397" s="13"/>
      <c r="M397"/>
      <c r="P397"/>
      <c r="R397"/>
      <c r="U397"/>
    </row>
    <row r="398" spans="2:21">
      <c r="B398" s="48"/>
      <c r="D398" t="s">
        <v>17</v>
      </c>
      <c r="F398" s="7">
        <f t="shared" si="20"/>
        <v>0</v>
      </c>
      <c r="G398" s="21">
        <v>175000</v>
      </c>
      <c r="H398" s="10">
        <v>0</v>
      </c>
      <c r="I398" t="s">
        <v>13</v>
      </c>
      <c r="J398" s="12" t="s">
        <v>65</v>
      </c>
      <c r="K398" s="13"/>
      <c r="M398"/>
      <c r="P398"/>
      <c r="R398"/>
      <c r="U398"/>
    </row>
    <row r="399" spans="2:21">
      <c r="B399" s="48"/>
      <c r="D399" t="s">
        <v>19</v>
      </c>
      <c r="F399" s="7">
        <f t="shared" si="20"/>
        <v>0</v>
      </c>
      <c r="G399" s="21">
        <v>50000</v>
      </c>
      <c r="H399" s="10">
        <v>0</v>
      </c>
      <c r="I399" t="s">
        <v>13</v>
      </c>
      <c r="J399" s="12" t="s">
        <v>43</v>
      </c>
      <c r="K399" s="13"/>
      <c r="M399"/>
      <c r="P399"/>
      <c r="R399"/>
      <c r="U399"/>
    </row>
    <row r="400" spans="2:21">
      <c r="B400" s="48"/>
      <c r="D400" t="s">
        <v>20</v>
      </c>
      <c r="F400" s="7">
        <f t="shared" si="20"/>
        <v>100000</v>
      </c>
      <c r="G400" s="21">
        <v>100000</v>
      </c>
      <c r="H400" s="10">
        <v>1</v>
      </c>
      <c r="I400" t="s">
        <v>13</v>
      </c>
      <c r="J400" s="12" t="s">
        <v>21</v>
      </c>
      <c r="K400" s="13"/>
      <c r="M400"/>
      <c r="P400"/>
      <c r="R400"/>
      <c r="U400"/>
    </row>
    <row r="401" spans="2:21">
      <c r="B401" s="48"/>
      <c r="D401" s="45" t="s">
        <v>22</v>
      </c>
      <c r="E401" s="35">
        <f>SUM(F397:F400)</f>
        <v>100000</v>
      </c>
      <c r="F401" s="23"/>
      <c r="G401" s="24"/>
      <c r="H401" s="25"/>
      <c r="I401" s="22"/>
      <c r="J401" s="26"/>
      <c r="K401" s="13"/>
      <c r="M401"/>
      <c r="P401"/>
      <c r="R401"/>
      <c r="U401"/>
    </row>
    <row r="402" spans="2:21">
      <c r="B402" s="48"/>
      <c r="D402" s="37" t="s">
        <v>23</v>
      </c>
      <c r="E402" s="7">
        <f>SUM(E393:E401)</f>
        <v>4684066</v>
      </c>
      <c r="F402" s="21"/>
      <c r="G402" s="21"/>
      <c r="K402" s="13"/>
      <c r="M402"/>
      <c r="P402"/>
      <c r="R402"/>
      <c r="U402"/>
    </row>
    <row r="403" spans="2:21">
      <c r="B403" s="48"/>
      <c r="D403" s="37" t="s">
        <v>24</v>
      </c>
      <c r="E403" s="8">
        <f>E402*0.9</f>
        <v>4215659.4000000004</v>
      </c>
      <c r="F403" s="21">
        <f>E402*1.1</f>
        <v>5152472.6000000006</v>
      </c>
      <c r="G403" s="21"/>
      <c r="K403" s="13"/>
      <c r="M403"/>
      <c r="P403"/>
      <c r="R403"/>
      <c r="U403"/>
    </row>
    <row r="404" spans="2:21">
      <c r="B404" s="48"/>
      <c r="C404" t="s">
        <v>25</v>
      </c>
      <c r="F404" s="7"/>
      <c r="K404" s="13"/>
      <c r="M404"/>
      <c r="P404"/>
      <c r="R404"/>
      <c r="U404"/>
    </row>
    <row r="405" spans="2:21">
      <c r="B405" s="48"/>
      <c r="C405" s="2" t="s">
        <v>121</v>
      </c>
      <c r="F405" s="7"/>
      <c r="K405" s="13"/>
      <c r="M405"/>
      <c r="P405"/>
      <c r="R405"/>
      <c r="U405"/>
    </row>
    <row r="406" spans="2:21">
      <c r="B406" s="48"/>
      <c r="F406" s="7"/>
      <c r="K406" s="13"/>
      <c r="M406"/>
      <c r="P406"/>
      <c r="R406"/>
      <c r="U406"/>
    </row>
    <row r="407" spans="2:21">
      <c r="B407" s="48"/>
      <c r="F407" s="7"/>
      <c r="K407" s="13"/>
      <c r="M407"/>
      <c r="P407"/>
      <c r="R407"/>
      <c r="U407"/>
    </row>
    <row r="408" spans="2:21" ht="15.75" thickBot="1">
      <c r="B408" s="49" t="s">
        <v>122</v>
      </c>
      <c r="C408" s="27"/>
      <c r="D408" s="27"/>
      <c r="E408" s="27"/>
      <c r="F408" s="28"/>
      <c r="G408" s="29"/>
      <c r="H408" s="29"/>
      <c r="I408" s="27"/>
      <c r="J408" s="30"/>
      <c r="K408" s="31">
        <v>16</v>
      </c>
      <c r="M408"/>
      <c r="P408"/>
      <c r="R408"/>
      <c r="U408"/>
    </row>
    <row r="409" spans="2:21" ht="15.75" thickBot="1">
      <c r="B409" s="91"/>
      <c r="C409" s="92"/>
      <c r="D409" s="92"/>
      <c r="E409" s="92"/>
      <c r="F409" s="93"/>
      <c r="G409" s="94"/>
      <c r="H409" s="94"/>
      <c r="I409" s="92"/>
      <c r="J409" s="95"/>
      <c r="K409" s="92"/>
      <c r="M409"/>
      <c r="P409"/>
      <c r="R409"/>
      <c r="U409"/>
    </row>
    <row r="410" spans="2:21">
      <c r="B410" s="47" t="s">
        <v>123</v>
      </c>
      <c r="C410" s="16"/>
      <c r="D410" s="16"/>
      <c r="E410" s="16"/>
      <c r="F410" s="44"/>
      <c r="G410" s="18"/>
      <c r="H410" s="18"/>
      <c r="I410" s="16"/>
      <c r="J410" s="19"/>
      <c r="K410" s="20"/>
      <c r="M410"/>
      <c r="P410"/>
      <c r="R410"/>
      <c r="U410"/>
    </row>
    <row r="411" spans="2:21">
      <c r="B411" s="48"/>
      <c r="D411" s="37" t="s">
        <v>124</v>
      </c>
      <c r="E411" s="3">
        <f>SUM(E396+E380+E359+E313+E292+E269+E249+E228+E208+E186+E162+E99+E76+E53+E32+E11+E141+E121)</f>
        <v>24547776</v>
      </c>
      <c r="F411" s="7" t="s">
        <v>125</v>
      </c>
      <c r="G411" s="21"/>
      <c r="K411" s="13"/>
      <c r="M411"/>
      <c r="P411"/>
      <c r="R411"/>
      <c r="U411"/>
    </row>
    <row r="412" spans="2:21">
      <c r="B412" s="48"/>
      <c r="D412" s="37" t="s">
        <v>126</v>
      </c>
      <c r="E412" s="3">
        <f>E401+E362+E320+E297+E274+E254+E233+E213+E193+E169+E106+E83+E60+E37+E16+E146+E126</f>
        <v>5160000</v>
      </c>
      <c r="F412" s="7" t="s">
        <v>127</v>
      </c>
      <c r="G412" s="21"/>
      <c r="K412" s="13"/>
      <c r="M412"/>
      <c r="P412"/>
      <c r="R412"/>
      <c r="U412"/>
    </row>
    <row r="413" spans="2:21">
      <c r="B413" s="48"/>
      <c r="D413" s="45" t="s">
        <v>128</v>
      </c>
      <c r="E413" s="35">
        <f>F342</f>
        <v>29640247.199999999</v>
      </c>
      <c r="F413" s="23" t="s">
        <v>129</v>
      </c>
      <c r="G413" s="25"/>
      <c r="H413" s="25"/>
      <c r="I413" s="22"/>
      <c r="J413" s="26"/>
      <c r="K413" s="13"/>
      <c r="M413"/>
      <c r="P413"/>
      <c r="R413"/>
      <c r="U413"/>
    </row>
    <row r="414" spans="2:21">
      <c r="B414" s="48"/>
      <c r="D414" s="37" t="s">
        <v>23</v>
      </c>
      <c r="E414" s="7">
        <f>SUM(E405:E413)</f>
        <v>59348023.200000003</v>
      </c>
      <c r="F414" s="21"/>
      <c r="G414" s="21"/>
      <c r="K414" s="13"/>
      <c r="M414"/>
      <c r="P414"/>
      <c r="R414"/>
      <c r="U414"/>
    </row>
    <row r="415" spans="2:21">
      <c r="B415" s="48"/>
      <c r="D415" s="37" t="s">
        <v>24</v>
      </c>
      <c r="E415" s="8">
        <f>E414*0.9</f>
        <v>53413220.880000003</v>
      </c>
      <c r="F415" s="21">
        <f>E414*1.1</f>
        <v>65282825.520000011</v>
      </c>
      <c r="G415" s="96" t="s">
        <v>51</v>
      </c>
      <c r="K415" s="13"/>
      <c r="M415"/>
      <c r="P415"/>
      <c r="R415"/>
      <c r="U415"/>
    </row>
    <row r="416" spans="2:21">
      <c r="B416" s="48"/>
      <c r="D416" s="37"/>
      <c r="E416" s="37"/>
      <c r="F416" s="7"/>
      <c r="K416" s="13"/>
      <c r="M416"/>
      <c r="P416"/>
      <c r="R416"/>
      <c r="U416"/>
    </row>
    <row r="417" spans="2:21" ht="15.75" thickBot="1">
      <c r="B417" s="49"/>
      <c r="C417" s="27"/>
      <c r="D417" s="27"/>
      <c r="E417" s="27"/>
      <c r="F417" s="28"/>
      <c r="G417" s="29"/>
      <c r="H417" s="29"/>
      <c r="I417" s="27"/>
      <c r="J417" s="30"/>
      <c r="K417" s="31"/>
      <c r="M417"/>
      <c r="P417"/>
      <c r="R417"/>
      <c r="U417"/>
    </row>
    <row r="418" spans="2:21">
      <c r="F418" s="7"/>
      <c r="M418"/>
      <c r="P418"/>
      <c r="R418"/>
      <c r="U418"/>
    </row>
    <row r="419" spans="2:21" ht="15.75" thickBot="1">
      <c r="F419" s="7"/>
      <c r="M419"/>
      <c r="O419" s="97" t="s">
        <v>130</v>
      </c>
      <c r="P419"/>
      <c r="R419"/>
      <c r="T419" s="97" t="s">
        <v>131</v>
      </c>
      <c r="U419"/>
    </row>
    <row r="420" spans="2:21">
      <c r="B420" s="47" t="s">
        <v>132</v>
      </c>
      <c r="C420" s="16"/>
      <c r="D420" s="16"/>
      <c r="E420" s="16"/>
      <c r="F420" s="17" t="s">
        <v>3</v>
      </c>
      <c r="G420" s="18" t="s">
        <v>4</v>
      </c>
      <c r="H420" s="18" t="s">
        <v>5</v>
      </c>
      <c r="I420" s="16"/>
      <c r="J420" s="19"/>
      <c r="K420" s="20"/>
      <c r="M420"/>
      <c r="O420" s="99" t="s">
        <v>133</v>
      </c>
      <c r="P420" s="20"/>
      <c r="R420"/>
      <c r="T420" s="99" t="s">
        <v>133</v>
      </c>
      <c r="U420" s="20"/>
    </row>
    <row r="421" spans="2:21">
      <c r="B421" s="48"/>
      <c r="C421" t="s">
        <v>6</v>
      </c>
      <c r="F421" s="7">
        <v>20939572</v>
      </c>
      <c r="H421" s="9">
        <v>76087</v>
      </c>
      <c r="I421" t="s">
        <v>7</v>
      </c>
      <c r="K421" s="13"/>
      <c r="M421"/>
      <c r="O421" s="102" t="s">
        <v>134</v>
      </c>
      <c r="P421" s="103">
        <v>35631496.5</v>
      </c>
      <c r="R421"/>
      <c r="T421" s="102" t="s">
        <v>134</v>
      </c>
      <c r="U421" s="103">
        <v>35631496.5</v>
      </c>
    </row>
    <row r="422" spans="2:21">
      <c r="B422" s="48"/>
      <c r="F422" s="7"/>
      <c r="H422" s="11"/>
      <c r="K422" s="13"/>
      <c r="M422"/>
      <c r="O422" s="105"/>
      <c r="P422" s="13"/>
      <c r="R422"/>
      <c r="T422" s="100"/>
      <c r="U422" s="13"/>
    </row>
    <row r="423" spans="2:21">
      <c r="B423" s="48"/>
      <c r="C423" t="s">
        <v>95</v>
      </c>
      <c r="F423" s="7"/>
      <c r="K423" s="13"/>
      <c r="M423"/>
      <c r="O423" s="100" t="s">
        <v>135</v>
      </c>
      <c r="P423" s="13"/>
      <c r="R423"/>
      <c r="T423" s="100" t="s">
        <v>135</v>
      </c>
      <c r="U423" s="13"/>
    </row>
    <row r="424" spans="2:21">
      <c r="B424" s="48"/>
      <c r="D424" t="s">
        <v>96</v>
      </c>
      <c r="F424" s="7">
        <f>G424*H424</f>
        <v>20923925</v>
      </c>
      <c r="G424" s="7">
        <v>275</v>
      </c>
      <c r="H424" s="9">
        <v>76087</v>
      </c>
      <c r="I424" t="s">
        <v>7</v>
      </c>
      <c r="K424" s="13"/>
      <c r="M424"/>
      <c r="O424" s="100" t="s">
        <v>84</v>
      </c>
      <c r="P424" s="101">
        <v>2747100</v>
      </c>
      <c r="R424"/>
      <c r="T424" s="100" t="s">
        <v>84</v>
      </c>
      <c r="U424" s="101">
        <v>2747100</v>
      </c>
    </row>
    <row r="425" spans="2:21">
      <c r="B425" s="48"/>
      <c r="D425" s="22" t="s">
        <v>97</v>
      </c>
      <c r="E425" s="22"/>
      <c r="F425" s="23">
        <f>G425*H425</f>
        <v>4896000</v>
      </c>
      <c r="G425" s="23">
        <v>340</v>
      </c>
      <c r="H425" s="38">
        <v>14400</v>
      </c>
      <c r="I425" s="22" t="s">
        <v>7</v>
      </c>
      <c r="J425" s="26" t="s">
        <v>98</v>
      </c>
      <c r="K425" s="13"/>
      <c r="M425"/>
      <c r="O425" s="102" t="s">
        <v>86</v>
      </c>
      <c r="P425" s="107">
        <v>100000</v>
      </c>
      <c r="R425"/>
      <c r="T425" s="102" t="s">
        <v>86</v>
      </c>
      <c r="U425" s="107">
        <v>100000</v>
      </c>
    </row>
    <row r="426" spans="2:21">
      <c r="B426" s="48"/>
      <c r="D426" s="34" t="s">
        <v>101</v>
      </c>
      <c r="E426" s="34"/>
      <c r="F426" s="8">
        <f>SUM(F424:F425)</f>
        <v>25819925</v>
      </c>
      <c r="G426" s="21"/>
      <c r="K426" s="13"/>
      <c r="M426"/>
      <c r="O426" s="100" t="s">
        <v>88</v>
      </c>
      <c r="P426" s="109">
        <f>P424+P425</f>
        <v>2847100</v>
      </c>
      <c r="R426"/>
      <c r="T426" s="100" t="s">
        <v>88</v>
      </c>
      <c r="U426" s="109">
        <f>U424+U425</f>
        <v>2847100</v>
      </c>
    </row>
    <row r="427" spans="2:21">
      <c r="B427" s="48"/>
      <c r="D427" t="s">
        <v>102</v>
      </c>
      <c r="G427" s="21"/>
      <c r="K427" s="13"/>
      <c r="M427"/>
      <c r="O427" s="108" t="s">
        <v>136</v>
      </c>
      <c r="P427" s="104">
        <f>P421+P426</f>
        <v>38478596.5</v>
      </c>
      <c r="R427"/>
      <c r="T427" s="108" t="s">
        <v>136</v>
      </c>
      <c r="U427" s="104">
        <f>U421+U426</f>
        <v>38478596.5</v>
      </c>
    </row>
    <row r="428" spans="2:21">
      <c r="B428" s="48"/>
      <c r="D428" s="22" t="s">
        <v>103</v>
      </c>
      <c r="E428" s="22"/>
      <c r="F428" s="35">
        <f>F426*G428</f>
        <v>5163985</v>
      </c>
      <c r="G428" s="36">
        <v>0.2</v>
      </c>
      <c r="K428" s="13"/>
      <c r="M428"/>
      <c r="O428" s="108"/>
      <c r="P428" s="104"/>
      <c r="R428"/>
      <c r="T428" s="100"/>
      <c r="U428" s="13"/>
    </row>
    <row r="429" spans="2:21">
      <c r="B429" s="48"/>
      <c r="D429" s="37" t="s">
        <v>104</v>
      </c>
      <c r="E429" s="37"/>
      <c r="F429" s="3">
        <f>SUM(F426:F428)</f>
        <v>30983910</v>
      </c>
      <c r="G429" s="21"/>
      <c r="K429" s="13"/>
      <c r="M429"/>
      <c r="O429" s="100" t="s">
        <v>137</v>
      </c>
      <c r="P429" s="13"/>
      <c r="R429"/>
      <c r="T429" s="100" t="s">
        <v>138</v>
      </c>
      <c r="U429" s="104"/>
    </row>
    <row r="430" spans="2:21">
      <c r="B430" s="48"/>
      <c r="D430" t="s">
        <v>105</v>
      </c>
      <c r="F430" s="7"/>
      <c r="G430" s="21"/>
      <c r="K430" s="13"/>
      <c r="M430"/>
      <c r="O430" s="100" t="s">
        <v>84</v>
      </c>
      <c r="P430" s="101">
        <v>13598780</v>
      </c>
      <c r="R430"/>
      <c r="T430" s="102" t="s">
        <v>139</v>
      </c>
      <c r="U430" s="107">
        <v>20939572</v>
      </c>
    </row>
    <row r="431" spans="2:21">
      <c r="B431" s="48"/>
      <c r="D431" s="22" t="s">
        <v>106</v>
      </c>
      <c r="E431" s="22"/>
      <c r="F431" s="23">
        <f>G431*F429</f>
        <v>4647586.5</v>
      </c>
      <c r="G431" s="36">
        <v>0.15</v>
      </c>
      <c r="H431" s="25"/>
      <c r="I431" s="22"/>
      <c r="J431" s="26"/>
      <c r="K431" s="13"/>
      <c r="M431"/>
      <c r="O431" s="102" t="s">
        <v>86</v>
      </c>
      <c r="P431" s="107">
        <v>100000</v>
      </c>
      <c r="R431"/>
      <c r="T431" s="100"/>
      <c r="U431" s="13"/>
    </row>
    <row r="432" spans="2:21">
      <c r="B432" s="48"/>
      <c r="D432" s="37" t="s">
        <v>23</v>
      </c>
      <c r="F432" s="7">
        <f>SUM(F429:F431)</f>
        <v>35631496.5</v>
      </c>
      <c r="G432" s="21"/>
      <c r="K432" s="13"/>
      <c r="M432"/>
      <c r="O432" s="100" t="s">
        <v>88</v>
      </c>
      <c r="P432" s="104">
        <f>P430+P431</f>
        <v>13698780</v>
      </c>
      <c r="R432"/>
      <c r="T432" s="100" t="s">
        <v>140</v>
      </c>
      <c r="U432" s="13"/>
    </row>
    <row r="433" spans="1:21">
      <c r="B433" s="48"/>
      <c r="D433" s="37" t="s">
        <v>24</v>
      </c>
      <c r="E433" s="41"/>
      <c r="F433" s="8">
        <f>F432*0.9</f>
        <v>32068346.850000001</v>
      </c>
      <c r="G433" s="21">
        <f>F432*1.1</f>
        <v>39194646.150000006</v>
      </c>
      <c r="K433" s="13"/>
      <c r="M433"/>
      <c r="O433" s="100"/>
      <c r="P433" s="104"/>
      <c r="R433"/>
      <c r="T433" s="100" t="s">
        <v>84</v>
      </c>
      <c r="U433" s="101">
        <v>2747100</v>
      </c>
    </row>
    <row r="434" spans="1:21">
      <c r="B434" s="48"/>
      <c r="C434" t="s">
        <v>25</v>
      </c>
      <c r="F434" s="7"/>
      <c r="K434" s="13"/>
      <c r="M434"/>
      <c r="O434" s="100" t="s">
        <v>140</v>
      </c>
      <c r="P434" s="13"/>
      <c r="R434"/>
      <c r="T434" s="102" t="s">
        <v>86</v>
      </c>
      <c r="U434" s="107">
        <v>150000</v>
      </c>
    </row>
    <row r="435" spans="1:21">
      <c r="B435" s="48"/>
      <c r="D435" t="s">
        <v>141</v>
      </c>
      <c r="F435" s="7"/>
      <c r="K435" s="13"/>
      <c r="M435"/>
      <c r="O435" s="100" t="s">
        <v>84</v>
      </c>
      <c r="P435" s="101">
        <v>2747100</v>
      </c>
      <c r="R435"/>
      <c r="T435" s="100" t="s">
        <v>88</v>
      </c>
      <c r="U435" s="104">
        <f>U433+U434</f>
        <v>2897100</v>
      </c>
    </row>
    <row r="436" spans="1:21">
      <c r="B436" s="48"/>
      <c r="F436" s="7"/>
      <c r="K436" s="13"/>
      <c r="M436"/>
      <c r="O436" s="102" t="s">
        <v>86</v>
      </c>
      <c r="P436" s="107">
        <v>150000</v>
      </c>
      <c r="R436"/>
      <c r="T436" s="108" t="s">
        <v>142</v>
      </c>
      <c r="U436" s="104">
        <f>U430+U435</f>
        <v>23836672</v>
      </c>
    </row>
    <row r="437" spans="1:21">
      <c r="B437" s="48"/>
      <c r="F437" s="7"/>
      <c r="K437" s="13"/>
      <c r="M437"/>
      <c r="O437" s="100" t="s">
        <v>88</v>
      </c>
      <c r="P437" s="109">
        <f>P435+P436</f>
        <v>2897100</v>
      </c>
      <c r="R437"/>
      <c r="T437" s="100"/>
      <c r="U437" s="101"/>
    </row>
    <row r="438" spans="1:21" ht="15.75" thickBot="1">
      <c r="B438" s="49">
        <v>15</v>
      </c>
      <c r="C438" s="27"/>
      <c r="D438" s="27"/>
      <c r="E438" s="27"/>
      <c r="F438" s="28"/>
      <c r="G438" s="29"/>
      <c r="H438" s="29"/>
      <c r="I438" s="27"/>
      <c r="J438" s="30"/>
      <c r="K438" s="31"/>
      <c r="M438"/>
      <c r="O438" s="108" t="s">
        <v>142</v>
      </c>
      <c r="P438" s="111">
        <f>P432+P437</f>
        <v>16595880</v>
      </c>
      <c r="R438"/>
      <c r="T438" s="110" t="s">
        <v>90</v>
      </c>
      <c r="U438" s="106">
        <f>U427-U436</f>
        <v>14641924.5</v>
      </c>
    </row>
    <row r="439" spans="1:21">
      <c r="M439"/>
      <c r="O439" s="100"/>
      <c r="P439" s="101"/>
      <c r="R439"/>
      <c r="T439" s="97"/>
      <c r="U439" s="3"/>
    </row>
    <row r="440" spans="1:21" ht="15.75" thickBot="1">
      <c r="F440" s="7"/>
      <c r="M440"/>
      <c r="O440" s="110" t="s">
        <v>90</v>
      </c>
      <c r="P440" s="106">
        <f>P427-P438</f>
        <v>21882716.5</v>
      </c>
      <c r="R440"/>
      <c r="T440" s="97"/>
      <c r="U440" s="3"/>
    </row>
    <row r="441" spans="1:21">
      <c r="F441" s="7"/>
      <c r="M441"/>
      <c r="P441" s="97"/>
      <c r="Q441" s="3"/>
      <c r="R441"/>
      <c r="U441"/>
    </row>
    <row r="442" spans="1:21">
      <c r="F442" s="7"/>
      <c r="M442"/>
      <c r="P442"/>
      <c r="R442"/>
      <c r="U442"/>
    </row>
    <row r="443" spans="1:21">
      <c r="F443" s="7"/>
      <c r="M443"/>
      <c r="P443" s="97"/>
      <c r="Q443" s="3"/>
      <c r="R443"/>
      <c r="U443"/>
    </row>
    <row r="444" spans="1:21">
      <c r="F444" s="7"/>
      <c r="M444"/>
      <c r="P444" s="97"/>
      <c r="R444"/>
      <c r="U444"/>
    </row>
    <row r="445" spans="1:21">
      <c r="F445" s="7"/>
      <c r="M445"/>
      <c r="O445" s="97"/>
      <c r="P445"/>
      <c r="R445"/>
    </row>
    <row r="446" spans="1:21">
      <c r="F446" s="7"/>
      <c r="M446"/>
      <c r="R446"/>
    </row>
    <row r="447" spans="1:21" ht="15.75" thickBot="1">
      <c r="B447" s="82"/>
      <c r="C447" s="58"/>
      <c r="D447" s="58"/>
      <c r="E447" s="58"/>
      <c r="F447" s="75"/>
      <c r="G447" s="60"/>
      <c r="H447" s="60"/>
      <c r="I447" s="58"/>
      <c r="J447" s="62"/>
      <c r="K447" s="58"/>
      <c r="M447"/>
      <c r="R447"/>
    </row>
    <row r="448" spans="1:21">
      <c r="A448" s="58"/>
      <c r="B448" s="51" t="s">
        <v>143</v>
      </c>
      <c r="C448" s="52"/>
      <c r="D448" s="52"/>
      <c r="E448" s="52"/>
      <c r="F448" s="53" t="s">
        <v>3</v>
      </c>
      <c r="G448" s="54" t="s">
        <v>4</v>
      </c>
      <c r="H448" s="54" t="s">
        <v>5</v>
      </c>
      <c r="I448" s="52"/>
      <c r="J448" s="55"/>
      <c r="K448" s="56"/>
      <c r="M448" s="8"/>
      <c r="R448"/>
    </row>
    <row r="449" spans="1:21">
      <c r="A449" s="58"/>
      <c r="B449" s="57"/>
      <c r="C449" s="58" t="s">
        <v>6</v>
      </c>
      <c r="D449" s="58"/>
      <c r="E449" s="58"/>
      <c r="F449" s="59">
        <v>5496040</v>
      </c>
      <c r="G449" s="60"/>
      <c r="H449" s="61">
        <v>307252</v>
      </c>
      <c r="I449" s="58" t="s">
        <v>7</v>
      </c>
      <c r="J449" s="62"/>
      <c r="K449" s="63"/>
      <c r="M449" s="8"/>
      <c r="R449"/>
    </row>
    <row r="450" spans="1:21">
      <c r="A450" s="58"/>
      <c r="B450" s="57"/>
      <c r="C450" s="58"/>
      <c r="D450" s="58"/>
      <c r="E450" s="58"/>
      <c r="F450" s="59"/>
      <c r="G450" s="60"/>
      <c r="H450" s="61"/>
      <c r="I450" s="58"/>
      <c r="J450" s="62"/>
      <c r="K450" s="63"/>
      <c r="M450"/>
      <c r="R450"/>
    </row>
    <row r="451" spans="1:21">
      <c r="A451" s="58"/>
      <c r="B451" s="57"/>
      <c r="C451" s="58" t="s">
        <v>8</v>
      </c>
      <c r="D451" s="58"/>
      <c r="E451" s="58"/>
      <c r="F451" s="59"/>
      <c r="G451" s="60"/>
      <c r="H451" s="60"/>
      <c r="I451" s="58"/>
      <c r="J451" s="62"/>
      <c r="K451" s="63"/>
      <c r="M451"/>
      <c r="R451"/>
    </row>
    <row r="452" spans="1:21">
      <c r="A452" s="58"/>
      <c r="B452" s="57"/>
      <c r="C452" s="58"/>
      <c r="D452" s="58" t="s">
        <v>9</v>
      </c>
      <c r="E452" s="58"/>
      <c r="F452" s="59">
        <f>G452*H452</f>
        <v>460878</v>
      </c>
      <c r="G452" s="64">
        <v>3</v>
      </c>
      <c r="H452" s="61">
        <f>H449/2</f>
        <v>153626</v>
      </c>
      <c r="I452" s="58" t="s">
        <v>7</v>
      </c>
      <c r="J452" s="65" t="s">
        <v>144</v>
      </c>
      <c r="K452" s="63"/>
      <c r="M452"/>
      <c r="R452"/>
    </row>
    <row r="453" spans="1:21">
      <c r="A453" s="58"/>
      <c r="B453" s="57"/>
      <c r="C453" s="58"/>
      <c r="D453" s="58" t="s">
        <v>10</v>
      </c>
      <c r="E453" s="58"/>
      <c r="F453" s="59">
        <f>G453*H453</f>
        <v>4608780</v>
      </c>
      <c r="G453" s="64">
        <v>30</v>
      </c>
      <c r="H453" s="61">
        <f>H449/2</f>
        <v>153626</v>
      </c>
      <c r="I453" s="58" t="s">
        <v>7</v>
      </c>
      <c r="J453" s="65" t="s">
        <v>144</v>
      </c>
      <c r="K453" s="63"/>
      <c r="M453"/>
      <c r="R453"/>
    </row>
    <row r="454" spans="1:21">
      <c r="A454" s="58"/>
      <c r="B454" s="57"/>
      <c r="C454" s="58"/>
      <c r="D454" s="58" t="s">
        <v>12</v>
      </c>
      <c r="E454" s="58"/>
      <c r="F454" s="59">
        <f>G454*H454</f>
        <v>480000</v>
      </c>
      <c r="G454" s="64">
        <v>15000</v>
      </c>
      <c r="H454" s="60">
        <v>32</v>
      </c>
      <c r="I454" s="58" t="s">
        <v>13</v>
      </c>
      <c r="J454" s="62"/>
      <c r="K454" s="63"/>
      <c r="M454"/>
      <c r="R454"/>
    </row>
    <row r="455" spans="1:21">
      <c r="A455" s="58"/>
      <c r="B455" s="57"/>
      <c r="C455" s="58"/>
      <c r="D455" s="66" t="s">
        <v>14</v>
      </c>
      <c r="E455" s="67">
        <f>SUM(F452:F454)</f>
        <v>5549658</v>
      </c>
      <c r="F455" s="68"/>
      <c r="G455" s="69"/>
      <c r="H455" s="70"/>
      <c r="I455" s="71"/>
      <c r="J455" s="72"/>
      <c r="K455" s="63"/>
      <c r="M455"/>
      <c r="R455"/>
    </row>
    <row r="456" spans="1:21">
      <c r="A456" s="58"/>
      <c r="B456" s="57"/>
      <c r="C456" s="58"/>
      <c r="D456" s="73" t="s">
        <v>23</v>
      </c>
      <c r="E456" s="58"/>
      <c r="F456" s="59">
        <f>SUM(F452:F454)</f>
        <v>5549658</v>
      </c>
      <c r="G456" s="64"/>
      <c r="H456" s="60"/>
      <c r="I456" s="58"/>
      <c r="J456" s="62"/>
      <c r="K456" s="63"/>
      <c r="M456"/>
      <c r="R456"/>
      <c r="U456"/>
    </row>
    <row r="457" spans="1:21">
      <c r="A457" s="58"/>
      <c r="B457" s="57"/>
      <c r="C457" s="58"/>
      <c r="D457" s="73" t="s">
        <v>24</v>
      </c>
      <c r="E457" s="74"/>
      <c r="F457" s="75">
        <f>F456*0.9</f>
        <v>4994692.2</v>
      </c>
      <c r="G457" s="64">
        <f>F456*1.1</f>
        <v>6104623.8000000007</v>
      </c>
      <c r="H457" s="60"/>
      <c r="I457" s="58"/>
      <c r="J457" s="62"/>
      <c r="K457" s="63"/>
      <c r="M457"/>
      <c r="P457"/>
      <c r="R457"/>
      <c r="U457"/>
    </row>
    <row r="458" spans="1:21">
      <c r="A458" s="58"/>
      <c r="B458" s="57"/>
      <c r="C458" s="58" t="s">
        <v>25</v>
      </c>
      <c r="D458" s="58"/>
      <c r="E458" s="58"/>
      <c r="F458" s="59"/>
      <c r="G458" s="60"/>
      <c r="H458" s="60"/>
      <c r="I458" s="58"/>
      <c r="J458" s="62"/>
      <c r="K458" s="63"/>
      <c r="M458"/>
      <c r="P458"/>
      <c r="R458"/>
      <c r="U458"/>
    </row>
    <row r="459" spans="1:21">
      <c r="A459" s="58"/>
      <c r="B459" s="57"/>
      <c r="C459" s="58" t="s">
        <v>145</v>
      </c>
      <c r="D459" s="58"/>
      <c r="E459" s="58"/>
      <c r="F459" s="59"/>
      <c r="G459" s="60"/>
      <c r="H459" s="60"/>
      <c r="I459" s="58"/>
      <c r="J459" s="62"/>
      <c r="K459" s="63"/>
      <c r="M459"/>
      <c r="P459"/>
      <c r="R459"/>
      <c r="U459"/>
    </row>
    <row r="460" spans="1:21">
      <c r="A460" s="58"/>
      <c r="B460" s="57"/>
      <c r="C460" s="58"/>
      <c r="D460" s="58"/>
      <c r="E460" s="58"/>
      <c r="F460" s="59"/>
      <c r="G460" s="60"/>
      <c r="H460" s="60"/>
      <c r="I460" s="58"/>
      <c r="J460" s="62"/>
      <c r="K460" s="63"/>
      <c r="M460"/>
      <c r="P460"/>
      <c r="R460"/>
      <c r="U460"/>
    </row>
    <row r="461" spans="1:21">
      <c r="A461" s="58"/>
      <c r="B461" s="57"/>
      <c r="C461" s="58"/>
      <c r="D461" s="58"/>
      <c r="E461" s="58"/>
      <c r="F461" s="59"/>
      <c r="G461" s="60"/>
      <c r="H461" s="60"/>
      <c r="I461" s="58"/>
      <c r="J461" s="62"/>
      <c r="K461" s="63"/>
      <c r="M461"/>
      <c r="P461"/>
      <c r="R461"/>
      <c r="U461"/>
    </row>
    <row r="462" spans="1:21">
      <c r="A462" s="58"/>
      <c r="B462" s="57"/>
      <c r="C462" s="58"/>
      <c r="D462" s="58"/>
      <c r="E462" s="58"/>
      <c r="F462" s="59"/>
      <c r="G462" s="60"/>
      <c r="H462" s="60"/>
      <c r="I462" s="58"/>
      <c r="J462" s="62"/>
      <c r="K462" s="63"/>
      <c r="M462"/>
      <c r="P462"/>
      <c r="R462"/>
      <c r="U462"/>
    </row>
    <row r="463" spans="1:21" ht="15.75" thickBot="1">
      <c r="A463" s="58"/>
      <c r="B463" s="76">
        <v>6</v>
      </c>
      <c r="C463" s="77"/>
      <c r="D463" s="77"/>
      <c r="E463" s="77"/>
      <c r="F463" s="78"/>
      <c r="G463" s="79"/>
      <c r="H463" s="79"/>
      <c r="I463" s="77"/>
      <c r="J463" s="80"/>
      <c r="K463" s="81"/>
      <c r="M463"/>
      <c r="P463"/>
      <c r="R463"/>
      <c r="U463"/>
    </row>
    <row r="464" spans="1:21" ht="15.75" thickBot="1">
      <c r="A464" s="58"/>
      <c r="B464" s="82"/>
      <c r="C464" s="58"/>
      <c r="D464" s="58"/>
      <c r="E464" s="58"/>
      <c r="F464" s="59"/>
      <c r="G464" s="60"/>
      <c r="H464" s="60"/>
      <c r="I464" s="58"/>
      <c r="J464" s="62"/>
      <c r="K464" s="58"/>
      <c r="M464"/>
      <c r="P464"/>
      <c r="R464"/>
      <c r="U464"/>
    </row>
    <row r="465" spans="1:21">
      <c r="A465" s="58"/>
      <c r="B465" s="51" t="s">
        <v>146</v>
      </c>
      <c r="C465" s="52"/>
      <c r="D465" s="52"/>
      <c r="E465" s="52"/>
      <c r="F465" s="53" t="s">
        <v>3</v>
      </c>
      <c r="G465" s="54" t="s">
        <v>4</v>
      </c>
      <c r="H465" s="54" t="s">
        <v>5</v>
      </c>
      <c r="I465" s="52"/>
      <c r="J465" s="55"/>
      <c r="K465" s="56"/>
      <c r="M465"/>
      <c r="P465"/>
      <c r="R465"/>
      <c r="U465"/>
    </row>
    <row r="466" spans="1:21">
      <c r="A466" s="58"/>
      <c r="B466" s="57"/>
      <c r="C466" s="58" t="s">
        <v>6</v>
      </c>
      <c r="D466" s="58"/>
      <c r="E466" s="58"/>
      <c r="F466" s="59">
        <v>35052800</v>
      </c>
      <c r="G466" s="60"/>
      <c r="H466" s="61">
        <v>352619</v>
      </c>
      <c r="I466" s="58" t="s">
        <v>7</v>
      </c>
      <c r="J466" s="62"/>
      <c r="K466" s="63"/>
      <c r="M466"/>
      <c r="P466"/>
      <c r="R466"/>
      <c r="U466"/>
    </row>
    <row r="467" spans="1:21">
      <c r="A467" s="58"/>
      <c r="B467" s="57"/>
      <c r="C467" s="58"/>
      <c r="D467" s="58"/>
      <c r="E467" s="58"/>
      <c r="F467" s="59"/>
      <c r="G467" s="60"/>
      <c r="H467" s="61"/>
      <c r="I467" s="58"/>
      <c r="J467" s="62"/>
      <c r="K467" s="63"/>
      <c r="M467"/>
      <c r="P467"/>
      <c r="R467"/>
      <c r="U467"/>
    </row>
    <row r="468" spans="1:21">
      <c r="A468" s="58"/>
      <c r="B468" s="57"/>
      <c r="C468" s="58" t="s">
        <v>8</v>
      </c>
      <c r="D468" s="58"/>
      <c r="E468" s="58"/>
      <c r="F468" s="59"/>
      <c r="G468" s="60"/>
      <c r="H468" s="60"/>
      <c r="I468" s="58"/>
      <c r="J468" s="62"/>
      <c r="K468" s="63"/>
      <c r="M468"/>
      <c r="P468"/>
      <c r="R468"/>
      <c r="U468"/>
    </row>
    <row r="469" spans="1:21">
      <c r="A469" s="58"/>
      <c r="B469" s="57"/>
      <c r="C469" s="58"/>
      <c r="D469" s="58" t="s">
        <v>9</v>
      </c>
      <c r="E469" s="58"/>
      <c r="F469" s="59">
        <f>G469*H469</f>
        <v>793392.75</v>
      </c>
      <c r="G469" s="64">
        <v>3</v>
      </c>
      <c r="H469" s="61">
        <f>H466*0.75</f>
        <v>264464.25</v>
      </c>
      <c r="I469" s="58" t="s">
        <v>7</v>
      </c>
      <c r="J469" s="62" t="s">
        <v>147</v>
      </c>
      <c r="K469" s="63"/>
      <c r="M469"/>
      <c r="P469"/>
      <c r="R469"/>
      <c r="U469"/>
    </row>
    <row r="470" spans="1:21">
      <c r="A470" s="58"/>
      <c r="B470" s="57"/>
      <c r="C470" s="58"/>
      <c r="D470" s="58" t="s">
        <v>10</v>
      </c>
      <c r="E470" s="58"/>
      <c r="F470" s="59">
        <f>G470*H470</f>
        <v>0</v>
      </c>
      <c r="G470" s="64">
        <v>30</v>
      </c>
      <c r="H470" s="61">
        <v>0</v>
      </c>
      <c r="I470" s="58" t="s">
        <v>7</v>
      </c>
      <c r="J470" s="62" t="s">
        <v>148</v>
      </c>
      <c r="K470" s="63"/>
      <c r="M470"/>
      <c r="P470"/>
      <c r="R470"/>
      <c r="U470"/>
    </row>
    <row r="471" spans="1:21">
      <c r="A471" s="58"/>
      <c r="B471" s="57"/>
      <c r="C471" s="58"/>
      <c r="D471" s="58" t="s">
        <v>12</v>
      </c>
      <c r="E471" s="58"/>
      <c r="F471" s="59">
        <f>G471*H471</f>
        <v>735000</v>
      </c>
      <c r="G471" s="64">
        <v>15000</v>
      </c>
      <c r="H471" s="60">
        <v>49</v>
      </c>
      <c r="I471" s="58" t="s">
        <v>13</v>
      </c>
      <c r="J471" s="62"/>
      <c r="K471" s="63"/>
      <c r="M471"/>
      <c r="P471"/>
      <c r="R471"/>
      <c r="U471"/>
    </row>
    <row r="472" spans="1:21">
      <c r="A472" s="58"/>
      <c r="B472" s="57"/>
      <c r="C472" s="58"/>
      <c r="D472" s="66" t="s">
        <v>14</v>
      </c>
      <c r="E472" s="67">
        <f>SUM(F469:F471)</f>
        <v>1528392.75</v>
      </c>
      <c r="F472" s="68"/>
      <c r="G472" s="69"/>
      <c r="H472" s="70"/>
      <c r="I472" s="71"/>
      <c r="J472" s="72"/>
      <c r="K472" s="63"/>
      <c r="M472"/>
      <c r="P472"/>
      <c r="R472"/>
      <c r="U472"/>
    </row>
    <row r="473" spans="1:21">
      <c r="A473" s="58"/>
      <c r="B473" s="57"/>
      <c r="C473" s="58"/>
      <c r="D473" s="73" t="s">
        <v>23</v>
      </c>
      <c r="E473" s="59">
        <f>SUM(E469:E472)</f>
        <v>1528392.75</v>
      </c>
      <c r="F473" s="64"/>
      <c r="G473" s="64"/>
      <c r="H473" s="60"/>
      <c r="I473" s="58"/>
      <c r="J473" s="62"/>
      <c r="K473" s="63"/>
      <c r="M473"/>
      <c r="P473"/>
      <c r="R473"/>
      <c r="U473"/>
    </row>
    <row r="474" spans="1:21">
      <c r="A474" s="58"/>
      <c r="B474" s="57"/>
      <c r="C474" s="58"/>
      <c r="D474" s="73" t="s">
        <v>24</v>
      </c>
      <c r="E474" s="75">
        <f>E473*0.9</f>
        <v>1375553.4750000001</v>
      </c>
      <c r="F474" s="64">
        <f>E473*1.1</f>
        <v>1681232.0250000001</v>
      </c>
      <c r="G474" s="64"/>
      <c r="H474" s="60"/>
      <c r="I474" s="58"/>
      <c r="J474" s="62"/>
      <c r="K474" s="63"/>
      <c r="M474"/>
      <c r="P474"/>
      <c r="R474"/>
      <c r="U474"/>
    </row>
    <row r="475" spans="1:21">
      <c r="A475" s="58"/>
      <c r="B475" s="57"/>
      <c r="C475" s="58" t="s">
        <v>25</v>
      </c>
      <c r="D475" s="58"/>
      <c r="E475" s="58"/>
      <c r="F475" s="59"/>
      <c r="G475" s="60"/>
      <c r="H475" s="60"/>
      <c r="I475" s="58"/>
      <c r="J475" s="62"/>
      <c r="K475" s="63"/>
      <c r="M475"/>
      <c r="P475"/>
      <c r="R475"/>
      <c r="U475"/>
    </row>
    <row r="476" spans="1:21">
      <c r="A476" s="58"/>
      <c r="B476" s="57"/>
      <c r="C476" s="58" t="s">
        <v>145</v>
      </c>
      <c r="D476" s="58"/>
      <c r="E476" s="58"/>
      <c r="F476" s="59"/>
      <c r="G476" s="60"/>
      <c r="H476" s="60"/>
      <c r="I476" s="58"/>
      <c r="J476" s="62"/>
      <c r="K476" s="63"/>
      <c r="M476"/>
      <c r="P476"/>
      <c r="R476"/>
      <c r="U476"/>
    </row>
    <row r="477" spans="1:21">
      <c r="A477" s="58"/>
      <c r="B477" s="57"/>
      <c r="C477" s="58"/>
      <c r="D477" s="58"/>
      <c r="E477" s="58"/>
      <c r="F477" s="59"/>
      <c r="G477" s="60"/>
      <c r="H477" s="60"/>
      <c r="I477" s="58"/>
      <c r="J477" s="62"/>
      <c r="K477" s="63"/>
      <c r="M477"/>
      <c r="P477"/>
      <c r="R477"/>
      <c r="U477"/>
    </row>
    <row r="478" spans="1:21">
      <c r="A478" s="58"/>
      <c r="B478" s="57"/>
      <c r="C478" s="58"/>
      <c r="D478" s="58"/>
      <c r="E478" s="58"/>
      <c r="F478" s="59"/>
      <c r="G478" s="60"/>
      <c r="H478" s="60"/>
      <c r="I478" s="58"/>
      <c r="J478" s="62"/>
      <c r="K478" s="63"/>
      <c r="M478"/>
      <c r="P478"/>
      <c r="R478"/>
      <c r="U478"/>
    </row>
    <row r="479" spans="1:21" ht="15.75" thickBot="1">
      <c r="A479" s="58"/>
      <c r="B479" s="76">
        <v>7</v>
      </c>
      <c r="C479" s="77"/>
      <c r="D479" s="77"/>
      <c r="E479" s="77"/>
      <c r="F479" s="78"/>
      <c r="G479" s="79"/>
      <c r="H479" s="79"/>
      <c r="I479" s="77"/>
      <c r="J479" s="80"/>
      <c r="K479" s="81"/>
      <c r="M479"/>
      <c r="P479"/>
      <c r="R479"/>
      <c r="U479"/>
    </row>
    <row r="480" spans="1:21" ht="15.75" thickBot="1">
      <c r="A480" s="58"/>
      <c r="B480" s="82"/>
      <c r="C480" s="58"/>
      <c r="D480" s="58"/>
      <c r="E480" s="58"/>
      <c r="F480" s="59"/>
      <c r="G480" s="60"/>
      <c r="H480" s="60"/>
      <c r="I480" s="58"/>
      <c r="J480" s="62"/>
      <c r="K480" s="58"/>
      <c r="M480"/>
      <c r="P480"/>
      <c r="R480"/>
      <c r="U480"/>
    </row>
    <row r="481" spans="1:21">
      <c r="A481" s="58"/>
      <c r="B481" s="51" t="s">
        <v>149</v>
      </c>
      <c r="C481" s="52"/>
      <c r="D481" s="52"/>
      <c r="E481" s="52"/>
      <c r="F481" s="53" t="s">
        <v>3</v>
      </c>
      <c r="G481" s="54" t="s">
        <v>4</v>
      </c>
      <c r="H481" s="54" t="s">
        <v>5</v>
      </c>
      <c r="I481" s="52"/>
      <c r="J481" s="55"/>
      <c r="K481" s="56"/>
      <c r="M481"/>
      <c r="P481"/>
      <c r="R481"/>
      <c r="U481"/>
    </row>
    <row r="482" spans="1:21">
      <c r="A482" s="58"/>
      <c r="B482" s="57"/>
      <c r="C482" s="58" t="s">
        <v>6</v>
      </c>
      <c r="D482" s="58"/>
      <c r="E482" s="58"/>
      <c r="F482" s="59">
        <v>7563800</v>
      </c>
      <c r="G482" s="60"/>
      <c r="H482" s="61">
        <v>128840</v>
      </c>
      <c r="I482" s="58" t="s">
        <v>7</v>
      </c>
      <c r="J482" s="62"/>
      <c r="K482" s="63"/>
      <c r="M482"/>
      <c r="P482"/>
      <c r="R482"/>
      <c r="U482"/>
    </row>
    <row r="483" spans="1:21">
      <c r="A483" s="58"/>
      <c r="B483" s="57"/>
      <c r="C483" s="58"/>
      <c r="D483" s="58"/>
      <c r="E483" s="58"/>
      <c r="F483" s="59"/>
      <c r="G483" s="60"/>
      <c r="H483" s="61"/>
      <c r="I483" s="58"/>
      <c r="J483" s="62"/>
      <c r="K483" s="63"/>
      <c r="M483"/>
      <c r="P483"/>
      <c r="R483"/>
      <c r="U483"/>
    </row>
    <row r="484" spans="1:21">
      <c r="A484" s="58"/>
      <c r="B484" s="57"/>
      <c r="C484" s="58" t="s">
        <v>8</v>
      </c>
      <c r="D484" s="58"/>
      <c r="E484" s="58"/>
      <c r="F484" s="59"/>
      <c r="G484" s="60"/>
      <c r="H484" s="60"/>
      <c r="I484" s="58"/>
      <c r="J484" s="62"/>
      <c r="K484" s="63"/>
      <c r="M484"/>
      <c r="P484"/>
      <c r="R484"/>
      <c r="U484"/>
    </row>
    <row r="485" spans="1:21">
      <c r="A485" s="58"/>
      <c r="B485" s="57"/>
      <c r="C485" s="58"/>
      <c r="D485" s="58" t="s">
        <v>9</v>
      </c>
      <c r="E485" s="58"/>
      <c r="F485" s="59">
        <f>G485*H485</f>
        <v>784767</v>
      </c>
      <c r="G485" s="64">
        <v>3</v>
      </c>
      <c r="H485" s="61">
        <v>261589</v>
      </c>
      <c r="I485" s="58" t="s">
        <v>7</v>
      </c>
      <c r="J485" s="62"/>
      <c r="K485" s="63"/>
      <c r="M485"/>
      <c r="P485"/>
      <c r="R485"/>
      <c r="U485"/>
    </row>
    <row r="486" spans="1:21">
      <c r="A486" s="58"/>
      <c r="B486" s="57"/>
      <c r="C486" s="58"/>
      <c r="D486" s="58" t="s">
        <v>10</v>
      </c>
      <c r="E486" s="58"/>
      <c r="F486" s="59">
        <f>G486*H486</f>
        <v>1932600</v>
      </c>
      <c r="G486" s="64">
        <v>30</v>
      </c>
      <c r="H486" s="61">
        <f>H482*J486</f>
        <v>64420</v>
      </c>
      <c r="I486" s="58" t="s">
        <v>7</v>
      </c>
      <c r="J486" s="65">
        <v>0.5</v>
      </c>
      <c r="K486" s="63"/>
      <c r="M486"/>
      <c r="P486"/>
      <c r="R486"/>
      <c r="U486"/>
    </row>
    <row r="487" spans="1:21">
      <c r="A487" s="58"/>
      <c r="B487" s="57"/>
      <c r="C487" s="58"/>
      <c r="D487" s="58" t="s">
        <v>12</v>
      </c>
      <c r="E487" s="58"/>
      <c r="F487" s="59">
        <f>G487*H487</f>
        <v>390000</v>
      </c>
      <c r="G487" s="64">
        <v>15000</v>
      </c>
      <c r="H487" s="60">
        <v>26</v>
      </c>
      <c r="I487" s="58" t="s">
        <v>13</v>
      </c>
      <c r="J487" s="62"/>
      <c r="K487" s="63"/>
      <c r="M487"/>
      <c r="P487"/>
      <c r="R487"/>
      <c r="U487"/>
    </row>
    <row r="488" spans="1:21">
      <c r="A488" s="58"/>
      <c r="B488" s="57"/>
      <c r="C488" s="58"/>
      <c r="D488" s="66" t="s">
        <v>14</v>
      </c>
      <c r="E488" s="67">
        <f>SUM(F485:F487)</f>
        <v>3107367</v>
      </c>
      <c r="F488" s="68"/>
      <c r="G488" s="69"/>
      <c r="H488" s="70"/>
      <c r="I488" s="71"/>
      <c r="J488" s="72"/>
      <c r="K488" s="63"/>
      <c r="M488"/>
      <c r="P488"/>
      <c r="R488"/>
      <c r="U488"/>
    </row>
    <row r="489" spans="1:21">
      <c r="A489" s="58"/>
      <c r="B489" s="57"/>
      <c r="C489" s="58"/>
      <c r="D489" s="73" t="s">
        <v>150</v>
      </c>
      <c r="E489" s="58"/>
      <c r="F489" s="59">
        <f>SUM(F485:F488)</f>
        <v>3107367</v>
      </c>
      <c r="G489" s="64"/>
      <c r="H489" s="60"/>
      <c r="I489" s="58"/>
      <c r="J489" s="62"/>
      <c r="K489" s="63"/>
      <c r="M489"/>
      <c r="P489"/>
      <c r="R489"/>
      <c r="U489"/>
    </row>
    <row r="490" spans="1:21">
      <c r="A490" s="58"/>
      <c r="B490" s="57"/>
      <c r="C490" s="58"/>
      <c r="D490" s="73" t="s">
        <v>24</v>
      </c>
      <c r="E490" s="74"/>
      <c r="F490" s="75">
        <f>F489*0.9</f>
        <v>2796630.3000000003</v>
      </c>
      <c r="G490" s="64">
        <f>F489*1.1</f>
        <v>3418103.7</v>
      </c>
      <c r="H490" s="60"/>
      <c r="I490" s="58"/>
      <c r="J490" s="62"/>
      <c r="K490" s="63"/>
      <c r="M490"/>
      <c r="P490"/>
      <c r="R490"/>
      <c r="U490"/>
    </row>
    <row r="491" spans="1:21">
      <c r="A491" s="58"/>
      <c r="B491" s="57"/>
      <c r="C491" s="58" t="s">
        <v>25</v>
      </c>
      <c r="D491" s="58"/>
      <c r="E491" s="58"/>
      <c r="F491" s="59"/>
      <c r="G491" s="60"/>
      <c r="H491" s="60"/>
      <c r="I491" s="58"/>
      <c r="J491" s="62"/>
      <c r="K491" s="63"/>
      <c r="M491"/>
      <c r="P491"/>
      <c r="R491"/>
      <c r="U491"/>
    </row>
    <row r="492" spans="1:21">
      <c r="A492" s="58"/>
      <c r="B492" s="57"/>
      <c r="C492" s="58" t="s">
        <v>151</v>
      </c>
      <c r="D492" s="58"/>
      <c r="E492" s="58"/>
      <c r="F492" s="59"/>
      <c r="G492" s="60"/>
      <c r="H492" s="60"/>
      <c r="I492" s="58"/>
      <c r="J492" s="62"/>
      <c r="K492" s="63"/>
      <c r="M492"/>
      <c r="P492"/>
      <c r="R492"/>
      <c r="U492"/>
    </row>
    <row r="493" spans="1:21">
      <c r="A493" s="58"/>
      <c r="B493" s="57"/>
      <c r="C493" s="58"/>
      <c r="D493" s="58"/>
      <c r="E493" s="58"/>
      <c r="F493" s="59"/>
      <c r="G493" s="60"/>
      <c r="H493" s="60"/>
      <c r="I493" s="58"/>
      <c r="J493" s="62"/>
      <c r="K493" s="63"/>
      <c r="M493"/>
      <c r="P493"/>
      <c r="R493"/>
      <c r="U493"/>
    </row>
    <row r="494" spans="1:21">
      <c r="A494" s="58"/>
      <c r="B494" s="57"/>
      <c r="C494" s="58"/>
      <c r="D494" s="58"/>
      <c r="E494" s="58"/>
      <c r="F494" s="59"/>
      <c r="G494" s="60"/>
      <c r="H494" s="60"/>
      <c r="I494" s="58"/>
      <c r="J494" s="62"/>
      <c r="K494" s="63"/>
      <c r="M494"/>
      <c r="P494"/>
      <c r="R494"/>
      <c r="U494"/>
    </row>
    <row r="495" spans="1:21" ht="15.75" thickBot="1">
      <c r="A495" s="58"/>
      <c r="B495" s="76">
        <v>8</v>
      </c>
      <c r="C495" s="77"/>
      <c r="D495" s="77"/>
      <c r="E495" s="77"/>
      <c r="F495" s="78"/>
      <c r="G495" s="79"/>
      <c r="H495" s="79"/>
      <c r="I495" s="77"/>
      <c r="J495" s="80"/>
      <c r="K495" s="81"/>
      <c r="M495"/>
      <c r="P495"/>
      <c r="R495"/>
      <c r="U495"/>
    </row>
    <row r="496" spans="1:21">
      <c r="A496" s="58"/>
      <c r="B496" s="82"/>
      <c r="C496" s="58"/>
      <c r="D496" s="58"/>
      <c r="E496" s="58"/>
      <c r="F496" s="59"/>
      <c r="G496" s="60"/>
      <c r="H496" s="60"/>
      <c r="I496" s="58"/>
      <c r="J496" s="62"/>
      <c r="K496" s="58"/>
      <c r="M496"/>
      <c r="P496"/>
      <c r="R496"/>
      <c r="U496"/>
    </row>
    <row r="497" spans="1:21" ht="15.75" thickBot="1">
      <c r="A497" s="58"/>
      <c r="B497" s="82"/>
      <c r="C497" s="58"/>
      <c r="D497" s="58"/>
      <c r="E497" s="58"/>
      <c r="F497" s="59"/>
      <c r="G497" s="60"/>
      <c r="H497" s="60"/>
      <c r="I497" s="58"/>
      <c r="J497" s="62"/>
      <c r="K497" s="58"/>
      <c r="M497"/>
      <c r="P497"/>
      <c r="R497"/>
      <c r="U497"/>
    </row>
    <row r="498" spans="1:21">
      <c r="A498" s="58"/>
      <c r="B498" s="51" t="s">
        <v>152</v>
      </c>
      <c r="C498" s="83"/>
      <c r="D498" s="52"/>
      <c r="E498" s="52"/>
      <c r="F498" s="53" t="s">
        <v>3</v>
      </c>
      <c r="G498" s="54" t="s">
        <v>4</v>
      </c>
      <c r="H498" s="54" t="s">
        <v>5</v>
      </c>
      <c r="I498" s="54"/>
      <c r="J498" s="52"/>
      <c r="K498" s="56"/>
      <c r="M498"/>
      <c r="P498"/>
      <c r="R498"/>
      <c r="U498"/>
    </row>
    <row r="499" spans="1:21">
      <c r="A499" s="58"/>
      <c r="B499" s="57"/>
      <c r="C499" s="58" t="s">
        <v>6</v>
      </c>
      <c r="D499" s="58"/>
      <c r="E499" s="58"/>
      <c r="F499" s="59">
        <v>1580800</v>
      </c>
      <c r="G499" s="60"/>
      <c r="H499" s="61">
        <v>230197</v>
      </c>
      <c r="I499" s="58" t="s">
        <v>7</v>
      </c>
      <c r="J499" s="62"/>
      <c r="K499" s="63"/>
      <c r="M499"/>
      <c r="P499"/>
      <c r="R499"/>
      <c r="U499"/>
    </row>
    <row r="500" spans="1:21">
      <c r="A500" s="58"/>
      <c r="B500" s="57"/>
      <c r="C500" s="58"/>
      <c r="D500" s="58"/>
      <c r="E500" s="58"/>
      <c r="F500" s="59"/>
      <c r="G500" s="60"/>
      <c r="H500" s="61"/>
      <c r="I500" s="58"/>
      <c r="J500" s="62"/>
      <c r="K500" s="63"/>
      <c r="M500"/>
      <c r="P500"/>
      <c r="R500"/>
      <c r="U500"/>
    </row>
    <row r="501" spans="1:21">
      <c r="A501" s="58"/>
      <c r="B501" s="57"/>
      <c r="C501" s="58" t="s">
        <v>8</v>
      </c>
      <c r="D501" s="58"/>
      <c r="E501" s="58"/>
      <c r="F501" s="59"/>
      <c r="G501" s="60"/>
      <c r="H501" s="60"/>
      <c r="I501" s="58"/>
      <c r="J501" s="62"/>
      <c r="K501" s="63"/>
      <c r="M501"/>
      <c r="P501"/>
      <c r="R501"/>
      <c r="U501"/>
    </row>
    <row r="502" spans="1:21">
      <c r="A502" s="58"/>
      <c r="B502" s="57"/>
      <c r="C502" s="58"/>
      <c r="D502" s="71" t="s">
        <v>153</v>
      </c>
      <c r="E502" s="71"/>
      <c r="F502" s="68">
        <f>G502*H502</f>
        <v>250000</v>
      </c>
      <c r="G502" s="69">
        <v>250000</v>
      </c>
      <c r="H502" s="70">
        <v>1</v>
      </c>
      <c r="I502" s="71" t="s">
        <v>100</v>
      </c>
      <c r="J502" s="72"/>
      <c r="K502" s="63"/>
      <c r="M502"/>
      <c r="P502"/>
      <c r="R502"/>
      <c r="U502"/>
    </row>
    <row r="503" spans="1:21">
      <c r="A503" s="58"/>
      <c r="B503" s="57"/>
      <c r="C503" s="58"/>
      <c r="D503" s="66" t="s">
        <v>22</v>
      </c>
      <c r="E503" s="67">
        <f>SUM(F499:F502)</f>
        <v>1830800</v>
      </c>
      <c r="F503" s="68"/>
      <c r="G503" s="69"/>
      <c r="H503" s="70"/>
      <c r="I503" s="71"/>
      <c r="J503" s="72"/>
      <c r="K503" s="63"/>
      <c r="M503"/>
      <c r="P503"/>
      <c r="R503"/>
      <c r="U503"/>
    </row>
    <row r="504" spans="1:21">
      <c r="A504" s="58"/>
      <c r="B504" s="57"/>
      <c r="C504" s="58"/>
      <c r="D504" s="73" t="s">
        <v>23</v>
      </c>
      <c r="E504" s="59">
        <f>SUM(E497:E503)</f>
        <v>1830800</v>
      </c>
      <c r="F504" s="64"/>
      <c r="G504" s="64"/>
      <c r="H504" s="60"/>
      <c r="I504" s="58"/>
      <c r="J504" s="62"/>
      <c r="K504" s="63"/>
      <c r="M504"/>
      <c r="P504"/>
      <c r="R504"/>
      <c r="U504"/>
    </row>
    <row r="505" spans="1:21">
      <c r="A505" s="58"/>
      <c r="B505" s="57"/>
      <c r="C505" s="58"/>
      <c r="D505" s="73" t="s">
        <v>24</v>
      </c>
      <c r="E505" s="75">
        <f>E504*0.9</f>
        <v>1647720</v>
      </c>
      <c r="F505" s="64">
        <f>E504*1.1</f>
        <v>2013880.0000000002</v>
      </c>
      <c r="G505" s="64"/>
      <c r="H505" s="60"/>
      <c r="I505" s="58"/>
      <c r="J505" s="62"/>
      <c r="K505" s="63"/>
      <c r="M505"/>
      <c r="P505"/>
      <c r="R505"/>
      <c r="U505"/>
    </row>
    <row r="506" spans="1:21">
      <c r="A506" s="58"/>
      <c r="B506" s="57"/>
      <c r="C506" s="58" t="s">
        <v>25</v>
      </c>
      <c r="D506" s="58"/>
      <c r="E506" s="58"/>
      <c r="F506" s="59"/>
      <c r="G506" s="60"/>
      <c r="H506" s="60"/>
      <c r="I506" s="58"/>
      <c r="J506" s="62"/>
      <c r="K506" s="63"/>
      <c r="M506"/>
      <c r="P506"/>
      <c r="R506"/>
      <c r="U506"/>
    </row>
    <row r="507" spans="1:21">
      <c r="A507" s="58"/>
      <c r="B507" s="57"/>
      <c r="C507" s="58" t="s">
        <v>154</v>
      </c>
      <c r="D507" s="84"/>
      <c r="E507" s="84"/>
      <c r="F507" s="59"/>
      <c r="G507" s="60"/>
      <c r="H507" s="60"/>
      <c r="I507" s="58"/>
      <c r="J507" s="62"/>
      <c r="K507" s="63"/>
      <c r="M507"/>
      <c r="P507"/>
      <c r="R507"/>
      <c r="U507"/>
    </row>
    <row r="508" spans="1:21">
      <c r="A508" s="58"/>
      <c r="B508" s="57"/>
      <c r="C508" s="58" t="s">
        <v>155</v>
      </c>
      <c r="D508" s="58"/>
      <c r="E508" s="58"/>
      <c r="F508" s="59"/>
      <c r="G508" s="60"/>
      <c r="H508" s="60"/>
      <c r="I508" s="58"/>
      <c r="J508" s="62"/>
      <c r="K508" s="63"/>
      <c r="M508"/>
      <c r="P508"/>
      <c r="R508"/>
      <c r="U508"/>
    </row>
    <row r="509" spans="1:21">
      <c r="A509" s="58"/>
      <c r="B509" s="57"/>
      <c r="C509" s="58" t="s">
        <v>156</v>
      </c>
      <c r="D509" s="58"/>
      <c r="E509" s="58"/>
      <c r="F509" s="59"/>
      <c r="G509" s="60"/>
      <c r="H509" s="60"/>
      <c r="I509" s="58"/>
      <c r="J509" s="62"/>
      <c r="K509" s="63"/>
      <c r="M509"/>
      <c r="P509"/>
      <c r="R509"/>
      <c r="U509"/>
    </row>
    <row r="510" spans="1:21" ht="15.75" thickBot="1">
      <c r="A510" s="58"/>
      <c r="B510" s="76">
        <v>16</v>
      </c>
      <c r="C510" s="77"/>
      <c r="D510" s="77"/>
      <c r="E510" s="77"/>
      <c r="F510" s="78"/>
      <c r="G510" s="79"/>
      <c r="H510" s="79"/>
      <c r="I510" s="77"/>
      <c r="J510" s="80"/>
      <c r="K510" s="81"/>
      <c r="M510"/>
      <c r="P510"/>
      <c r="R510"/>
      <c r="U510"/>
    </row>
    <row r="511" spans="1:21">
      <c r="A511" s="58"/>
      <c r="B511" s="82"/>
      <c r="C511" s="58"/>
      <c r="D511" s="58"/>
      <c r="E511" s="58"/>
      <c r="F511" s="59"/>
      <c r="G511" s="60"/>
      <c r="H511" s="60"/>
      <c r="I511" s="58"/>
      <c r="J511" s="62"/>
      <c r="K511" s="58"/>
      <c r="M511"/>
      <c r="P511"/>
      <c r="R511"/>
      <c r="U511"/>
    </row>
    <row r="512" spans="1:21">
      <c r="A512" s="58"/>
      <c r="B512" s="82"/>
      <c r="C512" s="58"/>
      <c r="D512" s="58"/>
      <c r="E512" s="58"/>
      <c r="F512" s="59"/>
      <c r="G512" s="60"/>
      <c r="H512" s="60"/>
      <c r="I512" s="58"/>
      <c r="J512" s="62"/>
      <c r="K512" s="58"/>
      <c r="M512"/>
      <c r="P512"/>
      <c r="R512"/>
      <c r="U512"/>
    </row>
    <row r="513" spans="1:21">
      <c r="A513" s="58"/>
      <c r="B513" s="82"/>
      <c r="C513" s="58"/>
      <c r="D513" s="58"/>
      <c r="E513" s="58"/>
      <c r="F513" s="59"/>
      <c r="G513" s="60"/>
      <c r="H513" s="60"/>
      <c r="I513" s="58"/>
      <c r="J513" s="62"/>
      <c r="K513" s="58"/>
      <c r="M513"/>
      <c r="P513"/>
      <c r="R513"/>
      <c r="U513"/>
    </row>
    <row r="514" spans="1:21">
      <c r="A514" s="58"/>
      <c r="B514" s="82"/>
      <c r="C514" s="58"/>
      <c r="D514" s="58"/>
      <c r="E514" s="58"/>
      <c r="F514" s="59"/>
      <c r="G514" s="60"/>
      <c r="H514" s="60"/>
      <c r="I514" s="58"/>
      <c r="J514" s="62"/>
      <c r="K514" s="58"/>
      <c r="M514"/>
      <c r="P514"/>
      <c r="R514"/>
      <c r="U514"/>
    </row>
    <row r="515" spans="1:21">
      <c r="A515" s="58"/>
      <c r="B515" s="82"/>
      <c r="C515" s="58"/>
      <c r="D515" s="58"/>
      <c r="E515" s="58"/>
      <c r="F515" s="59"/>
      <c r="G515" s="60"/>
      <c r="H515" s="60"/>
      <c r="I515" s="58"/>
      <c r="J515" s="62"/>
      <c r="K515" s="58"/>
      <c r="M515"/>
      <c r="P515"/>
      <c r="R515"/>
      <c r="U515"/>
    </row>
    <row r="516" spans="1:21">
      <c r="A516" s="58"/>
      <c r="B516" s="82"/>
      <c r="C516" s="58"/>
      <c r="D516" s="58"/>
      <c r="E516" s="58"/>
      <c r="F516" s="59"/>
      <c r="G516" s="60"/>
      <c r="H516" s="60"/>
      <c r="I516" s="58"/>
      <c r="J516" s="62"/>
      <c r="K516" s="58"/>
      <c r="P516"/>
      <c r="U516"/>
    </row>
    <row r="517" spans="1:21">
      <c r="A517" s="58"/>
      <c r="B517" s="82"/>
      <c r="C517" s="58"/>
      <c r="D517" s="58"/>
      <c r="E517" s="58"/>
      <c r="F517" s="59"/>
      <c r="G517" s="60"/>
      <c r="H517" s="60"/>
      <c r="I517" s="58"/>
      <c r="J517" s="62"/>
      <c r="K517" s="58"/>
      <c r="P517"/>
      <c r="U517"/>
    </row>
    <row r="518" spans="1:21">
      <c r="A518" s="58"/>
      <c r="B518" s="82"/>
      <c r="C518" s="58"/>
      <c r="D518" s="58"/>
      <c r="E518" s="58"/>
      <c r="F518" s="75"/>
      <c r="G518" s="75" t="s">
        <v>157</v>
      </c>
      <c r="H518" s="58"/>
      <c r="I518" s="58"/>
      <c r="J518" s="62"/>
      <c r="K518" s="58"/>
      <c r="P518"/>
      <c r="U518"/>
    </row>
    <row r="519" spans="1:21">
      <c r="A519" s="58"/>
      <c r="B519" s="82"/>
      <c r="C519" s="58"/>
      <c r="D519" s="58"/>
      <c r="E519" s="58"/>
      <c r="F519" s="75"/>
      <c r="G519" s="75">
        <v>30</v>
      </c>
      <c r="H519" s="58" t="s">
        <v>7</v>
      </c>
      <c r="I519" s="58" t="s">
        <v>158</v>
      </c>
      <c r="J519" s="62"/>
      <c r="K519" s="58"/>
      <c r="P519"/>
      <c r="U519"/>
    </row>
    <row r="520" spans="1:21">
      <c r="A520" s="58"/>
      <c r="B520" s="82"/>
      <c r="C520" s="58"/>
      <c r="D520" s="58"/>
      <c r="E520" s="58"/>
      <c r="F520" s="75"/>
      <c r="G520" s="75">
        <v>3</v>
      </c>
      <c r="H520" s="58" t="s">
        <v>7</v>
      </c>
      <c r="I520" s="58" t="s">
        <v>159</v>
      </c>
      <c r="J520" s="62"/>
      <c r="K520" s="58"/>
      <c r="P520"/>
      <c r="U520"/>
    </row>
    <row r="521" spans="1:21">
      <c r="A521" s="58"/>
      <c r="B521" s="82"/>
      <c r="C521" s="58"/>
      <c r="D521" s="58"/>
      <c r="E521" s="58"/>
      <c r="F521" s="59"/>
      <c r="G521" s="60"/>
      <c r="H521" s="60"/>
      <c r="I521" s="58"/>
      <c r="J521" s="62"/>
      <c r="K521" s="58"/>
      <c r="P521"/>
      <c r="U521"/>
    </row>
    <row r="522" spans="1:21">
      <c r="A522" s="58"/>
      <c r="B522" s="82"/>
      <c r="C522" s="58"/>
      <c r="D522" s="58"/>
      <c r="E522" s="58"/>
      <c r="F522" s="59"/>
      <c r="G522" s="60"/>
      <c r="H522" s="60"/>
      <c r="I522" s="58"/>
      <c r="J522" s="62"/>
      <c r="K522" s="58"/>
      <c r="N522" s="2"/>
      <c r="P522"/>
      <c r="U522"/>
    </row>
    <row r="523" spans="1:21">
      <c r="A523" s="58"/>
      <c r="B523" s="82"/>
      <c r="C523" s="58"/>
      <c r="D523" s="58"/>
      <c r="E523" s="58"/>
      <c r="F523" s="59"/>
      <c r="G523" s="60"/>
      <c r="H523" s="60"/>
      <c r="I523" s="58"/>
      <c r="J523" s="62"/>
      <c r="K523" s="58"/>
      <c r="N523" s="2"/>
      <c r="P523"/>
      <c r="S523" s="2"/>
      <c r="U523"/>
    </row>
    <row r="524" spans="1:21">
      <c r="A524" s="58"/>
      <c r="B524" s="82"/>
      <c r="C524" s="85"/>
      <c r="D524" s="58"/>
      <c r="E524" s="58"/>
      <c r="F524" s="58"/>
      <c r="G524" s="75"/>
      <c r="H524" s="60"/>
      <c r="I524" s="60"/>
      <c r="J524" s="58"/>
      <c r="K524" s="58"/>
      <c r="N524" s="2"/>
      <c r="P524"/>
      <c r="S524" s="2"/>
      <c r="U524"/>
    </row>
    <row r="525" spans="1:21">
      <c r="A525" s="58"/>
      <c r="B525" s="82"/>
      <c r="C525" s="85"/>
      <c r="D525" s="58"/>
      <c r="E525" s="58"/>
      <c r="F525" s="58"/>
      <c r="G525" s="75"/>
      <c r="H525" s="60"/>
      <c r="I525" s="60"/>
      <c r="J525" s="58"/>
      <c r="K525" s="58"/>
      <c r="N525" s="2"/>
      <c r="P525"/>
      <c r="S525" s="2"/>
      <c r="U525"/>
    </row>
    <row r="526" spans="1:21">
      <c r="A526" s="58"/>
      <c r="B526" s="82"/>
      <c r="C526" s="85"/>
      <c r="D526" s="58" t="s">
        <v>160</v>
      </c>
      <c r="E526" s="58"/>
      <c r="F526" s="86" t="e">
        <f>F381+F363+F504+F321+F298+F275+E234+F214+#REF!+F170+F489+F473+F456+F107+F84+F61+F38+F17</f>
        <v>#REF!</v>
      </c>
      <c r="G526" s="60"/>
      <c r="H526" s="60"/>
      <c r="I526" s="58"/>
      <c r="J526" s="58"/>
      <c r="K526" s="58"/>
      <c r="N526" s="2"/>
      <c r="P526"/>
      <c r="S526" s="2"/>
      <c r="U526"/>
    </row>
    <row r="527" spans="1:21">
      <c r="A527" s="58"/>
      <c r="B527" s="82"/>
      <c r="C527" s="85"/>
      <c r="D527" s="84" t="s">
        <v>161</v>
      </c>
      <c r="E527" s="84"/>
      <c r="F527" s="67" t="e">
        <f>F342+#REF!+#REF!+#REF!</f>
        <v>#REF!</v>
      </c>
      <c r="G527" s="60"/>
      <c r="H527" s="60"/>
      <c r="I527" s="58"/>
      <c r="J527" s="58"/>
      <c r="K527" s="58"/>
      <c r="N527" s="2"/>
      <c r="P527"/>
      <c r="S527" s="2"/>
      <c r="U527"/>
    </row>
    <row r="528" spans="1:21">
      <c r="A528" s="58"/>
      <c r="B528" s="82"/>
      <c r="C528" s="85"/>
      <c r="D528" s="84"/>
      <c r="E528" s="84"/>
      <c r="F528" s="86" t="e">
        <f>F526+F527</f>
        <v>#REF!</v>
      </c>
      <c r="G528" s="60"/>
      <c r="H528" s="60"/>
      <c r="I528" s="58"/>
      <c r="J528" s="58"/>
      <c r="K528" s="58"/>
      <c r="N528" s="2"/>
      <c r="P528"/>
      <c r="S528" s="2"/>
      <c r="U528"/>
    </row>
    <row r="529" spans="1:21">
      <c r="A529" s="58"/>
      <c r="B529" s="82"/>
      <c r="C529" s="85"/>
      <c r="D529" s="58"/>
      <c r="E529" s="58"/>
      <c r="F529" s="58"/>
      <c r="G529" s="60"/>
      <c r="H529" s="60"/>
      <c r="I529" s="58"/>
      <c r="J529" s="58"/>
      <c r="K529" s="58"/>
      <c r="N529" s="2"/>
      <c r="P529"/>
      <c r="S529" s="2"/>
      <c r="U529"/>
    </row>
    <row r="530" spans="1:21">
      <c r="A530" s="58"/>
      <c r="B530" s="82"/>
      <c r="C530" s="85"/>
      <c r="D530" s="58"/>
      <c r="E530" s="58"/>
      <c r="F530" s="58"/>
      <c r="G530" s="60"/>
      <c r="H530" s="60"/>
      <c r="I530" s="58"/>
      <c r="J530" s="58"/>
      <c r="K530" s="58"/>
      <c r="N530" s="2"/>
      <c r="P530"/>
      <c r="S530" s="2"/>
      <c r="U530"/>
    </row>
    <row r="531" spans="1:21">
      <c r="A531" s="58"/>
      <c r="C531" s="2"/>
      <c r="F531"/>
      <c r="J531"/>
      <c r="N531" s="2"/>
      <c r="P531"/>
      <c r="S531" s="2"/>
      <c r="U531"/>
    </row>
    <row r="532" spans="1:21">
      <c r="C532" s="2"/>
      <c r="F532"/>
      <c r="J532"/>
      <c r="N532" s="2"/>
      <c r="P532"/>
      <c r="S532" s="2"/>
      <c r="U532"/>
    </row>
    <row r="533" spans="1:21">
      <c r="C533" s="2"/>
      <c r="F533"/>
      <c r="G533" s="42"/>
      <c r="I533" s="10"/>
      <c r="J533"/>
      <c r="N533" s="2"/>
      <c r="P533"/>
      <c r="S533" s="2"/>
      <c r="U533"/>
    </row>
    <row r="534" spans="1:21">
      <c r="C534" s="2"/>
      <c r="F534"/>
      <c r="G534" s="42"/>
      <c r="I534" s="10"/>
      <c r="J534"/>
      <c r="N534" s="2"/>
      <c r="P534"/>
      <c r="S534" s="2"/>
      <c r="U534"/>
    </row>
    <row r="535" spans="1:21">
      <c r="C535" s="2"/>
      <c r="F535"/>
      <c r="G535" s="8"/>
      <c r="I535" s="10"/>
      <c r="J535"/>
      <c r="N535" s="2"/>
      <c r="P535"/>
      <c r="S535" s="2"/>
      <c r="U535"/>
    </row>
    <row r="536" spans="1:21">
      <c r="C536" s="2"/>
      <c r="F536"/>
      <c r="G536" s="8"/>
      <c r="I536" s="10"/>
      <c r="J536"/>
      <c r="N536" s="2"/>
      <c r="P536"/>
      <c r="S536" s="2"/>
      <c r="U536"/>
    </row>
    <row r="537" spans="1:21">
      <c r="C537" s="2"/>
      <c r="F537"/>
      <c r="G537" s="8"/>
      <c r="I537" s="10"/>
      <c r="J537"/>
      <c r="N537" s="2"/>
      <c r="P537"/>
      <c r="S537" s="2"/>
      <c r="U537"/>
    </row>
    <row r="538" spans="1:21">
      <c r="C538" s="2"/>
      <c r="F538"/>
      <c r="G538" s="8"/>
      <c r="I538" s="10"/>
      <c r="J538"/>
      <c r="N538" s="2"/>
      <c r="P538"/>
      <c r="S538" s="2"/>
      <c r="U538"/>
    </row>
    <row r="539" spans="1:21">
      <c r="C539" s="2"/>
      <c r="F539"/>
      <c r="G539" s="42"/>
      <c r="I539" s="10"/>
      <c r="J539"/>
      <c r="N539" s="2"/>
      <c r="P539"/>
      <c r="S539" s="2"/>
      <c r="U539"/>
    </row>
    <row r="540" spans="1:21">
      <c r="C540" s="2"/>
      <c r="F540"/>
      <c r="G540" s="42"/>
      <c r="I540" s="10"/>
      <c r="J540"/>
      <c r="N540" s="2"/>
      <c r="P540"/>
      <c r="S540" s="2"/>
      <c r="U540"/>
    </row>
    <row r="541" spans="1:21">
      <c r="C541" s="2"/>
      <c r="F541"/>
      <c r="G541" s="8"/>
      <c r="I541" s="10"/>
      <c r="J541"/>
      <c r="N541" s="2"/>
      <c r="P541"/>
      <c r="S541" s="2"/>
      <c r="U541"/>
    </row>
    <row r="542" spans="1:21">
      <c r="C542" s="2"/>
      <c r="F542"/>
      <c r="G542" s="8"/>
      <c r="I542" s="10"/>
      <c r="J542"/>
      <c r="N542" s="2"/>
      <c r="P542"/>
      <c r="S542" s="2"/>
      <c r="U542"/>
    </row>
    <row r="543" spans="1:21">
      <c r="C543" s="2"/>
      <c r="F543"/>
      <c r="G543" s="8"/>
      <c r="I543" s="10"/>
      <c r="J543"/>
      <c r="N543" s="2"/>
      <c r="P543"/>
      <c r="S543" s="2"/>
      <c r="U543"/>
    </row>
    <row r="544" spans="1:21">
      <c r="C544" s="2"/>
      <c r="F544"/>
      <c r="G544" s="8"/>
      <c r="I544" s="10"/>
      <c r="J544"/>
      <c r="N544" s="2"/>
      <c r="P544"/>
      <c r="S544" s="2"/>
      <c r="U544"/>
    </row>
    <row r="545" spans="3:21">
      <c r="C545" s="2"/>
      <c r="F545"/>
      <c r="G545" s="42"/>
      <c r="I545" s="10"/>
      <c r="J545"/>
      <c r="N545" s="2"/>
      <c r="P545"/>
      <c r="S545" s="2"/>
      <c r="U545"/>
    </row>
    <row r="546" spans="3:21">
      <c r="C546" s="2"/>
      <c r="F546"/>
      <c r="G546" s="8"/>
      <c r="I546" s="10"/>
      <c r="J546"/>
      <c r="N546" s="2"/>
      <c r="P546"/>
      <c r="S546" s="2"/>
      <c r="U546"/>
    </row>
    <row r="547" spans="3:21">
      <c r="C547" s="2"/>
      <c r="F547"/>
      <c r="G547" s="8"/>
      <c r="I547" s="10"/>
      <c r="J547"/>
      <c r="N547" s="2"/>
      <c r="P547"/>
      <c r="S547" s="2"/>
      <c r="U547"/>
    </row>
    <row r="548" spans="3:21">
      <c r="C548" s="2"/>
      <c r="F548"/>
      <c r="G548" s="8"/>
      <c r="I548" s="10"/>
      <c r="J548"/>
      <c r="N548" s="2"/>
      <c r="P548"/>
      <c r="S548" s="2"/>
      <c r="U548"/>
    </row>
    <row r="549" spans="3:21">
      <c r="C549" s="2"/>
      <c r="F549"/>
      <c r="G549" s="8"/>
      <c r="I549" s="10"/>
      <c r="J549"/>
      <c r="N549" s="2"/>
      <c r="P549"/>
      <c r="S549" s="2"/>
      <c r="U549"/>
    </row>
    <row r="550" spans="3:21">
      <c r="C550" s="2"/>
      <c r="F550"/>
      <c r="G550" s="42"/>
      <c r="I550" s="10"/>
      <c r="J550"/>
      <c r="P550"/>
      <c r="S550" s="2"/>
      <c r="U550"/>
    </row>
    <row r="551" spans="3:21">
      <c r="C551" s="2"/>
      <c r="F551"/>
      <c r="G551" s="42"/>
      <c r="I551" s="10"/>
      <c r="J551"/>
      <c r="P551"/>
      <c r="U551"/>
    </row>
    <row r="552" spans="3:21">
      <c r="F552"/>
      <c r="G552" s="8"/>
      <c r="I552" s="10"/>
      <c r="J552"/>
      <c r="P552"/>
      <c r="U552"/>
    </row>
    <row r="553" spans="3:21">
      <c r="F553"/>
      <c r="G553" s="8"/>
      <c r="I553" s="10"/>
      <c r="J553"/>
      <c r="P553"/>
      <c r="U553"/>
    </row>
    <row r="554" spans="3:21">
      <c r="F554"/>
      <c r="G554" s="8"/>
      <c r="I554" s="10"/>
      <c r="J554"/>
      <c r="P554"/>
      <c r="U554"/>
    </row>
    <row r="555" spans="3:21">
      <c r="P555"/>
      <c r="U555"/>
    </row>
    <row r="556" spans="3:21">
      <c r="P556"/>
      <c r="U556"/>
    </row>
    <row r="557" spans="3:21">
      <c r="P557"/>
      <c r="U557"/>
    </row>
    <row r="558" spans="3:21">
      <c r="P558"/>
      <c r="U558"/>
    </row>
    <row r="559" spans="3:21">
      <c r="P559"/>
      <c r="U559"/>
    </row>
    <row r="560" spans="3:21">
      <c r="P560"/>
      <c r="U560"/>
    </row>
    <row r="561" spans="16:21">
      <c r="P561"/>
      <c r="U561"/>
    </row>
    <row r="562" spans="16:21">
      <c r="P562"/>
      <c r="U562"/>
    </row>
    <row r="563" spans="16:21">
      <c r="P563"/>
      <c r="U563"/>
    </row>
    <row r="564" spans="16:21">
      <c r="P564"/>
      <c r="U564"/>
    </row>
    <row r="565" spans="16:21">
      <c r="P565"/>
      <c r="U565"/>
    </row>
    <row r="566" spans="16:21">
      <c r="P566"/>
    </row>
  </sheetData>
  <pageMargins left="0.7" right="0.7" top="0.75" bottom="0.75" header="0.3" footer="0.3"/>
  <pageSetup scale="54" fitToHeight="0" orientation="portrait" r:id="rId1"/>
  <rowBreaks count="4" manualBreakCount="4">
    <brk id="67" max="16383" man="1"/>
    <brk id="480" max="16383" man="1"/>
    <brk id="217" max="16383" man="1"/>
    <brk id="368"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4CEAB-DA4E-415C-B850-F2F4A6093125}">
  <dimension ref="B1:Q382"/>
  <sheetViews>
    <sheetView tabSelected="1" topLeftCell="E19" workbookViewId="0">
      <selection activeCell="N34" sqref="N34"/>
    </sheetView>
  </sheetViews>
  <sheetFormatPr defaultRowHeight="15"/>
  <cols>
    <col min="1" max="1" width="4.7109375" customWidth="1"/>
    <col min="2" max="2" width="4.7109375" style="2" customWidth="1"/>
    <col min="3" max="3" width="7.5703125" customWidth="1"/>
    <col min="4" max="4" width="40.42578125" customWidth="1"/>
    <col min="5" max="5" width="26.42578125" style="1" customWidth="1"/>
    <col min="6" max="6" width="30.5703125" customWidth="1"/>
    <col min="7" max="7" width="7.5703125" style="2" bestFit="1" customWidth="1"/>
    <col min="8" max="8" width="7.5703125" customWidth="1"/>
    <col min="9" max="9" width="40.42578125" customWidth="1"/>
    <col min="10" max="10" width="4.7109375" style="2" customWidth="1"/>
    <col min="11" max="11" width="7.5703125" customWidth="1"/>
    <col min="12" max="12" width="40.42578125" customWidth="1"/>
    <col min="13" max="13" width="26.42578125" style="1" customWidth="1"/>
    <col min="14" max="14" width="30.5703125" customWidth="1"/>
    <col min="15" max="15" width="16.28515625" style="1" bestFit="1" customWidth="1"/>
    <col min="16" max="16" width="11.5703125" bestFit="1" customWidth="1"/>
    <col min="17" max="17" width="14.28515625" bestFit="1" customWidth="1"/>
    <col min="21" max="21" width="14.28515625" bestFit="1" customWidth="1"/>
  </cols>
  <sheetData>
    <row r="1" spans="2:17">
      <c r="B1" s="2" t="s">
        <v>0</v>
      </c>
      <c r="D1" s="1"/>
      <c r="E1"/>
      <c r="I1" s="1"/>
      <c r="J1" s="2" t="s">
        <v>0</v>
      </c>
      <c r="L1" s="1"/>
      <c r="M1"/>
      <c r="O1"/>
    </row>
    <row r="2" spans="2:17">
      <c r="B2" s="2" t="s">
        <v>1</v>
      </c>
      <c r="D2" s="1"/>
      <c r="E2"/>
      <c r="I2" s="1"/>
      <c r="J2" s="2" t="s">
        <v>1</v>
      </c>
      <c r="L2" s="1"/>
      <c r="M2"/>
      <c r="O2"/>
    </row>
    <row r="3" spans="2:17">
      <c r="D3" s="1"/>
      <c r="E3"/>
      <c r="I3" s="1"/>
      <c r="L3" s="1"/>
      <c r="M3"/>
      <c r="O3"/>
    </row>
    <row r="4" spans="2:17">
      <c r="B4" t="s">
        <v>162</v>
      </c>
      <c r="G4"/>
      <c r="J4" t="s">
        <v>163</v>
      </c>
    </row>
    <row r="5" spans="2:17">
      <c r="B5" s="87" t="s">
        <v>164</v>
      </c>
      <c r="C5" s="88"/>
      <c r="D5" s="88"/>
      <c r="E5" s="89"/>
      <c r="J5" s="87" t="s">
        <v>164</v>
      </c>
      <c r="K5" s="88"/>
      <c r="L5" s="88"/>
      <c r="M5" s="89"/>
    </row>
    <row r="6" spans="2:17">
      <c r="B6" s="87" t="s">
        <v>165</v>
      </c>
      <c r="C6" s="88"/>
      <c r="D6" s="88"/>
      <c r="E6" s="89"/>
      <c r="J6" s="87" t="s">
        <v>165</v>
      </c>
      <c r="K6" s="88"/>
      <c r="L6" s="88"/>
      <c r="M6" s="89"/>
    </row>
    <row r="7" spans="2:17">
      <c r="B7" s="87"/>
      <c r="C7" s="88" t="s">
        <v>6</v>
      </c>
      <c r="D7" s="88"/>
      <c r="E7" s="89">
        <v>3426130</v>
      </c>
      <c r="F7" s="3">
        <f>SUM(E7+E8)</f>
        <v>3567405</v>
      </c>
      <c r="I7" s="3">
        <f>SUM(E7+E15+E23+E31+E39+E47+E55+E63+E71+E79)</f>
        <v>98346144</v>
      </c>
      <c r="J7" s="87"/>
      <c r="K7" s="88" t="s">
        <v>6</v>
      </c>
      <c r="L7" s="88"/>
      <c r="M7" s="89">
        <v>3426130</v>
      </c>
      <c r="N7" s="3">
        <f>SUM(M7+M8)</f>
        <v>3567405</v>
      </c>
    </row>
    <row r="8" spans="2:17">
      <c r="B8" s="87"/>
      <c r="C8" s="88" t="s">
        <v>166</v>
      </c>
      <c r="D8" s="88"/>
      <c r="E8" s="89">
        <v>141275</v>
      </c>
      <c r="I8" s="3">
        <f>SUM(E8+E16+E24+E32+E40+E48+E56+E64+E72+E80)</f>
        <v>789941</v>
      </c>
      <c r="J8" s="87"/>
      <c r="K8" s="88" t="s">
        <v>166</v>
      </c>
      <c r="L8" s="88"/>
      <c r="M8" s="89">
        <v>141275</v>
      </c>
      <c r="Q8" s="3"/>
    </row>
    <row r="9" spans="2:17">
      <c r="B9" s="87"/>
      <c r="C9" s="88" t="s">
        <v>167</v>
      </c>
      <c r="D9" s="88"/>
      <c r="E9" s="89">
        <f>(E8*7)+E7</f>
        <v>4415055</v>
      </c>
      <c r="I9" s="3">
        <f>SUM(I7:I8)</f>
        <v>99136085</v>
      </c>
      <c r="J9" s="87"/>
      <c r="K9" s="88" t="s">
        <v>167</v>
      </c>
      <c r="L9" s="88"/>
      <c r="M9" s="89">
        <f>(M8*7)+M7</f>
        <v>4415055</v>
      </c>
      <c r="Q9" s="3"/>
    </row>
    <row r="10" spans="2:17">
      <c r="B10" s="87"/>
      <c r="C10" s="88" t="s">
        <v>168</v>
      </c>
      <c r="D10" s="88"/>
      <c r="E10" s="89">
        <v>6549200</v>
      </c>
      <c r="J10" s="87"/>
      <c r="K10" s="88" t="s">
        <v>168</v>
      </c>
      <c r="L10" s="88"/>
      <c r="M10" s="89">
        <v>6549200</v>
      </c>
    </row>
    <row r="11" spans="2:17">
      <c r="B11" s="87"/>
      <c r="C11" s="88" t="s">
        <v>169</v>
      </c>
      <c r="D11" s="88"/>
      <c r="E11" s="89">
        <f>E9+E10</f>
        <v>10964255</v>
      </c>
      <c r="F11" s="1"/>
      <c r="J11" s="87"/>
      <c r="K11" s="88" t="s">
        <v>169</v>
      </c>
      <c r="L11" s="88"/>
      <c r="M11" s="89">
        <f>M9+M10</f>
        <v>10964255</v>
      </c>
      <c r="N11" s="1"/>
      <c r="P11" s="1"/>
    </row>
    <row r="12" spans="2:17">
      <c r="B12" s="87"/>
      <c r="C12" s="88"/>
      <c r="D12" s="88"/>
      <c r="E12" s="89"/>
      <c r="J12" s="87"/>
      <c r="K12" s="88"/>
      <c r="L12" s="88"/>
      <c r="M12" s="89"/>
    </row>
    <row r="13" spans="2:17">
      <c r="B13" s="87"/>
      <c r="C13" s="88"/>
      <c r="D13" s="88"/>
      <c r="E13" s="89"/>
      <c r="J13" s="87"/>
      <c r="K13" s="88"/>
      <c r="L13" s="88"/>
      <c r="M13" s="89"/>
    </row>
    <row r="14" spans="2:17">
      <c r="B14" s="87" t="s">
        <v>170</v>
      </c>
      <c r="C14" s="88"/>
      <c r="D14" s="88"/>
      <c r="E14" s="89"/>
      <c r="J14" s="87" t="s">
        <v>170</v>
      </c>
      <c r="K14" s="88"/>
      <c r="L14" s="88"/>
      <c r="M14" s="89"/>
    </row>
    <row r="15" spans="2:17">
      <c r="B15" s="87"/>
      <c r="C15" s="88" t="s">
        <v>6</v>
      </c>
      <c r="D15" s="88"/>
      <c r="E15" s="89">
        <v>16568734</v>
      </c>
      <c r="F15" s="3">
        <f>SUM(E15+E16)</f>
        <v>16630219</v>
      </c>
      <c r="J15" s="87"/>
      <c r="K15" s="88" t="s">
        <v>6</v>
      </c>
      <c r="L15" s="88"/>
      <c r="M15" s="89">
        <v>16568734</v>
      </c>
      <c r="N15" s="3">
        <f>SUM(M15+M16)</f>
        <v>16630219</v>
      </c>
    </row>
    <row r="16" spans="2:17">
      <c r="B16" s="87"/>
      <c r="C16" s="88" t="s">
        <v>166</v>
      </c>
      <c r="D16" s="88"/>
      <c r="E16" s="89">
        <v>61485</v>
      </c>
      <c r="G16" s="112">
        <f>E16/H16</f>
        <v>1.1328420082911101</v>
      </c>
      <c r="H16">
        <v>54275</v>
      </c>
      <c r="J16" s="87"/>
      <c r="K16" s="88" t="s">
        <v>166</v>
      </c>
      <c r="L16" s="88"/>
      <c r="M16" s="89">
        <v>61485</v>
      </c>
      <c r="Q16" s="3"/>
    </row>
    <row r="17" spans="2:17">
      <c r="B17" s="87"/>
      <c r="C17" s="88" t="s">
        <v>167</v>
      </c>
      <c r="D17" s="88"/>
      <c r="E17" s="89">
        <f>(E16*7)+E15</f>
        <v>16999129</v>
      </c>
      <c r="J17" s="87"/>
      <c r="K17" s="88" t="s">
        <v>167</v>
      </c>
      <c r="L17" s="88"/>
      <c r="M17" s="89">
        <f>(M16*7)+M15</f>
        <v>16999129</v>
      </c>
      <c r="Q17" s="3"/>
    </row>
    <row r="18" spans="2:17">
      <c r="B18" s="87"/>
      <c r="C18" s="88" t="s">
        <v>168</v>
      </c>
      <c r="D18" s="88"/>
      <c r="E18" s="89">
        <v>4176900</v>
      </c>
      <c r="J18" s="87"/>
      <c r="K18" s="88" t="s">
        <v>168</v>
      </c>
      <c r="L18" s="88"/>
      <c r="M18" s="89">
        <v>4176900</v>
      </c>
    </row>
    <row r="19" spans="2:17">
      <c r="B19" s="87"/>
      <c r="C19" s="88" t="s">
        <v>171</v>
      </c>
      <c r="D19" s="88"/>
      <c r="E19" s="89">
        <f>E17+E18</f>
        <v>21176029</v>
      </c>
      <c r="F19" s="1"/>
      <c r="J19" s="87"/>
      <c r="K19" s="88" t="s">
        <v>171</v>
      </c>
      <c r="L19" s="88"/>
      <c r="M19" s="89">
        <f>M17+M18</f>
        <v>21176029</v>
      </c>
      <c r="N19" s="1"/>
      <c r="P19" s="1"/>
    </row>
    <row r="20" spans="2:17">
      <c r="B20" s="87"/>
      <c r="C20" s="88"/>
      <c r="D20" s="88"/>
      <c r="E20" s="89"/>
      <c r="J20" s="87"/>
      <c r="K20" s="88"/>
      <c r="L20" s="88"/>
      <c r="M20" s="89"/>
    </row>
    <row r="21" spans="2:17">
      <c r="B21" s="87"/>
      <c r="C21" s="88"/>
      <c r="D21" s="88"/>
      <c r="E21" s="89"/>
      <c r="J21" s="87"/>
      <c r="K21" s="88"/>
      <c r="L21" s="88"/>
      <c r="M21" s="89"/>
    </row>
    <row r="22" spans="2:17">
      <c r="B22" s="87" t="s">
        <v>172</v>
      </c>
      <c r="C22" s="88"/>
      <c r="D22" s="88"/>
      <c r="E22" s="89"/>
      <c r="J22" s="87" t="s">
        <v>172</v>
      </c>
      <c r="K22" s="88"/>
      <c r="L22" s="88"/>
      <c r="M22" s="89"/>
    </row>
    <row r="23" spans="2:17">
      <c r="B23" s="87"/>
      <c r="C23" s="88" t="s">
        <v>6</v>
      </c>
      <c r="D23" s="88"/>
      <c r="E23" s="89">
        <v>9078920</v>
      </c>
      <c r="F23" s="3">
        <f>SUM(E23+E24)</f>
        <v>9127950</v>
      </c>
      <c r="J23" s="87"/>
      <c r="K23" s="88" t="s">
        <v>6</v>
      </c>
      <c r="L23" s="88"/>
      <c r="M23" s="89">
        <v>9078920</v>
      </c>
      <c r="N23" s="3">
        <f>SUM(M23+M24)</f>
        <v>9127950</v>
      </c>
    </row>
    <row r="24" spans="2:17">
      <c r="B24" s="87"/>
      <c r="C24" s="88" t="s">
        <v>166</v>
      </c>
      <c r="D24" s="88"/>
      <c r="E24" s="89">
        <v>49030</v>
      </c>
      <c r="G24" s="112">
        <f>E24/H24</f>
        <v>1.0000203960921088</v>
      </c>
      <c r="H24">
        <v>49029</v>
      </c>
      <c r="J24" s="87"/>
      <c r="K24" s="88" t="s">
        <v>166</v>
      </c>
      <c r="L24" s="88"/>
      <c r="M24" s="89">
        <v>49030</v>
      </c>
      <c r="Q24" s="3"/>
    </row>
    <row r="25" spans="2:17">
      <c r="B25" s="87"/>
      <c r="C25" s="88" t="s">
        <v>167</v>
      </c>
      <c r="D25" s="88"/>
      <c r="E25" s="89">
        <f>(E24*7)+E23</f>
        <v>9422130</v>
      </c>
      <c r="J25" s="87"/>
      <c r="K25" s="88" t="s">
        <v>167</v>
      </c>
      <c r="L25" s="88"/>
      <c r="M25" s="89">
        <f>(M24*7)+M23</f>
        <v>9422130</v>
      </c>
      <c r="Q25" s="3"/>
    </row>
    <row r="26" spans="2:17">
      <c r="B26" s="87"/>
      <c r="C26" s="88" t="s">
        <v>168</v>
      </c>
      <c r="D26" s="88"/>
      <c r="E26" s="89">
        <v>2935900</v>
      </c>
      <c r="J26" s="87"/>
      <c r="K26" s="88" t="s">
        <v>168</v>
      </c>
      <c r="L26" s="88"/>
      <c r="M26" s="89">
        <v>2935900</v>
      </c>
    </row>
    <row r="27" spans="2:17">
      <c r="B27" s="87"/>
      <c r="C27" s="88" t="s">
        <v>171</v>
      </c>
      <c r="D27" s="88"/>
      <c r="E27" s="90">
        <f>E25+E26</f>
        <v>12358030</v>
      </c>
      <c r="F27" s="1"/>
      <c r="J27" s="87"/>
      <c r="K27" s="88" t="s">
        <v>171</v>
      </c>
      <c r="L27" s="88"/>
      <c r="M27" s="90">
        <f>M25+M26</f>
        <v>12358030</v>
      </c>
      <c r="N27" s="1"/>
      <c r="P27" s="1"/>
    </row>
    <row r="28" spans="2:17">
      <c r="B28" s="87"/>
      <c r="C28" s="88"/>
      <c r="D28" s="88"/>
      <c r="E28" s="89"/>
      <c r="J28" s="87"/>
      <c r="K28" s="88"/>
      <c r="L28" s="88"/>
      <c r="M28" s="89"/>
    </row>
    <row r="29" spans="2:17">
      <c r="B29" s="87"/>
      <c r="C29" s="88"/>
      <c r="D29" s="88"/>
      <c r="E29" s="89"/>
      <c r="J29" s="87"/>
      <c r="K29" s="88"/>
      <c r="L29" s="88"/>
      <c r="M29" s="89"/>
    </row>
    <row r="30" spans="2:17">
      <c r="B30" s="87" t="s">
        <v>173</v>
      </c>
      <c r="C30" s="88"/>
      <c r="D30" s="88"/>
      <c r="E30" s="89"/>
      <c r="J30" s="87" t="s">
        <v>174</v>
      </c>
      <c r="K30" s="88"/>
      <c r="L30" s="88"/>
      <c r="M30" s="89"/>
    </row>
    <row r="31" spans="2:17">
      <c r="B31" s="87"/>
      <c r="C31" s="88" t="s">
        <v>6</v>
      </c>
      <c r="D31" s="88"/>
      <c r="E31" s="89">
        <v>13598780</v>
      </c>
      <c r="F31" s="3">
        <f>SUM(E31+E32)</f>
        <v>13733058</v>
      </c>
      <c r="J31" s="87"/>
      <c r="K31" s="88" t="s">
        <v>6</v>
      </c>
      <c r="L31" s="88"/>
      <c r="M31" s="89">
        <v>20939572</v>
      </c>
      <c r="N31" s="3">
        <f>SUM(M31+M32)</f>
        <v>21017030</v>
      </c>
    </row>
    <row r="32" spans="2:17">
      <c r="B32" s="87"/>
      <c r="C32" s="88" t="s">
        <v>166</v>
      </c>
      <c r="D32" s="88"/>
      <c r="E32" s="89">
        <v>134278</v>
      </c>
      <c r="G32" s="112">
        <f>E32/H32</f>
        <v>1.5411401485154197</v>
      </c>
      <c r="H32">
        <v>87129</v>
      </c>
      <c r="J32" s="87"/>
      <c r="K32" s="88" t="s">
        <v>166</v>
      </c>
      <c r="L32" s="88"/>
      <c r="M32" s="89">
        <v>77458</v>
      </c>
      <c r="O32" s="1">
        <v>68235</v>
      </c>
      <c r="Q32" s="3"/>
    </row>
    <row r="33" spans="2:17">
      <c r="B33" s="87"/>
      <c r="C33" s="88" t="s">
        <v>167</v>
      </c>
      <c r="D33" s="88"/>
      <c r="E33" s="89">
        <f>(E32*7)+E31</f>
        <v>14538726</v>
      </c>
      <c r="J33" s="87"/>
      <c r="K33" s="88" t="s">
        <v>167</v>
      </c>
      <c r="L33" s="88"/>
      <c r="M33" s="89">
        <f>(M32*7)+M31</f>
        <v>21481778</v>
      </c>
      <c r="Q33" s="3"/>
    </row>
    <row r="34" spans="2:17" ht="15.75">
      <c r="B34" s="87"/>
      <c r="C34" s="88" t="s">
        <v>168</v>
      </c>
      <c r="D34" s="88"/>
      <c r="E34" s="89">
        <v>14507800</v>
      </c>
      <c r="J34" s="87"/>
      <c r="K34" s="88" t="s">
        <v>168</v>
      </c>
      <c r="L34" s="88"/>
      <c r="M34" s="89">
        <v>6346300</v>
      </c>
      <c r="N34" s="113"/>
    </row>
    <row r="35" spans="2:17">
      <c r="B35" s="87"/>
      <c r="C35" s="88" t="s">
        <v>171</v>
      </c>
      <c r="D35" s="88"/>
      <c r="E35" s="89">
        <f>E33+E34</f>
        <v>29046526</v>
      </c>
      <c r="F35" s="1"/>
      <c r="J35" s="87"/>
      <c r="K35" s="88" t="s">
        <v>171</v>
      </c>
      <c r="L35" s="88"/>
      <c r="M35" s="89">
        <f>M33+M34</f>
        <v>27828078</v>
      </c>
      <c r="N35" s="1"/>
      <c r="P35" s="1"/>
    </row>
    <row r="36" spans="2:17">
      <c r="B36" s="87"/>
      <c r="C36" s="88"/>
      <c r="D36" s="88"/>
      <c r="E36" s="89"/>
      <c r="J36" s="87"/>
      <c r="K36" s="88"/>
      <c r="L36" s="88"/>
      <c r="M36" s="89"/>
    </row>
    <row r="37" spans="2:17">
      <c r="B37" s="87"/>
      <c r="C37" s="88"/>
      <c r="D37" s="88"/>
      <c r="E37" s="89"/>
      <c r="J37" s="87"/>
      <c r="K37" s="88"/>
      <c r="L37" s="88"/>
      <c r="M37" s="89"/>
    </row>
    <row r="38" spans="2:17">
      <c r="B38" s="87" t="s">
        <v>175</v>
      </c>
      <c r="C38" s="88"/>
      <c r="D38" s="88"/>
      <c r="E38" s="89"/>
      <c r="J38" s="87" t="s">
        <v>175</v>
      </c>
      <c r="K38" s="88"/>
      <c r="L38" s="88"/>
      <c r="M38" s="89"/>
    </row>
    <row r="39" spans="2:17">
      <c r="B39" s="87"/>
      <c r="C39" s="88" t="s">
        <v>6</v>
      </c>
      <c r="D39" s="88"/>
      <c r="E39" s="89">
        <v>11880240</v>
      </c>
      <c r="F39" s="3">
        <f>SUM(E39+E40)</f>
        <v>11951263</v>
      </c>
      <c r="J39" s="87"/>
      <c r="K39" s="88" t="s">
        <v>6</v>
      </c>
      <c r="L39" s="88"/>
      <c r="M39" s="89">
        <v>11880240</v>
      </c>
      <c r="N39" s="3">
        <f>SUM(M39+M40)</f>
        <v>11951263</v>
      </c>
    </row>
    <row r="40" spans="2:17">
      <c r="B40" s="87"/>
      <c r="C40" s="88" t="s">
        <v>166</v>
      </c>
      <c r="D40" s="88"/>
      <c r="E40" s="89">
        <v>71023</v>
      </c>
      <c r="G40" s="112">
        <f>E40/H40</f>
        <v>1.1473828756058158</v>
      </c>
      <c r="H40">
        <v>61900</v>
      </c>
      <c r="J40" s="87"/>
      <c r="K40" s="88" t="s">
        <v>166</v>
      </c>
      <c r="L40" s="88"/>
      <c r="M40" s="89">
        <v>71023</v>
      </c>
      <c r="Q40" s="3"/>
    </row>
    <row r="41" spans="2:17">
      <c r="B41" s="87"/>
      <c r="C41" s="88" t="s">
        <v>167</v>
      </c>
      <c r="D41" s="88"/>
      <c r="E41" s="89">
        <f>(E40*7)+E39</f>
        <v>12377401</v>
      </c>
      <c r="J41" s="87"/>
      <c r="K41" s="88" t="s">
        <v>167</v>
      </c>
      <c r="L41" s="88"/>
      <c r="M41" s="89">
        <f>(M40*7)+M39</f>
        <v>12377401</v>
      </c>
      <c r="Q41" s="3"/>
    </row>
    <row r="42" spans="2:17">
      <c r="B42" s="87"/>
      <c r="C42" s="88" t="s">
        <v>168</v>
      </c>
      <c r="D42" s="88"/>
      <c r="E42" s="89">
        <v>5919400</v>
      </c>
      <c r="J42" s="87"/>
      <c r="K42" s="88" t="s">
        <v>168</v>
      </c>
      <c r="L42" s="88"/>
      <c r="M42" s="89">
        <v>5919400</v>
      </c>
    </row>
    <row r="43" spans="2:17">
      <c r="B43" s="87"/>
      <c r="C43" s="88" t="s">
        <v>171</v>
      </c>
      <c r="D43" s="88"/>
      <c r="E43" s="89">
        <f>E41+E42</f>
        <v>18296801</v>
      </c>
      <c r="F43" s="1"/>
      <c r="J43" s="87"/>
      <c r="K43" s="88" t="s">
        <v>171</v>
      </c>
      <c r="L43" s="88"/>
      <c r="M43" s="89">
        <f>M41+M42</f>
        <v>18296801</v>
      </c>
      <c r="N43" s="1"/>
      <c r="P43" s="1"/>
    </row>
    <row r="44" spans="2:17">
      <c r="B44" s="87"/>
      <c r="C44" s="88"/>
      <c r="D44" s="88"/>
      <c r="E44" s="89"/>
      <c r="J44" s="87"/>
      <c r="K44" s="88"/>
      <c r="L44" s="88"/>
      <c r="M44" s="89"/>
    </row>
    <row r="45" spans="2:17">
      <c r="B45" s="87"/>
      <c r="C45" s="88"/>
      <c r="D45" s="88"/>
      <c r="E45" s="89"/>
      <c r="J45" s="87"/>
      <c r="K45" s="88"/>
      <c r="L45" s="88"/>
      <c r="M45" s="89"/>
    </row>
    <row r="46" spans="2:17">
      <c r="B46" s="87" t="s">
        <v>176</v>
      </c>
      <c r="C46" s="88"/>
      <c r="D46" s="88"/>
      <c r="E46" s="89"/>
      <c r="J46" s="87" t="s">
        <v>176</v>
      </c>
      <c r="K46" s="88"/>
      <c r="L46" s="88"/>
      <c r="M46" s="89"/>
    </row>
    <row r="47" spans="2:17">
      <c r="B47" s="87"/>
      <c r="C47" s="88" t="s">
        <v>6</v>
      </c>
      <c r="D47" s="88"/>
      <c r="E47" s="89">
        <v>5758400</v>
      </c>
      <c r="F47" s="3">
        <f>SUM(E47+E48)</f>
        <v>5853544</v>
      </c>
      <c r="J47" s="87"/>
      <c r="K47" s="88" t="s">
        <v>6</v>
      </c>
      <c r="L47" s="88"/>
      <c r="M47" s="89">
        <v>5758400</v>
      </c>
      <c r="N47" s="3">
        <f>SUM(M47+M48)</f>
        <v>5853544</v>
      </c>
    </row>
    <row r="48" spans="2:17">
      <c r="B48" s="87"/>
      <c r="C48" s="88" t="s">
        <v>166</v>
      </c>
      <c r="D48" s="88"/>
      <c r="E48" s="89">
        <v>95144</v>
      </c>
      <c r="G48" s="112">
        <f>E48/H48</f>
        <v>1.4823401106177456</v>
      </c>
      <c r="H48">
        <v>64185</v>
      </c>
      <c r="J48" s="87"/>
      <c r="K48" s="88" t="s">
        <v>166</v>
      </c>
      <c r="L48" s="88"/>
      <c r="M48" s="89">
        <v>95144</v>
      </c>
      <c r="Q48" s="3"/>
    </row>
    <row r="49" spans="2:17">
      <c r="B49" s="87"/>
      <c r="C49" s="88" t="s">
        <v>167</v>
      </c>
      <c r="D49" s="88"/>
      <c r="E49" s="89">
        <f>(E48*7)+E47</f>
        <v>6424408</v>
      </c>
      <c r="J49" s="87"/>
      <c r="K49" s="88" t="s">
        <v>167</v>
      </c>
      <c r="L49" s="88"/>
      <c r="M49" s="89">
        <f>(M48*7)+M47</f>
        <v>6424408</v>
      </c>
      <c r="Q49" s="3"/>
    </row>
    <row r="50" spans="2:17">
      <c r="B50" s="87"/>
      <c r="C50" s="88" t="s">
        <v>168</v>
      </c>
      <c r="D50" s="88"/>
      <c r="E50" s="89">
        <v>2871300</v>
      </c>
      <c r="J50" s="87"/>
      <c r="K50" s="88" t="s">
        <v>168</v>
      </c>
      <c r="L50" s="88"/>
      <c r="M50" s="89">
        <v>2871300</v>
      </c>
    </row>
    <row r="51" spans="2:17">
      <c r="B51" s="87"/>
      <c r="C51" s="88" t="s">
        <v>171</v>
      </c>
      <c r="D51" s="88"/>
      <c r="E51" s="89">
        <f>E49+E50</f>
        <v>9295708</v>
      </c>
      <c r="F51" s="1"/>
      <c r="J51" s="87"/>
      <c r="K51" s="88" t="s">
        <v>171</v>
      </c>
      <c r="L51" s="88"/>
      <c r="M51" s="89">
        <f>M49+M50</f>
        <v>9295708</v>
      </c>
      <c r="N51" s="1"/>
      <c r="P51" s="1"/>
    </row>
    <row r="52" spans="2:17">
      <c r="B52" s="87"/>
      <c r="C52" s="88"/>
      <c r="D52" s="88"/>
      <c r="E52" s="89"/>
      <c r="J52" s="87"/>
      <c r="K52" s="88"/>
      <c r="L52" s="88"/>
      <c r="M52" s="89"/>
    </row>
    <row r="53" spans="2:17">
      <c r="B53" s="87"/>
      <c r="C53" s="88"/>
      <c r="D53" s="88"/>
      <c r="E53" s="89"/>
      <c r="J53" s="87"/>
      <c r="K53" s="88"/>
      <c r="L53" s="88"/>
      <c r="M53" s="89"/>
    </row>
    <row r="54" spans="2:17">
      <c r="B54" s="87" t="s">
        <v>177</v>
      </c>
      <c r="C54" s="88"/>
      <c r="D54" s="88"/>
      <c r="E54" s="89"/>
      <c r="J54" s="87" t="s">
        <v>177</v>
      </c>
      <c r="K54" s="88"/>
      <c r="L54" s="88"/>
      <c r="M54" s="89"/>
    </row>
    <row r="55" spans="2:17">
      <c r="B55" s="87"/>
      <c r="C55" s="88" t="s">
        <v>6</v>
      </c>
      <c r="D55" s="88"/>
      <c r="E55" s="89">
        <v>7189740</v>
      </c>
      <c r="F55" s="3">
        <f>SUM(E55+E56)</f>
        <v>7265290</v>
      </c>
      <c r="J55" s="87"/>
      <c r="K55" s="88" t="s">
        <v>6</v>
      </c>
      <c r="L55" s="88"/>
      <c r="M55" s="89">
        <v>7189740</v>
      </c>
      <c r="N55" s="3">
        <f>SUM(M55+M56)</f>
        <v>7265290</v>
      </c>
    </row>
    <row r="56" spans="2:17">
      <c r="B56" s="87"/>
      <c r="C56" s="88" t="s">
        <v>166</v>
      </c>
      <c r="D56" s="88"/>
      <c r="E56" s="89">
        <v>75550</v>
      </c>
      <c r="J56" s="87"/>
      <c r="K56" s="88" t="s">
        <v>166</v>
      </c>
      <c r="L56" s="88"/>
      <c r="M56" s="89">
        <v>75550</v>
      </c>
      <c r="Q56" s="3"/>
    </row>
    <row r="57" spans="2:17">
      <c r="B57" s="87"/>
      <c r="C57" s="88" t="s">
        <v>167</v>
      </c>
      <c r="D57" s="88"/>
      <c r="E57" s="89">
        <f>(E56*7)+E55</f>
        <v>7718590</v>
      </c>
      <c r="J57" s="87"/>
      <c r="K57" s="88" t="s">
        <v>167</v>
      </c>
      <c r="L57" s="88"/>
      <c r="M57" s="89">
        <f>(M56*7)+M55</f>
        <v>7718590</v>
      </c>
      <c r="Q57" s="3"/>
    </row>
    <row r="58" spans="2:17">
      <c r="B58" s="87"/>
      <c r="C58" s="88" t="s">
        <v>168</v>
      </c>
      <c r="D58" s="88"/>
      <c r="E58" s="89">
        <v>3296300</v>
      </c>
      <c r="J58" s="87"/>
      <c r="K58" s="88" t="s">
        <v>168</v>
      </c>
      <c r="L58" s="88"/>
      <c r="M58" s="89">
        <v>3296300</v>
      </c>
    </row>
    <row r="59" spans="2:17">
      <c r="B59" s="87"/>
      <c r="C59" s="88" t="s">
        <v>171</v>
      </c>
      <c r="D59" s="88"/>
      <c r="E59" s="89">
        <f>E57+E58</f>
        <v>11014890</v>
      </c>
      <c r="F59" s="1"/>
      <c r="J59" s="87"/>
      <c r="K59" s="88" t="s">
        <v>171</v>
      </c>
      <c r="L59" s="88"/>
      <c r="M59" s="89">
        <f>M57+M58</f>
        <v>11014890</v>
      </c>
      <c r="N59" s="1"/>
      <c r="P59" s="1"/>
    </row>
    <row r="60" spans="2:17">
      <c r="B60" s="87"/>
      <c r="C60" s="88"/>
      <c r="D60" s="88"/>
      <c r="E60" s="89"/>
      <c r="J60" s="87"/>
      <c r="K60" s="88"/>
      <c r="L60" s="88"/>
      <c r="M60" s="89"/>
    </row>
    <row r="61" spans="2:17">
      <c r="B61" s="87"/>
      <c r="C61" s="88"/>
      <c r="D61" s="88"/>
      <c r="E61" s="89"/>
      <c r="J61" s="87"/>
      <c r="K61" s="88"/>
      <c r="L61" s="88"/>
      <c r="M61" s="89"/>
    </row>
    <row r="62" spans="2:17">
      <c r="B62" s="87" t="s">
        <v>178</v>
      </c>
      <c r="C62" s="88"/>
      <c r="D62" s="88"/>
      <c r="E62" s="89"/>
      <c r="J62" s="87" t="s">
        <v>178</v>
      </c>
      <c r="K62" s="88"/>
      <c r="L62" s="88"/>
      <c r="M62" s="89"/>
    </row>
    <row r="63" spans="2:17">
      <c r="B63" s="87"/>
      <c r="C63" s="88" t="s">
        <v>6</v>
      </c>
      <c r="D63" s="88"/>
      <c r="E63" s="89">
        <v>4730620</v>
      </c>
      <c r="F63" s="3">
        <f>SUM(E63+E64)</f>
        <v>4771645</v>
      </c>
      <c r="J63" s="87"/>
      <c r="K63" s="88" t="s">
        <v>6</v>
      </c>
      <c r="L63" s="88"/>
      <c r="M63" s="89">
        <v>4730620</v>
      </c>
      <c r="N63" s="3">
        <f>SUM(M63+M64)</f>
        <v>4771645</v>
      </c>
    </row>
    <row r="64" spans="2:17">
      <c r="B64" s="87"/>
      <c r="C64" s="88" t="s">
        <v>166</v>
      </c>
      <c r="D64" s="88"/>
      <c r="E64" s="89">
        <v>41025</v>
      </c>
      <c r="G64" s="112">
        <f>E64/H64</f>
        <v>0.65730445092447209</v>
      </c>
      <c r="H64">
        <v>62414</v>
      </c>
      <c r="J64" s="87"/>
      <c r="K64" s="88" t="s">
        <v>166</v>
      </c>
      <c r="L64" s="88"/>
      <c r="M64" s="89">
        <v>41025</v>
      </c>
      <c r="Q64" s="3"/>
    </row>
    <row r="65" spans="2:17">
      <c r="B65" s="87"/>
      <c r="C65" s="88" t="s">
        <v>167</v>
      </c>
      <c r="D65" s="88"/>
      <c r="E65" s="89">
        <f>(E64*7)+E63</f>
        <v>5017795</v>
      </c>
      <c r="J65" s="87"/>
      <c r="K65" s="88" t="s">
        <v>167</v>
      </c>
      <c r="L65" s="88"/>
      <c r="M65" s="89">
        <f>(M64*7)+M63</f>
        <v>5017795</v>
      </c>
      <c r="Q65" s="3"/>
    </row>
    <row r="66" spans="2:17">
      <c r="B66" s="87"/>
      <c r="C66" s="88" t="s">
        <v>168</v>
      </c>
      <c r="D66" s="88"/>
      <c r="E66" s="89">
        <v>1782700</v>
      </c>
      <c r="J66" s="87"/>
      <c r="K66" s="88" t="s">
        <v>168</v>
      </c>
      <c r="L66" s="88"/>
      <c r="M66" s="89">
        <v>1782700</v>
      </c>
    </row>
    <row r="67" spans="2:17">
      <c r="B67" s="87"/>
      <c r="C67" s="88" t="s">
        <v>171</v>
      </c>
      <c r="D67" s="88"/>
      <c r="E67" s="89">
        <f>E65+E66</f>
        <v>6800495</v>
      </c>
      <c r="F67" s="1"/>
      <c r="J67" s="87"/>
      <c r="K67" s="88" t="s">
        <v>171</v>
      </c>
      <c r="L67" s="88"/>
      <c r="M67" s="89">
        <f>M65+M66</f>
        <v>6800495</v>
      </c>
      <c r="N67" s="1"/>
      <c r="P67" s="1"/>
    </row>
    <row r="68" spans="2:17">
      <c r="B68" s="87"/>
      <c r="C68" s="88"/>
      <c r="D68" s="88"/>
      <c r="E68" s="89"/>
      <c r="J68" s="87"/>
      <c r="K68" s="88"/>
      <c r="L68" s="88"/>
      <c r="M68" s="89"/>
    </row>
    <row r="69" spans="2:17">
      <c r="B69" s="87"/>
      <c r="C69" s="88"/>
      <c r="D69" s="88"/>
      <c r="E69" s="89"/>
      <c r="J69" s="87"/>
      <c r="K69" s="88"/>
      <c r="L69" s="88"/>
      <c r="M69" s="89"/>
    </row>
    <row r="70" spans="2:17">
      <c r="B70" s="87" t="s">
        <v>179</v>
      </c>
      <c r="C70" s="88"/>
      <c r="D70" s="88"/>
      <c r="E70" s="89"/>
      <c r="J70" s="87" t="s">
        <v>179</v>
      </c>
      <c r="K70" s="88"/>
      <c r="L70" s="88"/>
      <c r="M70" s="89"/>
    </row>
    <row r="71" spans="2:17">
      <c r="B71" s="87"/>
      <c r="C71" s="88" t="s">
        <v>6</v>
      </c>
      <c r="D71" s="88"/>
      <c r="E71" s="89">
        <v>7688880</v>
      </c>
      <c r="F71" s="3">
        <f>SUM(E71+E72)</f>
        <v>7773508</v>
      </c>
      <c r="J71" s="87"/>
      <c r="K71" s="88" t="s">
        <v>6</v>
      </c>
      <c r="L71" s="88"/>
      <c r="M71" s="89">
        <v>7688880</v>
      </c>
      <c r="N71" s="3">
        <f>SUM(M71+M72)</f>
        <v>7773508</v>
      </c>
    </row>
    <row r="72" spans="2:17">
      <c r="B72" s="87"/>
      <c r="C72" s="88" t="s">
        <v>166</v>
      </c>
      <c r="D72" s="88"/>
      <c r="E72" s="89">
        <v>84628</v>
      </c>
      <c r="G72" s="112">
        <f>E72/H72</f>
        <v>1.0759665874156104</v>
      </c>
      <c r="H72">
        <v>78653</v>
      </c>
      <c r="J72" s="87"/>
      <c r="K72" s="88" t="s">
        <v>166</v>
      </c>
      <c r="L72" s="88"/>
      <c r="M72" s="89">
        <v>84628</v>
      </c>
      <c r="Q72" s="3"/>
    </row>
    <row r="73" spans="2:17">
      <c r="B73" s="87"/>
      <c r="C73" s="88" t="s">
        <v>167</v>
      </c>
      <c r="D73" s="88"/>
      <c r="E73" s="89">
        <f>(E72*7)+E71</f>
        <v>8281276</v>
      </c>
      <c r="J73" s="87"/>
      <c r="K73" s="88" t="s">
        <v>167</v>
      </c>
      <c r="L73" s="88"/>
      <c r="M73" s="89">
        <f>(M72*7)+M71</f>
        <v>8281276</v>
      </c>
      <c r="Q73" s="3"/>
    </row>
    <row r="74" spans="2:17">
      <c r="B74" s="87"/>
      <c r="C74" s="88" t="s">
        <v>168</v>
      </c>
      <c r="D74" s="88"/>
      <c r="E74" s="89">
        <v>5103300</v>
      </c>
      <c r="J74" s="87"/>
      <c r="K74" s="88" t="s">
        <v>168</v>
      </c>
      <c r="L74" s="88"/>
      <c r="M74" s="89">
        <v>5103300</v>
      </c>
    </row>
    <row r="75" spans="2:17">
      <c r="B75" s="87"/>
      <c r="C75" s="88" t="s">
        <v>171</v>
      </c>
      <c r="D75" s="88"/>
      <c r="E75" s="89">
        <f>E73+E74</f>
        <v>13384576</v>
      </c>
      <c r="F75" s="1"/>
      <c r="J75" s="87"/>
      <c r="K75" s="88" t="s">
        <v>171</v>
      </c>
      <c r="L75" s="88"/>
      <c r="M75" s="89">
        <f>M73+M74</f>
        <v>13384576</v>
      </c>
      <c r="N75" s="1"/>
      <c r="P75" s="1"/>
    </row>
    <row r="76" spans="2:17">
      <c r="B76" s="87"/>
      <c r="C76" s="88"/>
      <c r="D76" s="88"/>
      <c r="E76" s="89"/>
      <c r="J76" s="87"/>
      <c r="K76" s="88"/>
      <c r="L76" s="88"/>
      <c r="M76" s="89"/>
    </row>
    <row r="77" spans="2:17">
      <c r="B77" s="87"/>
      <c r="C77" s="88"/>
      <c r="D77" s="88"/>
      <c r="E77" s="89"/>
      <c r="J77" s="87"/>
      <c r="K77" s="88"/>
      <c r="L77" s="88"/>
      <c r="M77" s="89"/>
    </row>
    <row r="78" spans="2:17">
      <c r="B78" s="87" t="s">
        <v>180</v>
      </c>
      <c r="C78" s="88"/>
      <c r="D78" s="88"/>
      <c r="E78" s="89"/>
      <c r="J78" s="87" t="s">
        <v>180</v>
      </c>
      <c r="K78" s="88"/>
      <c r="L78" s="88"/>
      <c r="M78" s="89"/>
    </row>
    <row r="79" spans="2:17">
      <c r="B79" s="87"/>
      <c r="C79" s="88" t="s">
        <v>6</v>
      </c>
      <c r="D79" s="88"/>
      <c r="E79" s="89">
        <v>18425700</v>
      </c>
      <c r="F79" s="3">
        <f>SUM(E79+E80)</f>
        <v>18462203</v>
      </c>
      <c r="J79" s="87"/>
      <c r="K79" s="88" t="s">
        <v>6</v>
      </c>
      <c r="L79" s="88"/>
      <c r="M79" s="89">
        <v>18425700</v>
      </c>
      <c r="N79" s="3">
        <f>SUM(M79+M80)</f>
        <v>18462203</v>
      </c>
      <c r="Q79" s="3"/>
    </row>
    <row r="80" spans="2:17">
      <c r="B80" s="87"/>
      <c r="C80" s="88" t="s">
        <v>166</v>
      </c>
      <c r="D80" s="88"/>
      <c r="E80" s="89">
        <v>36503</v>
      </c>
      <c r="G80" s="112">
        <f>E80/H80</f>
        <v>0.76790222147425113</v>
      </c>
      <c r="H80">
        <v>47536</v>
      </c>
      <c r="J80" s="87"/>
      <c r="K80" s="88" t="s">
        <v>166</v>
      </c>
      <c r="L80" s="88"/>
      <c r="M80" s="89">
        <v>36503</v>
      </c>
      <c r="Q80" s="3"/>
    </row>
    <row r="81" spans="2:16">
      <c r="B81" s="87"/>
      <c r="C81" s="88" t="s">
        <v>167</v>
      </c>
      <c r="D81" s="88"/>
      <c r="E81" s="89">
        <f>(E80*7)+E79</f>
        <v>18681221</v>
      </c>
      <c r="J81" s="87"/>
      <c r="K81" s="88" t="s">
        <v>167</v>
      </c>
      <c r="L81" s="88"/>
      <c r="M81" s="89">
        <f>(M80*7)+M79</f>
        <v>18681221</v>
      </c>
      <c r="O81"/>
    </row>
    <row r="82" spans="2:16">
      <c r="B82" s="87"/>
      <c r="C82" s="88" t="s">
        <v>168</v>
      </c>
      <c r="D82" s="88"/>
      <c r="E82" s="89">
        <v>2992500</v>
      </c>
      <c r="F82" s="1"/>
      <c r="J82" s="87"/>
      <c r="K82" s="88" t="s">
        <v>168</v>
      </c>
      <c r="L82" s="88"/>
      <c r="M82" s="89">
        <v>2992500</v>
      </c>
      <c r="N82" s="1"/>
      <c r="O82"/>
    </row>
    <row r="83" spans="2:16">
      <c r="B83" s="87"/>
      <c r="C83" s="88" t="s">
        <v>171</v>
      </c>
      <c r="D83" s="88"/>
      <c r="E83" s="89">
        <f>E81+E82</f>
        <v>21673721</v>
      </c>
      <c r="J83" s="87"/>
      <c r="K83" s="88" t="s">
        <v>171</v>
      </c>
      <c r="L83" s="88"/>
      <c r="M83" s="89">
        <f>M81+M82</f>
        <v>21673721</v>
      </c>
      <c r="O83"/>
    </row>
    <row r="84" spans="2:16">
      <c r="B84" s="87"/>
      <c r="C84" s="88"/>
      <c r="D84" s="88"/>
      <c r="E84" s="89"/>
      <c r="J84" s="87"/>
      <c r="K84" s="88"/>
      <c r="L84" s="88"/>
      <c r="M84" s="89"/>
      <c r="O84"/>
    </row>
    <row r="85" spans="2:16">
      <c r="B85" s="87"/>
      <c r="C85" s="88"/>
      <c r="D85" s="88"/>
      <c r="E85" s="89"/>
      <c r="J85" s="87"/>
      <c r="K85" s="88"/>
      <c r="L85" s="88"/>
      <c r="M85" s="89"/>
      <c r="O85"/>
    </row>
    <row r="86" spans="2:16">
      <c r="B86" s="87" t="s">
        <v>3</v>
      </c>
      <c r="C86" s="88"/>
      <c r="D86" s="88"/>
      <c r="E86" s="89"/>
      <c r="J86" s="87" t="s">
        <v>3</v>
      </c>
      <c r="K86" s="88"/>
      <c r="L86" s="88"/>
      <c r="M86" s="89"/>
      <c r="O86"/>
    </row>
    <row r="87" spans="2:16">
      <c r="B87" s="87"/>
      <c r="C87" s="88" t="s">
        <v>6</v>
      </c>
      <c r="D87" s="88"/>
      <c r="E87" s="89">
        <f>E79+E71+E63+E55+E47+E39+E31+E23+E15+E7</f>
        <v>98346144</v>
      </c>
      <c r="F87" s="3">
        <f>SUM(E87+E88)</f>
        <v>99136085</v>
      </c>
      <c r="J87" s="87"/>
      <c r="K87" s="88" t="s">
        <v>6</v>
      </c>
      <c r="L87" s="88"/>
      <c r="M87" s="89">
        <f>M79+M71+M63+M55+M47+M39+M31+M23+M15+M7</f>
        <v>105686936</v>
      </c>
      <c r="N87" s="3">
        <f>SUM(M87+M88)</f>
        <v>106420057</v>
      </c>
      <c r="O87"/>
    </row>
    <row r="88" spans="2:16">
      <c r="B88" s="87"/>
      <c r="C88" s="88" t="s">
        <v>166</v>
      </c>
      <c r="D88" s="88"/>
      <c r="E88" s="89">
        <f>E80+E72+E64+E56+E48+E40+E32+E24+E16+E8</f>
        <v>789941</v>
      </c>
      <c r="G88" s="112"/>
      <c r="J88" s="87"/>
      <c r="K88" s="88" t="s">
        <v>166</v>
      </c>
      <c r="L88" s="88"/>
      <c r="M88" s="89">
        <f>M80+M72+M64+M56+M48+M40+M32+M24+M16+M8</f>
        <v>733121</v>
      </c>
      <c r="O88"/>
    </row>
    <row r="89" spans="2:16">
      <c r="B89" s="87"/>
      <c r="C89" s="88" t="s">
        <v>167</v>
      </c>
      <c r="D89" s="88"/>
      <c r="E89" s="89">
        <f>(E88*7)+E87</f>
        <v>103875731</v>
      </c>
      <c r="J89" s="87"/>
      <c r="K89" s="88" t="s">
        <v>167</v>
      </c>
      <c r="L89" s="88"/>
      <c r="M89" s="89">
        <f>(M88*7)+M87</f>
        <v>110818783</v>
      </c>
    </row>
    <row r="90" spans="2:16">
      <c r="B90" s="87"/>
      <c r="C90" s="88" t="s">
        <v>168</v>
      </c>
      <c r="D90" s="88"/>
      <c r="E90" s="89">
        <f>E82+E74+E66+E58+E50+E42+E34+E26+E18+E10</f>
        <v>50135300</v>
      </c>
      <c r="F90" s="1"/>
      <c r="J90" s="87"/>
      <c r="K90" s="88" t="s">
        <v>168</v>
      </c>
      <c r="L90" s="88"/>
      <c r="M90" s="89">
        <f>M82+M74+M66+M58+M50+M42+M34+M26+M18+M10</f>
        <v>41973800</v>
      </c>
      <c r="N90" s="1"/>
      <c r="P90" s="1"/>
    </row>
    <row r="91" spans="2:16">
      <c r="B91" s="87"/>
      <c r="C91" s="88" t="s">
        <v>171</v>
      </c>
      <c r="D91" s="88"/>
      <c r="E91" s="89">
        <f>E89+E90</f>
        <v>154011031</v>
      </c>
      <c r="H91" s="5"/>
      <c r="I91" s="4"/>
      <c r="J91" s="87"/>
      <c r="K91" s="88" t="s">
        <v>171</v>
      </c>
      <c r="L91" s="88"/>
      <c r="M91" s="89">
        <f>M89+M90</f>
        <v>152792583</v>
      </c>
    </row>
    <row r="92" spans="2:16">
      <c r="C92" s="5" t="s">
        <v>181</v>
      </c>
      <c r="K92" s="5" t="s">
        <v>181</v>
      </c>
    </row>
    <row r="93" spans="2:16">
      <c r="C93" t="s">
        <v>182</v>
      </c>
      <c r="K93" t="s">
        <v>182</v>
      </c>
    </row>
    <row r="94" spans="2:16">
      <c r="C94" t="s">
        <v>183</v>
      </c>
      <c r="K94" t="s">
        <v>183</v>
      </c>
    </row>
    <row r="98" spans="5:13">
      <c r="E98" s="8"/>
      <c r="M98" s="8"/>
    </row>
    <row r="113" spans="5:13">
      <c r="E113" s="8"/>
      <c r="M113" s="8"/>
    </row>
    <row r="264" spans="5:13">
      <c r="E264" s="6"/>
      <c r="M264" s="6"/>
    </row>
    <row r="265" spans="5:13">
      <c r="E265"/>
      <c r="M265"/>
    </row>
    <row r="266" spans="5:13">
      <c r="E266"/>
      <c r="M266"/>
    </row>
    <row r="267" spans="5:13">
      <c r="E267"/>
      <c r="M267"/>
    </row>
    <row r="268" spans="5:13">
      <c r="E268"/>
      <c r="M268"/>
    </row>
    <row r="269" spans="5:13">
      <c r="E269"/>
      <c r="M269"/>
    </row>
    <row r="270" spans="5:13">
      <c r="E270"/>
      <c r="M270"/>
    </row>
    <row r="271" spans="5:13">
      <c r="E271"/>
      <c r="M271"/>
    </row>
    <row r="272" spans="5:13">
      <c r="E272"/>
      <c r="M272"/>
    </row>
    <row r="273" spans="5:13">
      <c r="E273"/>
      <c r="M273"/>
    </row>
    <row r="274" spans="5:13">
      <c r="E274"/>
      <c r="M274"/>
    </row>
    <row r="275" spans="5:13">
      <c r="E275"/>
      <c r="M275"/>
    </row>
    <row r="276" spans="5:13">
      <c r="E276"/>
      <c r="M276"/>
    </row>
    <row r="277" spans="5:13">
      <c r="E277"/>
      <c r="M277"/>
    </row>
    <row r="278" spans="5:13">
      <c r="E278"/>
      <c r="M278"/>
    </row>
    <row r="279" spans="5:13">
      <c r="E279"/>
      <c r="M279"/>
    </row>
    <row r="346" spans="5:14">
      <c r="E346" s="6"/>
      <c r="M346" s="6"/>
    </row>
    <row r="347" spans="5:14">
      <c r="E347"/>
      <c r="F347" s="9"/>
      <c r="M347"/>
      <c r="N347" s="9"/>
    </row>
    <row r="348" spans="5:14">
      <c r="E348" s="9"/>
      <c r="M348" s="9"/>
    </row>
    <row r="349" spans="5:14">
      <c r="E349" s="9"/>
      <c r="M349" s="9"/>
    </row>
    <row r="350" spans="5:14">
      <c r="E350" s="9"/>
      <c r="M350" s="9"/>
    </row>
    <row r="351" spans="5:14">
      <c r="E351" s="9"/>
      <c r="M351" s="9"/>
    </row>
    <row r="352" spans="5:14">
      <c r="E352"/>
      <c r="M352"/>
    </row>
    <row r="353" spans="5:13">
      <c r="E353"/>
      <c r="M353"/>
    </row>
    <row r="354" spans="5:13">
      <c r="E354"/>
      <c r="M354"/>
    </row>
    <row r="355" spans="5:13">
      <c r="E355"/>
      <c r="M355"/>
    </row>
    <row r="356" spans="5:13">
      <c r="E356"/>
      <c r="M356"/>
    </row>
    <row r="357" spans="5:13">
      <c r="E357"/>
      <c r="M357"/>
    </row>
    <row r="358" spans="5:13">
      <c r="E358" s="6"/>
      <c r="M358" s="6"/>
    </row>
    <row r="359" spans="5:13">
      <c r="E359" s="6"/>
      <c r="M359" s="6"/>
    </row>
    <row r="366" spans="5:13">
      <c r="E366" s="6"/>
      <c r="M366" s="6"/>
    </row>
    <row r="367" spans="5:13">
      <c r="E367"/>
      <c r="M367"/>
    </row>
    <row r="368" spans="5:13">
      <c r="E368"/>
      <c r="M368"/>
    </row>
    <row r="369" spans="5:13">
      <c r="E369"/>
      <c r="M369"/>
    </row>
    <row r="370" spans="5:13">
      <c r="E370"/>
      <c r="M370"/>
    </row>
    <row r="371" spans="5:13">
      <c r="E371"/>
      <c r="M371"/>
    </row>
    <row r="372" spans="5:13">
      <c r="E372"/>
      <c r="M372"/>
    </row>
    <row r="373" spans="5:13">
      <c r="E373"/>
      <c r="M373"/>
    </row>
    <row r="374" spans="5:13">
      <c r="E374"/>
      <c r="M374"/>
    </row>
    <row r="375" spans="5:13">
      <c r="E375"/>
      <c r="M375"/>
    </row>
    <row r="376" spans="5:13">
      <c r="E376"/>
      <c r="M376"/>
    </row>
    <row r="377" spans="5:13">
      <c r="E377"/>
      <c r="M377"/>
    </row>
    <row r="378" spans="5:13">
      <c r="E378"/>
      <c r="M378"/>
    </row>
    <row r="379" spans="5:13">
      <c r="E379"/>
      <c r="M379"/>
    </row>
    <row r="380" spans="5:13">
      <c r="E380"/>
      <c r="M380"/>
    </row>
    <row r="381" spans="5:13">
      <c r="E381"/>
      <c r="M381"/>
    </row>
    <row r="382" spans="5:13">
      <c r="E382"/>
      <c r="M38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14F26-D1E7-4758-B07C-4B9E4A046F3B}">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0FE34E5E6255F41AFCC221B84FAB27B" ma:contentTypeVersion="14" ma:contentTypeDescription="Create a new document." ma:contentTypeScope="" ma:versionID="bcd51689fedd4f773840230d1d62caee">
  <xsd:schema xmlns:xsd="http://www.w3.org/2001/XMLSchema" xmlns:xs="http://www.w3.org/2001/XMLSchema" xmlns:p="http://schemas.microsoft.com/office/2006/metadata/properties" xmlns:ns2="5d57ab6b-7620-4be5-802b-fa68ddee49ca" xmlns:ns3="71c476a1-b17c-429c-81cd-a81280556eb5" targetNamespace="http://schemas.microsoft.com/office/2006/metadata/properties" ma:root="true" ma:fieldsID="996d1397883f619402aff7903c07d38b" ns2:_="" ns3:_="">
    <xsd:import namespace="5d57ab6b-7620-4be5-802b-fa68ddee49ca"/>
    <xsd:import namespace="71c476a1-b17c-429c-81cd-a81280556e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57ab6b-7620-4be5-802b-fa68ddee49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22497a2b-35a7-48fa-91b2-421a4e35cbc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1c476a1-b17c-429c-81cd-a81280556eb5"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2fb0681-e42d-4553-9297-fc9662afd1e1}" ma:internalName="TaxCatchAll" ma:showField="CatchAllData" ma:web="71c476a1-b17c-429c-81cd-a81280556e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1c476a1-b17c-429c-81cd-a81280556eb5" xsi:nil="true"/>
    <lcf76f155ced4ddcb4097134ff3c332f xmlns="5d57ab6b-7620-4be5-802b-fa68ddee49c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C7DA8BA-21E1-48A8-8140-DA63D0FAC434}"/>
</file>

<file path=customXml/itemProps2.xml><?xml version="1.0" encoding="utf-8"?>
<ds:datastoreItem xmlns:ds="http://schemas.openxmlformats.org/officeDocument/2006/customXml" ds:itemID="{CA12C0C8-4FB7-4472-90C8-287D6A0BB782}"/>
</file>

<file path=customXml/itemProps3.xml><?xml version="1.0" encoding="utf-8"?>
<ds:datastoreItem xmlns:ds="http://schemas.openxmlformats.org/officeDocument/2006/customXml" ds:itemID="{34437528-2665-4844-94B4-DFA4F533C2B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Connell, Stephen</dc:creator>
  <cp:keywords/>
  <dc:description/>
  <cp:lastModifiedBy/>
  <cp:revision/>
  <dcterms:created xsi:type="dcterms:W3CDTF">2025-03-06T14:30:25Z</dcterms:created>
  <dcterms:modified xsi:type="dcterms:W3CDTF">2026-01-16T14:55:21Z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0x01010090FE34E5E6255F41AFCC221B84FAB27B</vt:lpwstr>
  </property>
</Properties>
</file>