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wbklegal.sharepoint.com/sites/legalstaff/Shared Documents/SCHOOL CLIENTS/PITTSBURGH/Right To Know - PGH/2026 OOR Deadlines/Schikorra/"/>
    </mc:Choice>
  </mc:AlternateContent>
  <xr:revisionPtr revIDLastSave="0" documentId="8_{8275EF7D-EA82-422F-881D-EE0D731E8CB1}" xr6:coauthVersionLast="47" xr6:coauthVersionMax="47" xr10:uidLastSave="{00000000-0000-0000-0000-000000000000}"/>
  <bookViews>
    <workbookView xWindow="1140" yWindow="1140" windowWidth="18720" windowHeight="11730" activeTab="1" xr2:uid="{00000000-000D-0000-FFFF-FFFF00000000}"/>
  </bookViews>
  <sheets>
    <sheet name="2026-32 " sheetId="3" r:id="rId1"/>
    <sheet name="2026-32  (less FRFP)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6" i="5" l="1"/>
  <c r="F646" i="5"/>
  <c r="G643" i="5"/>
  <c r="H643" i="5"/>
  <c r="I643" i="5"/>
  <c r="J643" i="5"/>
  <c r="K643" i="5"/>
  <c r="L643" i="5"/>
  <c r="M643" i="5"/>
  <c r="N643" i="5"/>
  <c r="F643" i="5"/>
  <c r="F639" i="5"/>
  <c r="F794" i="3"/>
  <c r="M589" i="5"/>
  <c r="F641" i="5"/>
  <c r="N638" i="5"/>
  <c r="L637" i="5"/>
  <c r="K637" i="5"/>
  <c r="L639" i="5" s="1"/>
  <c r="J637" i="5"/>
  <c r="K639" i="5" s="1"/>
  <c r="I637" i="5"/>
  <c r="J639" i="5" s="1"/>
  <c r="H637" i="5"/>
  <c r="G637" i="5"/>
  <c r="F637" i="5"/>
  <c r="L634" i="5"/>
  <c r="L635" i="5" s="1"/>
  <c r="K634" i="5"/>
  <c r="K635" i="5" s="1"/>
  <c r="J634" i="5"/>
  <c r="J635" i="5" s="1"/>
  <c r="I634" i="5"/>
  <c r="I635" i="5" s="1"/>
  <c r="H634" i="5"/>
  <c r="H635" i="5" s="1"/>
  <c r="G634" i="5"/>
  <c r="G635" i="5" s="1"/>
  <c r="F634" i="5"/>
  <c r="F635" i="5" s="1"/>
  <c r="N635" i="5" s="1"/>
  <c r="L631" i="5"/>
  <c r="L632" i="5" s="1"/>
  <c r="K631" i="5"/>
  <c r="K632" i="5" s="1"/>
  <c r="J631" i="5"/>
  <c r="J632" i="5" s="1"/>
  <c r="I631" i="5"/>
  <c r="I632" i="5" s="1"/>
  <c r="H631" i="5"/>
  <c r="H632" i="5" s="1"/>
  <c r="G631" i="5"/>
  <c r="G632" i="5" s="1"/>
  <c r="F631" i="5"/>
  <c r="F632" i="5" s="1"/>
  <c r="N632" i="5" s="1"/>
  <c r="L624" i="5"/>
  <c r="K624" i="5"/>
  <c r="J624" i="5"/>
  <c r="I624" i="5"/>
  <c r="H624" i="5"/>
  <c r="G624" i="5"/>
  <c r="F624" i="5"/>
  <c r="N622" i="5"/>
  <c r="N621" i="5"/>
  <c r="N620" i="5"/>
  <c r="N619" i="5"/>
  <c r="N618" i="5"/>
  <c r="N617" i="5"/>
  <c r="N616" i="5"/>
  <c r="N615" i="5"/>
  <c r="N614" i="5"/>
  <c r="N613" i="5"/>
  <c r="N612" i="5"/>
  <c r="N611" i="5"/>
  <c r="N610" i="5"/>
  <c r="N609" i="5"/>
  <c r="N608" i="5"/>
  <c r="N607" i="5"/>
  <c r="N606" i="5"/>
  <c r="N605" i="5"/>
  <c r="N604" i="5"/>
  <c r="N603" i="5"/>
  <c r="N602" i="5"/>
  <c r="N601" i="5"/>
  <c r="N600" i="5"/>
  <c r="N599" i="5"/>
  <c r="N598" i="5"/>
  <c r="N597" i="5"/>
  <c r="N596" i="5"/>
  <c r="N595" i="5"/>
  <c r="N594" i="5"/>
  <c r="N593" i="5"/>
  <c r="N592" i="5"/>
  <c r="N591" i="5"/>
  <c r="N624" i="5" s="1"/>
  <c r="L586" i="5"/>
  <c r="K586" i="5"/>
  <c r="J586" i="5"/>
  <c r="I586" i="5"/>
  <c r="H586" i="5"/>
  <c r="G586" i="5"/>
  <c r="F586" i="5"/>
  <c r="N586" i="5" s="1"/>
  <c r="N585" i="5"/>
  <c r="L585" i="5"/>
  <c r="L587" i="5" s="1"/>
  <c r="K585" i="5"/>
  <c r="K587" i="5" s="1"/>
  <c r="J585" i="5"/>
  <c r="J587" i="5" s="1"/>
  <c r="I585" i="5"/>
  <c r="I587" i="5" s="1"/>
  <c r="H585" i="5"/>
  <c r="H587" i="5" s="1"/>
  <c r="G585" i="5"/>
  <c r="G587" i="5" s="1"/>
  <c r="F585" i="5"/>
  <c r="F587" i="5" s="1"/>
  <c r="O587" i="5" s="1"/>
  <c r="N584" i="5"/>
  <c r="L580" i="5"/>
  <c r="K580" i="5"/>
  <c r="J580" i="5"/>
  <c r="I580" i="5"/>
  <c r="H580" i="5"/>
  <c r="G580" i="5"/>
  <c r="F580" i="5"/>
  <c r="N580" i="5" s="1"/>
  <c r="L579" i="5"/>
  <c r="L581" i="5" s="1"/>
  <c r="K579" i="5"/>
  <c r="K581" i="5" s="1"/>
  <c r="J579" i="5"/>
  <c r="J581" i="5" s="1"/>
  <c r="I579" i="5"/>
  <c r="I581" i="5" s="1"/>
  <c r="H579" i="5"/>
  <c r="H581" i="5" s="1"/>
  <c r="G579" i="5"/>
  <c r="G581" i="5" s="1"/>
  <c r="F579" i="5"/>
  <c r="N578" i="5"/>
  <c r="N577" i="5"/>
  <c r="N576" i="5"/>
  <c r="N575" i="5"/>
  <c r="N574" i="5"/>
  <c r="L570" i="5"/>
  <c r="K570" i="5"/>
  <c r="J570" i="5"/>
  <c r="I570" i="5"/>
  <c r="H570" i="5"/>
  <c r="G570" i="5"/>
  <c r="F570" i="5"/>
  <c r="N570" i="5" s="1"/>
  <c r="L569" i="5"/>
  <c r="L571" i="5" s="1"/>
  <c r="K569" i="5"/>
  <c r="K571" i="5" s="1"/>
  <c r="J569" i="5"/>
  <c r="J571" i="5" s="1"/>
  <c r="I569" i="5"/>
  <c r="I571" i="5" s="1"/>
  <c r="H569" i="5"/>
  <c r="H571" i="5" s="1"/>
  <c r="G569" i="5"/>
  <c r="G571" i="5" s="1"/>
  <c r="F569" i="5"/>
  <c r="N568" i="5"/>
  <c r="N567" i="5"/>
  <c r="N566" i="5"/>
  <c r="N565" i="5"/>
  <c r="N564" i="5"/>
  <c r="L560" i="5"/>
  <c r="K560" i="5"/>
  <c r="J560" i="5"/>
  <c r="I560" i="5"/>
  <c r="H560" i="5"/>
  <c r="G560" i="5"/>
  <c r="F560" i="5"/>
  <c r="N560" i="5" s="1"/>
  <c r="L559" i="5"/>
  <c r="L561" i="5" s="1"/>
  <c r="K559" i="5"/>
  <c r="K561" i="5" s="1"/>
  <c r="J559" i="5"/>
  <c r="J561" i="5" s="1"/>
  <c r="I559" i="5"/>
  <c r="I561" i="5" s="1"/>
  <c r="H559" i="5"/>
  <c r="H561" i="5" s="1"/>
  <c r="G559" i="5"/>
  <c r="G561" i="5" s="1"/>
  <c r="F559" i="5"/>
  <c r="N558" i="5"/>
  <c r="N557" i="5"/>
  <c r="N556" i="5"/>
  <c r="N555" i="5"/>
  <c r="N554" i="5"/>
  <c r="N553" i="5"/>
  <c r="N552" i="5"/>
  <c r="L548" i="5"/>
  <c r="K548" i="5"/>
  <c r="J548" i="5"/>
  <c r="I548" i="5"/>
  <c r="H548" i="5"/>
  <c r="G548" i="5"/>
  <c r="F548" i="5"/>
  <c r="N548" i="5" s="1"/>
  <c r="L547" i="5"/>
  <c r="L549" i="5" s="1"/>
  <c r="K547" i="5"/>
  <c r="K549" i="5" s="1"/>
  <c r="J547" i="5"/>
  <c r="J549" i="5" s="1"/>
  <c r="I547" i="5"/>
  <c r="I549" i="5" s="1"/>
  <c r="H547" i="5"/>
  <c r="H549" i="5" s="1"/>
  <c r="G547" i="5"/>
  <c r="G549" i="5" s="1"/>
  <c r="F547" i="5"/>
  <c r="N546" i="5"/>
  <c r="N545" i="5"/>
  <c r="L541" i="5"/>
  <c r="K541" i="5"/>
  <c r="J541" i="5"/>
  <c r="I541" i="5"/>
  <c r="H541" i="5"/>
  <c r="G541" i="5"/>
  <c r="F541" i="5"/>
  <c r="N541" i="5" s="1"/>
  <c r="L540" i="5"/>
  <c r="L542" i="5" s="1"/>
  <c r="K540" i="5"/>
  <c r="K542" i="5" s="1"/>
  <c r="J540" i="5"/>
  <c r="J542" i="5" s="1"/>
  <c r="I540" i="5"/>
  <c r="I542" i="5" s="1"/>
  <c r="H540" i="5"/>
  <c r="H542" i="5" s="1"/>
  <c r="G540" i="5"/>
  <c r="G542" i="5" s="1"/>
  <c r="F540" i="5"/>
  <c r="N539" i="5"/>
  <c r="N538" i="5"/>
  <c r="N537" i="5"/>
  <c r="N536" i="5"/>
  <c r="L532" i="5"/>
  <c r="K532" i="5"/>
  <c r="J532" i="5"/>
  <c r="I532" i="5"/>
  <c r="H532" i="5"/>
  <c r="G532" i="5"/>
  <c r="F532" i="5"/>
  <c r="N532" i="5" s="1"/>
  <c r="L531" i="5"/>
  <c r="L533" i="5" s="1"/>
  <c r="K531" i="5"/>
  <c r="K533" i="5" s="1"/>
  <c r="J531" i="5"/>
  <c r="J533" i="5" s="1"/>
  <c r="I531" i="5"/>
  <c r="I533" i="5" s="1"/>
  <c r="H531" i="5"/>
  <c r="H533" i="5" s="1"/>
  <c r="G531" i="5"/>
  <c r="G533" i="5" s="1"/>
  <c r="F531" i="5"/>
  <c r="N530" i="5"/>
  <c r="N529" i="5"/>
  <c r="N528" i="5"/>
  <c r="N527" i="5"/>
  <c r="N526" i="5"/>
  <c r="L522" i="5"/>
  <c r="K522" i="5"/>
  <c r="J522" i="5"/>
  <c r="I522" i="5"/>
  <c r="H522" i="5"/>
  <c r="G522" i="5"/>
  <c r="F522" i="5"/>
  <c r="N522" i="5" s="1"/>
  <c r="L521" i="5"/>
  <c r="L523" i="5" s="1"/>
  <c r="K521" i="5"/>
  <c r="K523" i="5" s="1"/>
  <c r="J521" i="5"/>
  <c r="J523" i="5" s="1"/>
  <c r="I521" i="5"/>
  <c r="I523" i="5" s="1"/>
  <c r="H521" i="5"/>
  <c r="H523" i="5" s="1"/>
  <c r="G521" i="5"/>
  <c r="G523" i="5" s="1"/>
  <c r="F521" i="5"/>
  <c r="N520" i="5"/>
  <c r="L516" i="5"/>
  <c r="K516" i="5"/>
  <c r="J516" i="5"/>
  <c r="I516" i="5"/>
  <c r="H516" i="5"/>
  <c r="G516" i="5"/>
  <c r="F516" i="5"/>
  <c r="N516" i="5" s="1"/>
  <c r="L515" i="5"/>
  <c r="L517" i="5" s="1"/>
  <c r="K515" i="5"/>
  <c r="K517" i="5" s="1"/>
  <c r="J515" i="5"/>
  <c r="J517" i="5" s="1"/>
  <c r="I515" i="5"/>
  <c r="I517" i="5" s="1"/>
  <c r="H515" i="5"/>
  <c r="H517" i="5" s="1"/>
  <c r="G515" i="5"/>
  <c r="G517" i="5" s="1"/>
  <c r="F515" i="5"/>
  <c r="N514" i="5"/>
  <c r="N513" i="5"/>
  <c r="N512" i="5"/>
  <c r="N511" i="5"/>
  <c r="K507" i="5"/>
  <c r="J507" i="5"/>
  <c r="I507" i="5"/>
  <c r="H507" i="5"/>
  <c r="G507" i="5"/>
  <c r="F507" i="5"/>
  <c r="N507" i="5" s="1"/>
  <c r="L506" i="5"/>
  <c r="L508" i="5" s="1"/>
  <c r="K506" i="5"/>
  <c r="K508" i="5" s="1"/>
  <c r="J506" i="5"/>
  <c r="J508" i="5" s="1"/>
  <c r="I506" i="5"/>
  <c r="I508" i="5" s="1"/>
  <c r="H506" i="5"/>
  <c r="H508" i="5" s="1"/>
  <c r="G506" i="5"/>
  <c r="G508" i="5" s="1"/>
  <c r="F506" i="5"/>
  <c r="N505" i="5"/>
  <c r="L501" i="5"/>
  <c r="K501" i="5"/>
  <c r="J501" i="5"/>
  <c r="I501" i="5"/>
  <c r="H501" i="5"/>
  <c r="G501" i="5"/>
  <c r="F501" i="5"/>
  <c r="N501" i="5" s="1"/>
  <c r="L500" i="5"/>
  <c r="L502" i="5" s="1"/>
  <c r="K500" i="5"/>
  <c r="K502" i="5" s="1"/>
  <c r="J500" i="5"/>
  <c r="J502" i="5" s="1"/>
  <c r="I500" i="5"/>
  <c r="I502" i="5" s="1"/>
  <c r="H500" i="5"/>
  <c r="H502" i="5" s="1"/>
  <c r="G500" i="5"/>
  <c r="G502" i="5" s="1"/>
  <c r="F500" i="5"/>
  <c r="N499" i="5"/>
  <c r="N498" i="5"/>
  <c r="N497" i="5"/>
  <c r="N496" i="5"/>
  <c r="K492" i="5"/>
  <c r="K493" i="5" s="1"/>
  <c r="J492" i="5"/>
  <c r="I492" i="5"/>
  <c r="H492" i="5"/>
  <c r="G492" i="5"/>
  <c r="F492" i="5"/>
  <c r="N492" i="5" s="1"/>
  <c r="J491" i="5"/>
  <c r="J493" i="5" s="1"/>
  <c r="I491" i="5"/>
  <c r="I493" i="5" s="1"/>
  <c r="H491" i="5"/>
  <c r="H493" i="5" s="1"/>
  <c r="G491" i="5"/>
  <c r="G493" i="5" s="1"/>
  <c r="F491" i="5"/>
  <c r="K486" i="5"/>
  <c r="K487" i="5" s="1"/>
  <c r="J486" i="5"/>
  <c r="I486" i="5"/>
  <c r="H486" i="5"/>
  <c r="G486" i="5"/>
  <c r="F486" i="5"/>
  <c r="N486" i="5" s="1"/>
  <c r="J485" i="5"/>
  <c r="J487" i="5" s="1"/>
  <c r="I485" i="5"/>
  <c r="I487" i="5" s="1"/>
  <c r="H485" i="5"/>
  <c r="H487" i="5" s="1"/>
  <c r="G485" i="5"/>
  <c r="G487" i="5" s="1"/>
  <c r="F485" i="5"/>
  <c r="N484" i="5"/>
  <c r="L480" i="5"/>
  <c r="K480" i="5"/>
  <c r="J480" i="5"/>
  <c r="I480" i="5"/>
  <c r="H480" i="5"/>
  <c r="G480" i="5"/>
  <c r="F480" i="5"/>
  <c r="N480" i="5" s="1"/>
  <c r="L479" i="5"/>
  <c r="L481" i="5" s="1"/>
  <c r="K479" i="5"/>
  <c r="K481" i="5" s="1"/>
  <c r="J479" i="5"/>
  <c r="J481" i="5" s="1"/>
  <c r="I479" i="5"/>
  <c r="I481" i="5" s="1"/>
  <c r="H479" i="5"/>
  <c r="H481" i="5" s="1"/>
  <c r="G479" i="5"/>
  <c r="G481" i="5" s="1"/>
  <c r="F479" i="5"/>
  <c r="N478" i="5"/>
  <c r="L474" i="5"/>
  <c r="K474" i="5"/>
  <c r="J474" i="5"/>
  <c r="I474" i="5"/>
  <c r="H474" i="5"/>
  <c r="G474" i="5"/>
  <c r="F474" i="5"/>
  <c r="N474" i="5" s="1"/>
  <c r="L473" i="5"/>
  <c r="L475" i="5" s="1"/>
  <c r="K473" i="5"/>
  <c r="K475" i="5" s="1"/>
  <c r="J473" i="5"/>
  <c r="J475" i="5" s="1"/>
  <c r="I473" i="5"/>
  <c r="I475" i="5" s="1"/>
  <c r="H473" i="5"/>
  <c r="H475" i="5" s="1"/>
  <c r="G473" i="5"/>
  <c r="G475" i="5" s="1"/>
  <c r="F473" i="5"/>
  <c r="N472" i="5"/>
  <c r="N471" i="5"/>
  <c r="N470" i="5"/>
  <c r="N469" i="5"/>
  <c r="N468" i="5"/>
  <c r="N467" i="5"/>
  <c r="L463" i="5"/>
  <c r="K463" i="5"/>
  <c r="J463" i="5"/>
  <c r="I463" i="5"/>
  <c r="H463" i="5"/>
  <c r="G463" i="5"/>
  <c r="F463" i="5"/>
  <c r="N463" i="5" s="1"/>
  <c r="L462" i="5"/>
  <c r="L464" i="5" s="1"/>
  <c r="K462" i="5"/>
  <c r="K464" i="5" s="1"/>
  <c r="J462" i="5"/>
  <c r="J464" i="5" s="1"/>
  <c r="I462" i="5"/>
  <c r="I464" i="5" s="1"/>
  <c r="H462" i="5"/>
  <c r="H464" i="5" s="1"/>
  <c r="G462" i="5"/>
  <c r="G464" i="5" s="1"/>
  <c r="F462" i="5"/>
  <c r="N461" i="5"/>
  <c r="N460" i="5"/>
  <c r="N459" i="5"/>
  <c r="N458" i="5"/>
  <c r="N457" i="5"/>
  <c r="N456" i="5"/>
  <c r="L452" i="5"/>
  <c r="K452" i="5"/>
  <c r="J452" i="5"/>
  <c r="I452" i="5"/>
  <c r="H452" i="5"/>
  <c r="G452" i="5"/>
  <c r="F452" i="5"/>
  <c r="N452" i="5" s="1"/>
  <c r="L451" i="5"/>
  <c r="L453" i="5" s="1"/>
  <c r="K451" i="5"/>
  <c r="K453" i="5" s="1"/>
  <c r="J451" i="5"/>
  <c r="J453" i="5" s="1"/>
  <c r="I451" i="5"/>
  <c r="I453" i="5" s="1"/>
  <c r="H451" i="5"/>
  <c r="H453" i="5" s="1"/>
  <c r="G451" i="5"/>
  <c r="G453" i="5" s="1"/>
  <c r="F451" i="5"/>
  <c r="L446" i="5"/>
  <c r="K446" i="5"/>
  <c r="J446" i="5"/>
  <c r="I446" i="5"/>
  <c r="H446" i="5"/>
  <c r="G446" i="5"/>
  <c r="F446" i="5"/>
  <c r="N446" i="5" s="1"/>
  <c r="L445" i="5"/>
  <c r="L447" i="5" s="1"/>
  <c r="K445" i="5"/>
  <c r="K447" i="5" s="1"/>
  <c r="J445" i="5"/>
  <c r="J447" i="5" s="1"/>
  <c r="I445" i="5"/>
  <c r="I447" i="5" s="1"/>
  <c r="H445" i="5"/>
  <c r="H447" i="5" s="1"/>
  <c r="G445" i="5"/>
  <c r="G447" i="5" s="1"/>
  <c r="F445" i="5"/>
  <c r="N444" i="5"/>
  <c r="N443" i="5"/>
  <c r="N442" i="5"/>
  <c r="N441" i="5"/>
  <c r="N440" i="5"/>
  <c r="L436" i="5"/>
  <c r="K436" i="5"/>
  <c r="J436" i="5"/>
  <c r="I436" i="5"/>
  <c r="H436" i="5"/>
  <c r="G436" i="5"/>
  <c r="F436" i="5"/>
  <c r="N436" i="5" s="1"/>
  <c r="L435" i="5"/>
  <c r="L437" i="5" s="1"/>
  <c r="K435" i="5"/>
  <c r="K437" i="5" s="1"/>
  <c r="J435" i="5"/>
  <c r="J437" i="5" s="1"/>
  <c r="I435" i="5"/>
  <c r="I437" i="5" s="1"/>
  <c r="H435" i="5"/>
  <c r="H437" i="5" s="1"/>
  <c r="G435" i="5"/>
  <c r="G437" i="5" s="1"/>
  <c r="F435" i="5"/>
  <c r="N434" i="5"/>
  <c r="N433" i="5"/>
  <c r="L429" i="5"/>
  <c r="K429" i="5"/>
  <c r="J429" i="5"/>
  <c r="I429" i="5"/>
  <c r="H429" i="5"/>
  <c r="G429" i="5"/>
  <c r="F429" i="5"/>
  <c r="N429" i="5" s="1"/>
  <c r="L428" i="5"/>
  <c r="L430" i="5" s="1"/>
  <c r="K428" i="5"/>
  <c r="K430" i="5" s="1"/>
  <c r="J428" i="5"/>
  <c r="J430" i="5" s="1"/>
  <c r="I428" i="5"/>
  <c r="I430" i="5" s="1"/>
  <c r="H428" i="5"/>
  <c r="H430" i="5" s="1"/>
  <c r="G428" i="5"/>
  <c r="G430" i="5" s="1"/>
  <c r="F428" i="5"/>
  <c r="N427" i="5"/>
  <c r="L423" i="5"/>
  <c r="K423" i="5"/>
  <c r="J423" i="5"/>
  <c r="I423" i="5"/>
  <c r="H423" i="5"/>
  <c r="G423" i="5"/>
  <c r="F423" i="5"/>
  <c r="N423" i="5" s="1"/>
  <c r="L422" i="5"/>
  <c r="L424" i="5" s="1"/>
  <c r="K422" i="5"/>
  <c r="K424" i="5" s="1"/>
  <c r="J422" i="5"/>
  <c r="J424" i="5" s="1"/>
  <c r="I422" i="5"/>
  <c r="I424" i="5" s="1"/>
  <c r="H422" i="5"/>
  <c r="H424" i="5" s="1"/>
  <c r="G422" i="5"/>
  <c r="G424" i="5" s="1"/>
  <c r="F422" i="5"/>
  <c r="N421" i="5"/>
  <c r="N420" i="5"/>
  <c r="N419" i="5"/>
  <c r="N418" i="5"/>
  <c r="N417" i="5"/>
  <c r="L413" i="5"/>
  <c r="K413" i="5"/>
  <c r="J413" i="5"/>
  <c r="I413" i="5"/>
  <c r="H413" i="5"/>
  <c r="G413" i="5"/>
  <c r="F413" i="5"/>
  <c r="N413" i="5" s="1"/>
  <c r="L412" i="5"/>
  <c r="L414" i="5" s="1"/>
  <c r="K412" i="5"/>
  <c r="K414" i="5" s="1"/>
  <c r="J412" i="5"/>
  <c r="J414" i="5" s="1"/>
  <c r="I412" i="5"/>
  <c r="I414" i="5" s="1"/>
  <c r="H412" i="5"/>
  <c r="H414" i="5" s="1"/>
  <c r="G412" i="5"/>
  <c r="G414" i="5" s="1"/>
  <c r="F412" i="5"/>
  <c r="N411" i="5"/>
  <c r="L407" i="5"/>
  <c r="K407" i="5"/>
  <c r="J407" i="5"/>
  <c r="I407" i="5"/>
  <c r="H407" i="5"/>
  <c r="G407" i="5"/>
  <c r="F407" i="5"/>
  <c r="N407" i="5" s="1"/>
  <c r="L406" i="5"/>
  <c r="L408" i="5" s="1"/>
  <c r="K406" i="5"/>
  <c r="K408" i="5" s="1"/>
  <c r="J406" i="5"/>
  <c r="J408" i="5" s="1"/>
  <c r="I406" i="5"/>
  <c r="I408" i="5" s="1"/>
  <c r="H406" i="5"/>
  <c r="H408" i="5" s="1"/>
  <c r="G406" i="5"/>
  <c r="G408" i="5" s="1"/>
  <c r="F406" i="5"/>
  <c r="N405" i="5"/>
  <c r="N404" i="5"/>
  <c r="N403" i="5"/>
  <c r="N402" i="5"/>
  <c r="N401" i="5"/>
  <c r="N400" i="5"/>
  <c r="N399" i="5"/>
  <c r="N398" i="5"/>
  <c r="N397" i="5"/>
  <c r="N396" i="5"/>
  <c r="N395" i="5"/>
  <c r="N394" i="5"/>
  <c r="N393" i="5"/>
  <c r="L389" i="5"/>
  <c r="K389" i="5"/>
  <c r="J389" i="5"/>
  <c r="I389" i="5"/>
  <c r="H389" i="5"/>
  <c r="G389" i="5"/>
  <c r="F389" i="5"/>
  <c r="N389" i="5" s="1"/>
  <c r="L388" i="5"/>
  <c r="L390" i="5" s="1"/>
  <c r="K388" i="5"/>
  <c r="K390" i="5" s="1"/>
  <c r="J388" i="5"/>
  <c r="J390" i="5" s="1"/>
  <c r="I388" i="5"/>
  <c r="I390" i="5" s="1"/>
  <c r="H388" i="5"/>
  <c r="H390" i="5" s="1"/>
  <c r="G388" i="5"/>
  <c r="G390" i="5" s="1"/>
  <c r="F388" i="5"/>
  <c r="N387" i="5"/>
  <c r="N386" i="5"/>
  <c r="N385" i="5"/>
  <c r="N384" i="5"/>
  <c r="L380" i="5"/>
  <c r="K380" i="5"/>
  <c r="J380" i="5"/>
  <c r="I380" i="5"/>
  <c r="H380" i="5"/>
  <c r="G380" i="5"/>
  <c r="F380" i="5"/>
  <c r="N380" i="5" s="1"/>
  <c r="L379" i="5"/>
  <c r="L381" i="5" s="1"/>
  <c r="K379" i="5"/>
  <c r="K381" i="5" s="1"/>
  <c r="J379" i="5"/>
  <c r="J381" i="5" s="1"/>
  <c r="I379" i="5"/>
  <c r="I381" i="5" s="1"/>
  <c r="H379" i="5"/>
  <c r="H381" i="5" s="1"/>
  <c r="G379" i="5"/>
  <c r="G381" i="5" s="1"/>
  <c r="F379" i="5"/>
  <c r="N378" i="5"/>
  <c r="N377" i="5"/>
  <c r="N376" i="5"/>
  <c r="N375" i="5"/>
  <c r="N374" i="5"/>
  <c r="N373" i="5"/>
  <c r="N372" i="5"/>
  <c r="N371" i="5"/>
  <c r="L366" i="5"/>
  <c r="K366" i="5"/>
  <c r="J366" i="5"/>
  <c r="I366" i="5"/>
  <c r="H366" i="5"/>
  <c r="G366" i="5"/>
  <c r="F366" i="5"/>
  <c r="N366" i="5" s="1"/>
  <c r="L365" i="5"/>
  <c r="L367" i="5" s="1"/>
  <c r="K365" i="5"/>
  <c r="K367" i="5" s="1"/>
  <c r="J365" i="5"/>
  <c r="J367" i="5" s="1"/>
  <c r="I365" i="5"/>
  <c r="I367" i="5" s="1"/>
  <c r="H365" i="5"/>
  <c r="H367" i="5" s="1"/>
  <c r="G365" i="5"/>
  <c r="G367" i="5" s="1"/>
  <c r="F365" i="5"/>
  <c r="N364" i="5"/>
  <c r="N363" i="5"/>
  <c r="N362" i="5"/>
  <c r="L358" i="5"/>
  <c r="K358" i="5"/>
  <c r="J358" i="5"/>
  <c r="I358" i="5"/>
  <c r="H358" i="5"/>
  <c r="G358" i="5"/>
  <c r="F358" i="5"/>
  <c r="N358" i="5" s="1"/>
  <c r="L357" i="5"/>
  <c r="L359" i="5" s="1"/>
  <c r="K357" i="5"/>
  <c r="K359" i="5" s="1"/>
  <c r="J357" i="5"/>
  <c r="J359" i="5" s="1"/>
  <c r="I357" i="5"/>
  <c r="I359" i="5" s="1"/>
  <c r="H357" i="5"/>
  <c r="H359" i="5" s="1"/>
  <c r="G357" i="5"/>
  <c r="G359" i="5" s="1"/>
  <c r="F357" i="5"/>
  <c r="N356" i="5"/>
  <c r="L352" i="5"/>
  <c r="K352" i="5"/>
  <c r="J352" i="5"/>
  <c r="I352" i="5"/>
  <c r="H352" i="5"/>
  <c r="G352" i="5"/>
  <c r="F352" i="5"/>
  <c r="N352" i="5" s="1"/>
  <c r="L351" i="5"/>
  <c r="L353" i="5" s="1"/>
  <c r="K351" i="5"/>
  <c r="K353" i="5" s="1"/>
  <c r="J351" i="5"/>
  <c r="J353" i="5" s="1"/>
  <c r="I351" i="5"/>
  <c r="I353" i="5" s="1"/>
  <c r="H351" i="5"/>
  <c r="H353" i="5" s="1"/>
  <c r="G351" i="5"/>
  <c r="G353" i="5" s="1"/>
  <c r="F351" i="5"/>
  <c r="N350" i="5"/>
  <c r="N349" i="5"/>
  <c r="N348" i="5"/>
  <c r="L344" i="5"/>
  <c r="K344" i="5"/>
  <c r="J344" i="5"/>
  <c r="I344" i="5"/>
  <c r="H344" i="5"/>
  <c r="G344" i="5"/>
  <c r="F344" i="5"/>
  <c r="N344" i="5" s="1"/>
  <c r="L343" i="5"/>
  <c r="L345" i="5" s="1"/>
  <c r="K343" i="5"/>
  <c r="K345" i="5" s="1"/>
  <c r="J343" i="5"/>
  <c r="J345" i="5" s="1"/>
  <c r="I343" i="5"/>
  <c r="I345" i="5" s="1"/>
  <c r="H343" i="5"/>
  <c r="H345" i="5" s="1"/>
  <c r="G343" i="5"/>
  <c r="G345" i="5" s="1"/>
  <c r="F343" i="5"/>
  <c r="N342" i="5"/>
  <c r="N341" i="5"/>
  <c r="N340" i="5"/>
  <c r="L336" i="5"/>
  <c r="K336" i="5"/>
  <c r="J336" i="5"/>
  <c r="I336" i="5"/>
  <c r="H336" i="5"/>
  <c r="G336" i="5"/>
  <c r="F336" i="5"/>
  <c r="N336" i="5" s="1"/>
  <c r="L335" i="5"/>
  <c r="L337" i="5" s="1"/>
  <c r="K335" i="5"/>
  <c r="K337" i="5" s="1"/>
  <c r="J335" i="5"/>
  <c r="J337" i="5" s="1"/>
  <c r="I335" i="5"/>
  <c r="I337" i="5" s="1"/>
  <c r="H335" i="5"/>
  <c r="H337" i="5" s="1"/>
  <c r="G335" i="5"/>
  <c r="G337" i="5" s="1"/>
  <c r="F335" i="5"/>
  <c r="N334" i="5"/>
  <c r="L330" i="5"/>
  <c r="K330" i="5"/>
  <c r="J330" i="5"/>
  <c r="I330" i="5"/>
  <c r="H330" i="5"/>
  <c r="G330" i="5"/>
  <c r="F330" i="5"/>
  <c r="N330" i="5" s="1"/>
  <c r="L329" i="5"/>
  <c r="L331" i="5" s="1"/>
  <c r="K329" i="5"/>
  <c r="K331" i="5" s="1"/>
  <c r="J329" i="5"/>
  <c r="J331" i="5" s="1"/>
  <c r="I329" i="5"/>
  <c r="I331" i="5" s="1"/>
  <c r="H329" i="5"/>
  <c r="H331" i="5" s="1"/>
  <c r="G329" i="5"/>
  <c r="G331" i="5" s="1"/>
  <c r="F329" i="5"/>
  <c r="N328" i="5"/>
  <c r="N327" i="5"/>
  <c r="N326" i="5"/>
  <c r="L322" i="5"/>
  <c r="K322" i="5"/>
  <c r="J322" i="5"/>
  <c r="I322" i="5"/>
  <c r="H322" i="5"/>
  <c r="G322" i="5"/>
  <c r="F322" i="5"/>
  <c r="N322" i="5" s="1"/>
  <c r="L321" i="5"/>
  <c r="L323" i="5" s="1"/>
  <c r="K321" i="5"/>
  <c r="K323" i="5" s="1"/>
  <c r="J321" i="5"/>
  <c r="J323" i="5" s="1"/>
  <c r="I321" i="5"/>
  <c r="I323" i="5" s="1"/>
  <c r="H321" i="5"/>
  <c r="H323" i="5" s="1"/>
  <c r="G321" i="5"/>
  <c r="G323" i="5" s="1"/>
  <c r="F321" i="5"/>
  <c r="N320" i="5"/>
  <c r="L316" i="5"/>
  <c r="K316" i="5"/>
  <c r="J316" i="5"/>
  <c r="I316" i="5"/>
  <c r="H316" i="5"/>
  <c r="G316" i="5"/>
  <c r="F316" i="5"/>
  <c r="N316" i="5" s="1"/>
  <c r="L315" i="5"/>
  <c r="L317" i="5" s="1"/>
  <c r="K315" i="5"/>
  <c r="K317" i="5" s="1"/>
  <c r="J315" i="5"/>
  <c r="J317" i="5" s="1"/>
  <c r="I315" i="5"/>
  <c r="I317" i="5" s="1"/>
  <c r="H315" i="5"/>
  <c r="H317" i="5" s="1"/>
  <c r="G315" i="5"/>
  <c r="G317" i="5" s="1"/>
  <c r="F315" i="5"/>
  <c r="N314" i="5"/>
  <c r="N313" i="5"/>
  <c r="N312" i="5"/>
  <c r="N311" i="5"/>
  <c r="N310" i="5"/>
  <c r="N309" i="5"/>
  <c r="N308" i="5"/>
  <c r="N307" i="5"/>
  <c r="L303" i="5"/>
  <c r="K303" i="5"/>
  <c r="J303" i="5"/>
  <c r="I303" i="5"/>
  <c r="H303" i="5"/>
  <c r="G303" i="5"/>
  <c r="F303" i="5"/>
  <c r="N303" i="5" s="1"/>
  <c r="L302" i="5"/>
  <c r="L304" i="5" s="1"/>
  <c r="K302" i="5"/>
  <c r="K304" i="5" s="1"/>
  <c r="J302" i="5"/>
  <c r="J304" i="5" s="1"/>
  <c r="I302" i="5"/>
  <c r="I304" i="5" s="1"/>
  <c r="H302" i="5"/>
  <c r="H304" i="5" s="1"/>
  <c r="G302" i="5"/>
  <c r="G304" i="5" s="1"/>
  <c r="F302" i="5"/>
  <c r="N301" i="5"/>
  <c r="N300" i="5"/>
  <c r="L296" i="5"/>
  <c r="K296" i="5"/>
  <c r="J296" i="5"/>
  <c r="I296" i="5"/>
  <c r="H296" i="5"/>
  <c r="G296" i="5"/>
  <c r="F296" i="5"/>
  <c r="N296" i="5" s="1"/>
  <c r="L295" i="5"/>
  <c r="L297" i="5" s="1"/>
  <c r="K295" i="5"/>
  <c r="K297" i="5" s="1"/>
  <c r="J295" i="5"/>
  <c r="J297" i="5" s="1"/>
  <c r="I295" i="5"/>
  <c r="I297" i="5" s="1"/>
  <c r="H295" i="5"/>
  <c r="H297" i="5" s="1"/>
  <c r="G295" i="5"/>
  <c r="G297" i="5" s="1"/>
  <c r="F295" i="5"/>
  <c r="N294" i="5"/>
  <c r="N293" i="5"/>
  <c r="N292" i="5"/>
  <c r="N291" i="5"/>
  <c r="L287" i="5"/>
  <c r="K287" i="5"/>
  <c r="J287" i="5"/>
  <c r="I287" i="5"/>
  <c r="H287" i="5"/>
  <c r="G287" i="5"/>
  <c r="F287" i="5"/>
  <c r="N287" i="5" s="1"/>
  <c r="L286" i="5"/>
  <c r="L288" i="5" s="1"/>
  <c r="K286" i="5"/>
  <c r="K288" i="5" s="1"/>
  <c r="J286" i="5"/>
  <c r="J288" i="5" s="1"/>
  <c r="I286" i="5"/>
  <c r="I288" i="5" s="1"/>
  <c r="H286" i="5"/>
  <c r="H288" i="5" s="1"/>
  <c r="G286" i="5"/>
  <c r="G288" i="5" s="1"/>
  <c r="F286" i="5"/>
  <c r="N285" i="5"/>
  <c r="N284" i="5"/>
  <c r="N283" i="5"/>
  <c r="N282" i="5"/>
  <c r="N281" i="5"/>
  <c r="N280" i="5"/>
  <c r="L277" i="5"/>
  <c r="K277" i="5"/>
  <c r="J277" i="5"/>
  <c r="I277" i="5"/>
  <c r="H277" i="5"/>
  <c r="G277" i="5"/>
  <c r="F277" i="5"/>
  <c r="O277" i="5" s="1"/>
  <c r="N276" i="5"/>
  <c r="N277" i="5" s="1"/>
  <c r="L272" i="5"/>
  <c r="K272" i="5"/>
  <c r="J272" i="5"/>
  <c r="I272" i="5"/>
  <c r="H272" i="5"/>
  <c r="G272" i="5"/>
  <c r="F272" i="5"/>
  <c r="N272" i="5" s="1"/>
  <c r="L271" i="5"/>
  <c r="L273" i="5" s="1"/>
  <c r="K271" i="5"/>
  <c r="K273" i="5" s="1"/>
  <c r="J271" i="5"/>
  <c r="J273" i="5" s="1"/>
  <c r="I271" i="5"/>
  <c r="I273" i="5" s="1"/>
  <c r="H271" i="5"/>
  <c r="H273" i="5" s="1"/>
  <c r="G271" i="5"/>
  <c r="G273" i="5" s="1"/>
  <c r="F271" i="5"/>
  <c r="N270" i="5"/>
  <c r="N269" i="5"/>
  <c r="N268" i="5"/>
  <c r="N267" i="5"/>
  <c r="N266" i="5"/>
  <c r="N265" i="5"/>
  <c r="N264" i="5"/>
  <c r="N263" i="5"/>
  <c r="L259" i="5"/>
  <c r="K259" i="5"/>
  <c r="J259" i="5"/>
  <c r="I259" i="5"/>
  <c r="H259" i="5"/>
  <c r="G259" i="5"/>
  <c r="F259" i="5"/>
  <c r="N259" i="5" s="1"/>
  <c r="L258" i="5"/>
  <c r="L260" i="5" s="1"/>
  <c r="K258" i="5"/>
  <c r="K260" i="5" s="1"/>
  <c r="J258" i="5"/>
  <c r="J260" i="5" s="1"/>
  <c r="I258" i="5"/>
  <c r="I260" i="5" s="1"/>
  <c r="H258" i="5"/>
  <c r="H260" i="5" s="1"/>
  <c r="G258" i="5"/>
  <c r="G260" i="5" s="1"/>
  <c r="F258" i="5"/>
  <c r="N257" i="5"/>
  <c r="N256" i="5"/>
  <c r="N255" i="5"/>
  <c r="N254" i="5"/>
  <c r="N253" i="5"/>
  <c r="N252" i="5"/>
  <c r="L248" i="5"/>
  <c r="K248" i="5"/>
  <c r="J248" i="5"/>
  <c r="I248" i="5"/>
  <c r="H248" i="5"/>
  <c r="G248" i="5"/>
  <c r="F248" i="5"/>
  <c r="N248" i="5" s="1"/>
  <c r="L247" i="5"/>
  <c r="L249" i="5" s="1"/>
  <c r="K247" i="5"/>
  <c r="K249" i="5" s="1"/>
  <c r="J247" i="5"/>
  <c r="J249" i="5" s="1"/>
  <c r="I247" i="5"/>
  <c r="I249" i="5" s="1"/>
  <c r="H247" i="5"/>
  <c r="H249" i="5" s="1"/>
  <c r="G247" i="5"/>
  <c r="G249" i="5" s="1"/>
  <c r="F247" i="5"/>
  <c r="N246" i="5"/>
  <c r="N245" i="5"/>
  <c r="N244" i="5"/>
  <c r="N243" i="5"/>
  <c r="N242" i="5"/>
  <c r="N241" i="5"/>
  <c r="N240" i="5"/>
  <c r="L236" i="5"/>
  <c r="K236" i="5"/>
  <c r="J236" i="5"/>
  <c r="I236" i="5"/>
  <c r="H236" i="5"/>
  <c r="G236" i="5"/>
  <c r="F236" i="5"/>
  <c r="N236" i="5" s="1"/>
  <c r="L235" i="5"/>
  <c r="L237" i="5" s="1"/>
  <c r="K235" i="5"/>
  <c r="K237" i="5" s="1"/>
  <c r="J235" i="5"/>
  <c r="J237" i="5" s="1"/>
  <c r="I235" i="5"/>
  <c r="I237" i="5" s="1"/>
  <c r="H235" i="5"/>
  <c r="H237" i="5" s="1"/>
  <c r="G235" i="5"/>
  <c r="G237" i="5" s="1"/>
  <c r="F235" i="5"/>
  <c r="N234" i="5"/>
  <c r="N233" i="5"/>
  <c r="N232" i="5"/>
  <c r="N231" i="5"/>
  <c r="N230" i="5"/>
  <c r="N229" i="5"/>
  <c r="L225" i="5"/>
  <c r="K225" i="5"/>
  <c r="J225" i="5"/>
  <c r="I225" i="5"/>
  <c r="H225" i="5"/>
  <c r="G225" i="5"/>
  <c r="F225" i="5"/>
  <c r="N225" i="5" s="1"/>
  <c r="L224" i="5"/>
  <c r="L226" i="5" s="1"/>
  <c r="K224" i="5"/>
  <c r="K226" i="5" s="1"/>
  <c r="J224" i="5"/>
  <c r="J226" i="5" s="1"/>
  <c r="I224" i="5"/>
  <c r="I226" i="5" s="1"/>
  <c r="H224" i="5"/>
  <c r="H226" i="5" s="1"/>
  <c r="G224" i="5"/>
  <c r="G226" i="5" s="1"/>
  <c r="F224" i="5"/>
  <c r="N223" i="5"/>
  <c r="N222" i="5"/>
  <c r="L219" i="5"/>
  <c r="K219" i="5"/>
  <c r="J219" i="5"/>
  <c r="I219" i="5"/>
  <c r="H219" i="5"/>
  <c r="G219" i="5"/>
  <c r="F219" i="5"/>
  <c r="O219" i="5" s="1"/>
  <c r="N218" i="5"/>
  <c r="N219" i="5" s="1"/>
  <c r="L214" i="5"/>
  <c r="K214" i="5"/>
  <c r="J214" i="5"/>
  <c r="I214" i="5"/>
  <c r="H214" i="5"/>
  <c r="G214" i="5"/>
  <c r="F214" i="5"/>
  <c r="N214" i="5" s="1"/>
  <c r="L213" i="5"/>
  <c r="L215" i="5" s="1"/>
  <c r="K213" i="5"/>
  <c r="K215" i="5" s="1"/>
  <c r="J213" i="5"/>
  <c r="J215" i="5" s="1"/>
  <c r="I213" i="5"/>
  <c r="I215" i="5" s="1"/>
  <c r="H213" i="5"/>
  <c r="H215" i="5" s="1"/>
  <c r="G213" i="5"/>
  <c r="G215" i="5" s="1"/>
  <c r="F213" i="5"/>
  <c r="N212" i="5"/>
  <c r="N211" i="5"/>
  <c r="L207" i="5"/>
  <c r="K207" i="5"/>
  <c r="J207" i="5"/>
  <c r="I207" i="5"/>
  <c r="H207" i="5"/>
  <c r="G207" i="5"/>
  <c r="F207" i="5"/>
  <c r="N207" i="5" s="1"/>
  <c r="L206" i="5"/>
  <c r="L208" i="5" s="1"/>
  <c r="K206" i="5"/>
  <c r="K208" i="5" s="1"/>
  <c r="J206" i="5"/>
  <c r="J208" i="5" s="1"/>
  <c r="I206" i="5"/>
  <c r="I208" i="5" s="1"/>
  <c r="H206" i="5"/>
  <c r="H208" i="5" s="1"/>
  <c r="G206" i="5"/>
  <c r="G208" i="5" s="1"/>
  <c r="F206" i="5"/>
  <c r="N205" i="5"/>
  <c r="N204" i="5"/>
  <c r="N203" i="5"/>
  <c r="N202" i="5"/>
  <c r="L198" i="5"/>
  <c r="K198" i="5"/>
  <c r="J198" i="5"/>
  <c r="I198" i="5"/>
  <c r="H198" i="5"/>
  <c r="G198" i="5"/>
  <c r="F198" i="5"/>
  <c r="N198" i="5" s="1"/>
  <c r="L197" i="5"/>
  <c r="L199" i="5" s="1"/>
  <c r="K197" i="5"/>
  <c r="K199" i="5" s="1"/>
  <c r="J197" i="5"/>
  <c r="J199" i="5" s="1"/>
  <c r="I197" i="5"/>
  <c r="I199" i="5" s="1"/>
  <c r="H197" i="5"/>
  <c r="H199" i="5" s="1"/>
  <c r="G197" i="5"/>
  <c r="G199" i="5" s="1"/>
  <c r="F197" i="5"/>
  <c r="N196" i="5"/>
  <c r="N195" i="5"/>
  <c r="L191" i="5"/>
  <c r="K191" i="5"/>
  <c r="J191" i="5"/>
  <c r="I191" i="5"/>
  <c r="H191" i="5"/>
  <c r="G191" i="5"/>
  <c r="F191" i="5"/>
  <c r="N191" i="5" s="1"/>
  <c r="L190" i="5"/>
  <c r="L192" i="5" s="1"/>
  <c r="K190" i="5"/>
  <c r="K192" i="5" s="1"/>
  <c r="J190" i="5"/>
  <c r="J192" i="5" s="1"/>
  <c r="I190" i="5"/>
  <c r="I192" i="5" s="1"/>
  <c r="H190" i="5"/>
  <c r="H192" i="5" s="1"/>
  <c r="G190" i="5"/>
  <c r="G192" i="5" s="1"/>
  <c r="F190" i="5"/>
  <c r="N189" i="5"/>
  <c r="N188" i="5"/>
  <c r="N187" i="5"/>
  <c r="L183" i="5"/>
  <c r="K183" i="5"/>
  <c r="J183" i="5"/>
  <c r="I183" i="5"/>
  <c r="H183" i="5"/>
  <c r="G183" i="5"/>
  <c r="F183" i="5"/>
  <c r="N183" i="5" s="1"/>
  <c r="L182" i="5"/>
  <c r="L184" i="5" s="1"/>
  <c r="K182" i="5"/>
  <c r="K184" i="5" s="1"/>
  <c r="J182" i="5"/>
  <c r="J184" i="5" s="1"/>
  <c r="I182" i="5"/>
  <c r="I184" i="5" s="1"/>
  <c r="H182" i="5"/>
  <c r="H184" i="5" s="1"/>
  <c r="G182" i="5"/>
  <c r="G184" i="5" s="1"/>
  <c r="F182" i="5"/>
  <c r="N181" i="5"/>
  <c r="N180" i="5"/>
  <c r="N179" i="5"/>
  <c r="N178" i="5"/>
  <c r="N177" i="5"/>
  <c r="N176" i="5"/>
  <c r="N175" i="5"/>
  <c r="N174" i="5"/>
  <c r="N173" i="5"/>
  <c r="L169" i="5"/>
  <c r="K169" i="5"/>
  <c r="J169" i="5"/>
  <c r="I169" i="5"/>
  <c r="H169" i="5"/>
  <c r="G169" i="5"/>
  <c r="F169" i="5"/>
  <c r="N169" i="5" s="1"/>
  <c r="L168" i="5"/>
  <c r="L170" i="5" s="1"/>
  <c r="K168" i="5"/>
  <c r="K170" i="5" s="1"/>
  <c r="J168" i="5"/>
  <c r="J170" i="5" s="1"/>
  <c r="I168" i="5"/>
  <c r="I170" i="5" s="1"/>
  <c r="H168" i="5"/>
  <c r="H170" i="5" s="1"/>
  <c r="G168" i="5"/>
  <c r="G170" i="5" s="1"/>
  <c r="F168" i="5"/>
  <c r="N167" i="5"/>
  <c r="N166" i="5"/>
  <c r="N165" i="5"/>
  <c r="N164" i="5"/>
  <c r="L160" i="5"/>
  <c r="K160" i="5"/>
  <c r="J160" i="5"/>
  <c r="I160" i="5"/>
  <c r="H160" i="5"/>
  <c r="G160" i="5"/>
  <c r="F160" i="5"/>
  <c r="N160" i="5" s="1"/>
  <c r="L159" i="5"/>
  <c r="L161" i="5" s="1"/>
  <c r="K159" i="5"/>
  <c r="K161" i="5" s="1"/>
  <c r="J159" i="5"/>
  <c r="J161" i="5" s="1"/>
  <c r="I159" i="5"/>
  <c r="I161" i="5" s="1"/>
  <c r="H159" i="5"/>
  <c r="H161" i="5" s="1"/>
  <c r="G159" i="5"/>
  <c r="G161" i="5" s="1"/>
  <c r="F159" i="5"/>
  <c r="N158" i="5"/>
  <c r="N157" i="5"/>
  <c r="N156" i="5"/>
  <c r="L152" i="5"/>
  <c r="K152" i="5"/>
  <c r="J152" i="5"/>
  <c r="I152" i="5"/>
  <c r="H152" i="5"/>
  <c r="G152" i="5"/>
  <c r="F152" i="5"/>
  <c r="N152" i="5" s="1"/>
  <c r="L151" i="5"/>
  <c r="L153" i="5" s="1"/>
  <c r="K151" i="5"/>
  <c r="K153" i="5" s="1"/>
  <c r="J151" i="5"/>
  <c r="J153" i="5" s="1"/>
  <c r="I151" i="5"/>
  <c r="I153" i="5" s="1"/>
  <c r="H151" i="5"/>
  <c r="H153" i="5" s="1"/>
  <c r="G151" i="5"/>
  <c r="G153" i="5" s="1"/>
  <c r="F151" i="5"/>
  <c r="N150" i="5"/>
  <c r="N149" i="5"/>
  <c r="N148" i="5"/>
  <c r="N147" i="5"/>
  <c r="N146" i="5"/>
  <c r="L142" i="5"/>
  <c r="K142" i="5"/>
  <c r="J142" i="5"/>
  <c r="I142" i="5"/>
  <c r="H142" i="5"/>
  <c r="G142" i="5"/>
  <c r="F142" i="5"/>
  <c r="N142" i="5" s="1"/>
  <c r="L141" i="5"/>
  <c r="L143" i="5" s="1"/>
  <c r="K141" i="5"/>
  <c r="K143" i="5" s="1"/>
  <c r="J141" i="5"/>
  <c r="J143" i="5" s="1"/>
  <c r="I141" i="5"/>
  <c r="I143" i="5" s="1"/>
  <c r="H141" i="5"/>
  <c r="H143" i="5" s="1"/>
  <c r="G141" i="5"/>
  <c r="G143" i="5" s="1"/>
  <c r="F141" i="5"/>
  <c r="N140" i="5"/>
  <c r="N139" i="5"/>
  <c r="N138" i="5"/>
  <c r="L134" i="5"/>
  <c r="K134" i="5"/>
  <c r="J134" i="5"/>
  <c r="I134" i="5"/>
  <c r="H134" i="5"/>
  <c r="G134" i="5"/>
  <c r="F134" i="5"/>
  <c r="N134" i="5" s="1"/>
  <c r="L133" i="5"/>
  <c r="L135" i="5" s="1"/>
  <c r="K133" i="5"/>
  <c r="K135" i="5" s="1"/>
  <c r="J133" i="5"/>
  <c r="J135" i="5" s="1"/>
  <c r="I133" i="5"/>
  <c r="I135" i="5" s="1"/>
  <c r="H133" i="5"/>
  <c r="H135" i="5" s="1"/>
  <c r="G133" i="5"/>
  <c r="G135" i="5" s="1"/>
  <c r="F133" i="5"/>
  <c r="N132" i="5"/>
  <c r="N131" i="5"/>
  <c r="N130" i="5"/>
  <c r="L126" i="5"/>
  <c r="K126" i="5"/>
  <c r="J126" i="5"/>
  <c r="I126" i="5"/>
  <c r="H126" i="5"/>
  <c r="G126" i="5"/>
  <c r="F126" i="5"/>
  <c r="N126" i="5" s="1"/>
  <c r="L125" i="5"/>
  <c r="L127" i="5" s="1"/>
  <c r="K125" i="5"/>
  <c r="K127" i="5" s="1"/>
  <c r="J125" i="5"/>
  <c r="J127" i="5" s="1"/>
  <c r="I125" i="5"/>
  <c r="I127" i="5" s="1"/>
  <c r="H125" i="5"/>
  <c r="H127" i="5" s="1"/>
  <c r="G125" i="5"/>
  <c r="G127" i="5" s="1"/>
  <c r="F125" i="5"/>
  <c r="N124" i="5"/>
  <c r="N123" i="5"/>
  <c r="N122" i="5"/>
  <c r="N121" i="5"/>
  <c r="N120" i="5"/>
  <c r="N119" i="5"/>
  <c r="N118" i="5"/>
  <c r="L114" i="5"/>
  <c r="K114" i="5"/>
  <c r="J114" i="5"/>
  <c r="I114" i="5"/>
  <c r="H114" i="5"/>
  <c r="G114" i="5"/>
  <c r="F114" i="5"/>
  <c r="N114" i="5" s="1"/>
  <c r="L113" i="5"/>
  <c r="L115" i="5" s="1"/>
  <c r="K113" i="5"/>
  <c r="K115" i="5" s="1"/>
  <c r="J113" i="5"/>
  <c r="J115" i="5" s="1"/>
  <c r="I113" i="5"/>
  <c r="I115" i="5" s="1"/>
  <c r="H113" i="5"/>
  <c r="H115" i="5" s="1"/>
  <c r="G113" i="5"/>
  <c r="G115" i="5" s="1"/>
  <c r="F113" i="5"/>
  <c r="N112" i="5"/>
  <c r="N111" i="5"/>
  <c r="N110" i="5"/>
  <c r="N109" i="5"/>
  <c r="L105" i="5"/>
  <c r="K105" i="5"/>
  <c r="J105" i="5"/>
  <c r="I105" i="5"/>
  <c r="H105" i="5"/>
  <c r="G105" i="5"/>
  <c r="F105" i="5"/>
  <c r="N105" i="5" s="1"/>
  <c r="L104" i="5"/>
  <c r="L106" i="5" s="1"/>
  <c r="K104" i="5"/>
  <c r="K106" i="5" s="1"/>
  <c r="J104" i="5"/>
  <c r="J106" i="5" s="1"/>
  <c r="I104" i="5"/>
  <c r="I106" i="5" s="1"/>
  <c r="H104" i="5"/>
  <c r="H106" i="5" s="1"/>
  <c r="G104" i="5"/>
  <c r="G106" i="5" s="1"/>
  <c r="F104" i="5"/>
  <c r="N103" i="5"/>
  <c r="N102" i="5"/>
  <c r="N101" i="5"/>
  <c r="N100" i="5"/>
  <c r="L96" i="5"/>
  <c r="K96" i="5"/>
  <c r="J96" i="5"/>
  <c r="I96" i="5"/>
  <c r="H96" i="5"/>
  <c r="G96" i="5"/>
  <c r="F96" i="5"/>
  <c r="N96" i="5" s="1"/>
  <c r="L95" i="5"/>
  <c r="L97" i="5" s="1"/>
  <c r="K95" i="5"/>
  <c r="K97" i="5" s="1"/>
  <c r="J95" i="5"/>
  <c r="J97" i="5" s="1"/>
  <c r="I95" i="5"/>
  <c r="I97" i="5" s="1"/>
  <c r="H95" i="5"/>
  <c r="H97" i="5" s="1"/>
  <c r="G95" i="5"/>
  <c r="G97" i="5" s="1"/>
  <c r="F95" i="5"/>
  <c r="N94" i="5"/>
  <c r="N93" i="5"/>
  <c r="N92" i="5"/>
  <c r="N91" i="5"/>
  <c r="N90" i="5"/>
  <c r="L86" i="5"/>
  <c r="K86" i="5"/>
  <c r="J86" i="5"/>
  <c r="I86" i="5"/>
  <c r="H86" i="5"/>
  <c r="G86" i="5"/>
  <c r="F86" i="5"/>
  <c r="N86" i="5" s="1"/>
  <c r="L85" i="5"/>
  <c r="L87" i="5" s="1"/>
  <c r="K85" i="5"/>
  <c r="K87" i="5" s="1"/>
  <c r="J85" i="5"/>
  <c r="J87" i="5" s="1"/>
  <c r="I85" i="5"/>
  <c r="I87" i="5" s="1"/>
  <c r="H85" i="5"/>
  <c r="H87" i="5" s="1"/>
  <c r="G85" i="5"/>
  <c r="G87" i="5" s="1"/>
  <c r="F85" i="5"/>
  <c r="N84" i="5"/>
  <c r="N83" i="5"/>
  <c r="N82" i="5"/>
  <c r="N81" i="5"/>
  <c r="N80" i="5"/>
  <c r="N79" i="5"/>
  <c r="N78" i="5"/>
  <c r="N77" i="5"/>
  <c r="L74" i="5"/>
  <c r="K74" i="5"/>
  <c r="J74" i="5"/>
  <c r="I74" i="5"/>
  <c r="H74" i="5"/>
  <c r="G74" i="5"/>
  <c r="F74" i="5"/>
  <c r="O74" i="5" s="1"/>
  <c r="N73" i="5"/>
  <c r="N74" i="5" s="1"/>
  <c r="L69" i="5"/>
  <c r="K69" i="5"/>
  <c r="J69" i="5"/>
  <c r="I69" i="5"/>
  <c r="H69" i="5"/>
  <c r="G69" i="5"/>
  <c r="F69" i="5"/>
  <c r="N69" i="5" s="1"/>
  <c r="L68" i="5"/>
  <c r="L70" i="5" s="1"/>
  <c r="K68" i="5"/>
  <c r="K70" i="5" s="1"/>
  <c r="J68" i="5"/>
  <c r="J70" i="5" s="1"/>
  <c r="I68" i="5"/>
  <c r="I70" i="5" s="1"/>
  <c r="H68" i="5"/>
  <c r="H70" i="5" s="1"/>
  <c r="G68" i="5"/>
  <c r="G70" i="5" s="1"/>
  <c r="F68" i="5"/>
  <c r="N67" i="5"/>
  <c r="N66" i="5"/>
  <c r="N65" i="5"/>
  <c r="N64" i="5"/>
  <c r="L60" i="5"/>
  <c r="K60" i="5"/>
  <c r="J60" i="5"/>
  <c r="I60" i="5"/>
  <c r="H60" i="5"/>
  <c r="G60" i="5"/>
  <c r="F60" i="5"/>
  <c r="N60" i="5" s="1"/>
  <c r="L59" i="5"/>
  <c r="L61" i="5" s="1"/>
  <c r="K59" i="5"/>
  <c r="K61" i="5" s="1"/>
  <c r="J59" i="5"/>
  <c r="J61" i="5" s="1"/>
  <c r="I59" i="5"/>
  <c r="I61" i="5" s="1"/>
  <c r="H59" i="5"/>
  <c r="H61" i="5" s="1"/>
  <c r="G59" i="5"/>
  <c r="G61" i="5" s="1"/>
  <c r="F59" i="5"/>
  <c r="N58" i="5"/>
  <c r="L54" i="5"/>
  <c r="K54" i="5"/>
  <c r="J54" i="5"/>
  <c r="I54" i="5"/>
  <c r="H54" i="5"/>
  <c r="G54" i="5"/>
  <c r="F54" i="5"/>
  <c r="N54" i="5" s="1"/>
  <c r="L53" i="5"/>
  <c r="L55" i="5" s="1"/>
  <c r="K53" i="5"/>
  <c r="K55" i="5" s="1"/>
  <c r="J53" i="5"/>
  <c r="J55" i="5" s="1"/>
  <c r="I53" i="5"/>
  <c r="I55" i="5" s="1"/>
  <c r="H53" i="5"/>
  <c r="H55" i="5" s="1"/>
  <c r="G53" i="5"/>
  <c r="G55" i="5" s="1"/>
  <c r="F53" i="5"/>
  <c r="N52" i="5"/>
  <c r="N51" i="5"/>
  <c r="N50" i="5"/>
  <c r="L46" i="5"/>
  <c r="K46" i="5"/>
  <c r="J46" i="5"/>
  <c r="I46" i="5"/>
  <c r="H46" i="5"/>
  <c r="G46" i="5"/>
  <c r="F46" i="5"/>
  <c r="N46" i="5" s="1"/>
  <c r="L45" i="5"/>
  <c r="L47" i="5" s="1"/>
  <c r="K45" i="5"/>
  <c r="K47" i="5" s="1"/>
  <c r="J45" i="5"/>
  <c r="J47" i="5" s="1"/>
  <c r="I45" i="5"/>
  <c r="I47" i="5" s="1"/>
  <c r="H45" i="5"/>
  <c r="H47" i="5" s="1"/>
  <c r="G45" i="5"/>
  <c r="G47" i="5" s="1"/>
  <c r="F45" i="5"/>
  <c r="N44" i="5"/>
  <c r="N43" i="5"/>
  <c r="N42" i="5"/>
  <c r="N41" i="5"/>
  <c r="L37" i="5"/>
  <c r="K37" i="5"/>
  <c r="J37" i="5"/>
  <c r="I37" i="5"/>
  <c r="H37" i="5"/>
  <c r="G37" i="5"/>
  <c r="F37" i="5"/>
  <c r="N37" i="5" s="1"/>
  <c r="L36" i="5"/>
  <c r="L38" i="5" s="1"/>
  <c r="K36" i="5"/>
  <c r="K38" i="5" s="1"/>
  <c r="J36" i="5"/>
  <c r="J38" i="5" s="1"/>
  <c r="I36" i="5"/>
  <c r="I38" i="5" s="1"/>
  <c r="H36" i="5"/>
  <c r="H38" i="5" s="1"/>
  <c r="G36" i="5"/>
  <c r="G38" i="5" s="1"/>
  <c r="F36" i="5"/>
  <c r="N35" i="5"/>
  <c r="L31" i="5"/>
  <c r="K31" i="5"/>
  <c r="J31" i="5"/>
  <c r="I31" i="5"/>
  <c r="H31" i="5"/>
  <c r="G31" i="5"/>
  <c r="F31" i="5"/>
  <c r="N31" i="5" s="1"/>
  <c r="L30" i="5"/>
  <c r="L32" i="5" s="1"/>
  <c r="K30" i="5"/>
  <c r="K32" i="5" s="1"/>
  <c r="J30" i="5"/>
  <c r="J32" i="5" s="1"/>
  <c r="I30" i="5"/>
  <c r="I32" i="5" s="1"/>
  <c r="H30" i="5"/>
  <c r="H32" i="5" s="1"/>
  <c r="G30" i="5"/>
  <c r="G32" i="5" s="1"/>
  <c r="F30" i="5"/>
  <c r="N29" i="5"/>
  <c r="N28" i="5"/>
  <c r="N27" i="5"/>
  <c r="N26" i="5"/>
  <c r="N25" i="5"/>
  <c r="L21" i="5"/>
  <c r="K21" i="5"/>
  <c r="J21" i="5"/>
  <c r="I21" i="5"/>
  <c r="H21" i="5"/>
  <c r="G21" i="5"/>
  <c r="F21" i="5"/>
  <c r="N21" i="5" s="1"/>
  <c r="L20" i="5"/>
  <c r="L22" i="5" s="1"/>
  <c r="K20" i="5"/>
  <c r="K22" i="5" s="1"/>
  <c r="J20" i="5"/>
  <c r="J22" i="5" s="1"/>
  <c r="I20" i="5"/>
  <c r="I22" i="5" s="1"/>
  <c r="H20" i="5"/>
  <c r="H22" i="5" s="1"/>
  <c r="G20" i="5"/>
  <c r="G22" i="5" s="1"/>
  <c r="F20" i="5"/>
  <c r="N19" i="5"/>
  <c r="N18" i="5"/>
  <c r="N17" i="5"/>
  <c r="N16" i="5"/>
  <c r="L12" i="5"/>
  <c r="K12" i="5"/>
  <c r="J12" i="5"/>
  <c r="I12" i="5"/>
  <c r="H12" i="5"/>
  <c r="G12" i="5"/>
  <c r="F12" i="5"/>
  <c r="N12" i="5" s="1"/>
  <c r="L11" i="5"/>
  <c r="L13" i="5" s="1"/>
  <c r="K11" i="5"/>
  <c r="K13" i="5" s="1"/>
  <c r="J11" i="5"/>
  <c r="J13" i="5" s="1"/>
  <c r="I11" i="5"/>
  <c r="I13" i="5" s="1"/>
  <c r="H11" i="5"/>
  <c r="H13" i="5" s="1"/>
  <c r="G11" i="5"/>
  <c r="G13" i="5" s="1"/>
  <c r="F11" i="5"/>
  <c r="N10" i="5"/>
  <c r="N9" i="5"/>
  <c r="N8" i="5"/>
  <c r="N7" i="5"/>
  <c r="F801" i="3"/>
  <c r="F803" i="3" s="1"/>
  <c r="F740" i="3"/>
  <c r="G740" i="3"/>
  <c r="H740" i="3"/>
  <c r="I740" i="3"/>
  <c r="J740" i="3"/>
  <c r="K740" i="3"/>
  <c r="L740" i="3"/>
  <c r="M740" i="3"/>
  <c r="N740" i="3"/>
  <c r="O740" i="3"/>
  <c r="F20" i="3"/>
  <c r="G732" i="3"/>
  <c r="H732" i="3"/>
  <c r="I732" i="3"/>
  <c r="J732" i="3"/>
  <c r="K732" i="3"/>
  <c r="L732" i="3"/>
  <c r="F718" i="3"/>
  <c r="G717" i="3"/>
  <c r="H717" i="3"/>
  <c r="I717" i="3"/>
  <c r="J717" i="3"/>
  <c r="K717" i="3"/>
  <c r="L717" i="3"/>
  <c r="G716" i="3"/>
  <c r="H716" i="3"/>
  <c r="I716" i="3"/>
  <c r="J716" i="3"/>
  <c r="K716" i="3"/>
  <c r="L716" i="3"/>
  <c r="G713" i="3"/>
  <c r="H713" i="3"/>
  <c r="I713" i="3"/>
  <c r="J713" i="3"/>
  <c r="K713" i="3"/>
  <c r="L713" i="3"/>
  <c r="G712" i="3"/>
  <c r="H712" i="3"/>
  <c r="I712" i="3"/>
  <c r="J712" i="3"/>
  <c r="K712" i="3"/>
  <c r="L712" i="3"/>
  <c r="G704" i="3"/>
  <c r="H704" i="3"/>
  <c r="I704" i="3"/>
  <c r="J704" i="3"/>
  <c r="K704" i="3"/>
  <c r="L704" i="3"/>
  <c r="G703" i="3"/>
  <c r="H703" i="3"/>
  <c r="I703" i="3"/>
  <c r="J703" i="3"/>
  <c r="K703" i="3"/>
  <c r="L703" i="3"/>
  <c r="G702" i="3"/>
  <c r="H702" i="3"/>
  <c r="I702" i="3"/>
  <c r="J702" i="3"/>
  <c r="K702" i="3"/>
  <c r="L702" i="3"/>
  <c r="F704" i="3"/>
  <c r="F703" i="3"/>
  <c r="F702" i="3"/>
  <c r="F692" i="3"/>
  <c r="F691" i="3"/>
  <c r="F690" i="3"/>
  <c r="F688" i="3"/>
  <c r="F687" i="3"/>
  <c r="F682" i="3"/>
  <c r="F681" i="3"/>
  <c r="F680" i="3"/>
  <c r="F677" i="3"/>
  <c r="F676" i="3"/>
  <c r="G669" i="3"/>
  <c r="H669" i="3"/>
  <c r="I669" i="3"/>
  <c r="J669" i="3"/>
  <c r="K669" i="3"/>
  <c r="L669" i="3"/>
  <c r="F669" i="3"/>
  <c r="F668" i="3"/>
  <c r="F667" i="3"/>
  <c r="F664" i="3"/>
  <c r="F663" i="3"/>
  <c r="F649" i="3"/>
  <c r="F631" i="3"/>
  <c r="F604" i="3"/>
  <c r="G593" i="3"/>
  <c r="H593" i="3"/>
  <c r="I593" i="3"/>
  <c r="J593" i="3"/>
  <c r="K593" i="3"/>
  <c r="L593" i="3"/>
  <c r="G592" i="3"/>
  <c r="F592" i="3"/>
  <c r="F591" i="3"/>
  <c r="F576" i="3"/>
  <c r="G565" i="3"/>
  <c r="H565" i="3"/>
  <c r="I565" i="3"/>
  <c r="J565" i="3"/>
  <c r="K565" i="3"/>
  <c r="L565" i="3"/>
  <c r="G564" i="3"/>
  <c r="H564" i="3"/>
  <c r="I564" i="3"/>
  <c r="J564" i="3"/>
  <c r="K564" i="3"/>
  <c r="L564" i="3"/>
  <c r="G560" i="3"/>
  <c r="H560" i="3"/>
  <c r="I560" i="3"/>
  <c r="J560" i="3"/>
  <c r="K560" i="3"/>
  <c r="L560" i="3"/>
  <c r="G559" i="3"/>
  <c r="H559" i="3"/>
  <c r="I559" i="3"/>
  <c r="J559" i="3"/>
  <c r="K559" i="3"/>
  <c r="L559" i="3"/>
  <c r="F566" i="3"/>
  <c r="F548" i="3"/>
  <c r="F547" i="3"/>
  <c r="F546" i="3"/>
  <c r="G537" i="3"/>
  <c r="H537" i="3"/>
  <c r="I537" i="3"/>
  <c r="J537" i="3"/>
  <c r="K537" i="3"/>
  <c r="L537" i="3"/>
  <c r="G536" i="3"/>
  <c r="H536" i="3"/>
  <c r="I536" i="3"/>
  <c r="J536" i="3"/>
  <c r="K536" i="3"/>
  <c r="L536" i="3"/>
  <c r="G527" i="3"/>
  <c r="H527" i="3"/>
  <c r="I527" i="3"/>
  <c r="J527" i="3"/>
  <c r="K527" i="3"/>
  <c r="L527" i="3"/>
  <c r="F527" i="3"/>
  <c r="G526" i="3"/>
  <c r="H526" i="3"/>
  <c r="I526" i="3"/>
  <c r="J526" i="3"/>
  <c r="K526" i="3"/>
  <c r="L526" i="3"/>
  <c r="G525" i="3"/>
  <c r="H525" i="3"/>
  <c r="I525" i="3"/>
  <c r="J525" i="3"/>
  <c r="K525" i="3"/>
  <c r="L525" i="3"/>
  <c r="F509" i="3"/>
  <c r="F500" i="3"/>
  <c r="F499" i="3"/>
  <c r="F498" i="3"/>
  <c r="F481" i="3"/>
  <c r="F480" i="3"/>
  <c r="F479" i="3"/>
  <c r="F476" i="3"/>
  <c r="F475" i="3"/>
  <c r="F463" i="3"/>
  <c r="F451" i="3"/>
  <c r="F431" i="3"/>
  <c r="G430" i="3"/>
  <c r="H430" i="3"/>
  <c r="I430" i="3"/>
  <c r="J430" i="3"/>
  <c r="K430" i="3"/>
  <c r="L430" i="3"/>
  <c r="G429" i="3"/>
  <c r="H429" i="3"/>
  <c r="I429" i="3"/>
  <c r="J429" i="3"/>
  <c r="K429" i="3"/>
  <c r="L429" i="3"/>
  <c r="G427" i="3"/>
  <c r="H427" i="3"/>
  <c r="I427" i="3"/>
  <c r="J427" i="3"/>
  <c r="K427" i="3"/>
  <c r="L427" i="3"/>
  <c r="G426" i="3"/>
  <c r="H426" i="3"/>
  <c r="I426" i="3"/>
  <c r="J426" i="3"/>
  <c r="K426" i="3"/>
  <c r="L426" i="3"/>
  <c r="G413" i="3"/>
  <c r="H413" i="3"/>
  <c r="I413" i="3"/>
  <c r="J413" i="3"/>
  <c r="K413" i="3"/>
  <c r="L413" i="3"/>
  <c r="G412" i="3"/>
  <c r="H412" i="3"/>
  <c r="I412" i="3"/>
  <c r="J412" i="3"/>
  <c r="K412" i="3"/>
  <c r="L412" i="3"/>
  <c r="G408" i="3"/>
  <c r="H408" i="3"/>
  <c r="I408" i="3"/>
  <c r="J408" i="3"/>
  <c r="K408" i="3"/>
  <c r="L408" i="3"/>
  <c r="G407" i="3"/>
  <c r="H407" i="3"/>
  <c r="I407" i="3"/>
  <c r="J407" i="3"/>
  <c r="K407" i="3"/>
  <c r="L407" i="3"/>
  <c r="F396" i="3"/>
  <c r="F385" i="3"/>
  <c r="G351" i="3"/>
  <c r="H351" i="3"/>
  <c r="I351" i="3"/>
  <c r="J351" i="3"/>
  <c r="K351" i="3"/>
  <c r="L351" i="3"/>
  <c r="G350" i="3"/>
  <c r="H350" i="3"/>
  <c r="I350" i="3"/>
  <c r="J350" i="3"/>
  <c r="K350" i="3"/>
  <c r="L350" i="3"/>
  <c r="F350" i="3"/>
  <c r="F347" i="3"/>
  <c r="F346" i="3"/>
  <c r="N335" i="3"/>
  <c r="G334" i="3"/>
  <c r="H334" i="3"/>
  <c r="I334" i="3"/>
  <c r="J334" i="3"/>
  <c r="K334" i="3"/>
  <c r="L334" i="3"/>
  <c r="F334" i="3"/>
  <c r="G319" i="3"/>
  <c r="H319" i="3"/>
  <c r="I319" i="3"/>
  <c r="J319" i="3"/>
  <c r="K319" i="3"/>
  <c r="L319" i="3"/>
  <c r="F319" i="3"/>
  <c r="F303" i="3"/>
  <c r="G287" i="3"/>
  <c r="H287" i="3"/>
  <c r="I287" i="3"/>
  <c r="J287" i="3"/>
  <c r="K287" i="3"/>
  <c r="L287" i="3"/>
  <c r="F287" i="3"/>
  <c r="G286" i="3"/>
  <c r="H286" i="3"/>
  <c r="I286" i="3"/>
  <c r="J286" i="3"/>
  <c r="K286" i="3"/>
  <c r="L286" i="3"/>
  <c r="G285" i="3"/>
  <c r="H285" i="3"/>
  <c r="I285" i="3"/>
  <c r="J285" i="3"/>
  <c r="K285" i="3"/>
  <c r="L285" i="3"/>
  <c r="F285" i="3"/>
  <c r="F286" i="3"/>
  <c r="G276" i="3"/>
  <c r="H276" i="3"/>
  <c r="I276" i="3"/>
  <c r="J276" i="3"/>
  <c r="K276" i="3"/>
  <c r="L276" i="3"/>
  <c r="G275" i="3"/>
  <c r="H275" i="3"/>
  <c r="I275" i="3"/>
  <c r="J275" i="3"/>
  <c r="K275" i="3"/>
  <c r="L275" i="3"/>
  <c r="F275" i="3"/>
  <c r="F271" i="3"/>
  <c r="F270" i="3"/>
  <c r="F274" i="3"/>
  <c r="F265" i="3"/>
  <c r="F251" i="3"/>
  <c r="F243" i="3"/>
  <c r="F242" i="3"/>
  <c r="O236" i="3"/>
  <c r="N236" i="3"/>
  <c r="G236" i="3"/>
  <c r="H236" i="3"/>
  <c r="I236" i="3"/>
  <c r="J236" i="3"/>
  <c r="K236" i="3"/>
  <c r="L236" i="3"/>
  <c r="G235" i="3"/>
  <c r="H235" i="3"/>
  <c r="I235" i="3"/>
  <c r="J235" i="3"/>
  <c r="K235" i="3"/>
  <c r="L235" i="3"/>
  <c r="G234" i="3"/>
  <c r="H234" i="3"/>
  <c r="I234" i="3"/>
  <c r="J234" i="3"/>
  <c r="K234" i="3"/>
  <c r="L234" i="3"/>
  <c r="F235" i="3"/>
  <c r="F234" i="3"/>
  <c r="G222" i="3"/>
  <c r="H222" i="3"/>
  <c r="I222" i="3"/>
  <c r="J222" i="3"/>
  <c r="K222" i="3"/>
  <c r="L222" i="3"/>
  <c r="F222" i="3"/>
  <c r="G216" i="3"/>
  <c r="H216" i="3"/>
  <c r="I216" i="3"/>
  <c r="J216" i="3"/>
  <c r="K216" i="3"/>
  <c r="L216" i="3"/>
  <c r="G215" i="3"/>
  <c r="H215" i="3"/>
  <c r="I215" i="3"/>
  <c r="J215" i="3"/>
  <c r="K215" i="3"/>
  <c r="L215" i="3"/>
  <c r="G221" i="3"/>
  <c r="H221" i="3"/>
  <c r="I221" i="3"/>
  <c r="J221" i="3"/>
  <c r="K221" i="3"/>
  <c r="L221" i="3"/>
  <c r="G220" i="3"/>
  <c r="H220" i="3"/>
  <c r="I220" i="3"/>
  <c r="J220" i="3"/>
  <c r="K220" i="3"/>
  <c r="L220" i="3"/>
  <c r="F221" i="3"/>
  <c r="F220" i="3"/>
  <c r="F216" i="3"/>
  <c r="F215" i="3"/>
  <c r="G208" i="3"/>
  <c r="H208" i="3"/>
  <c r="I208" i="3"/>
  <c r="J208" i="3"/>
  <c r="K208" i="3"/>
  <c r="L208" i="3"/>
  <c r="F208" i="3"/>
  <c r="G202" i="3"/>
  <c r="H202" i="3"/>
  <c r="I202" i="3"/>
  <c r="J202" i="3"/>
  <c r="K202" i="3"/>
  <c r="L202" i="3"/>
  <c r="G201" i="3"/>
  <c r="H201" i="3"/>
  <c r="I201" i="3"/>
  <c r="J201" i="3"/>
  <c r="K201" i="3"/>
  <c r="L201" i="3"/>
  <c r="G207" i="3"/>
  <c r="H207" i="3"/>
  <c r="I207" i="3"/>
  <c r="J207" i="3"/>
  <c r="K207" i="3"/>
  <c r="L207" i="3"/>
  <c r="G206" i="3"/>
  <c r="H206" i="3"/>
  <c r="I206" i="3"/>
  <c r="J206" i="3"/>
  <c r="K206" i="3"/>
  <c r="L206" i="3"/>
  <c r="F207" i="3"/>
  <c r="F206" i="3"/>
  <c r="F202" i="3"/>
  <c r="F201" i="3"/>
  <c r="N195" i="3"/>
  <c r="O195" i="3"/>
  <c r="G195" i="3"/>
  <c r="H195" i="3"/>
  <c r="I195" i="3"/>
  <c r="J195" i="3"/>
  <c r="K195" i="3"/>
  <c r="L195" i="3"/>
  <c r="F195" i="3"/>
  <c r="G194" i="3"/>
  <c r="H194" i="3"/>
  <c r="I194" i="3"/>
  <c r="J194" i="3"/>
  <c r="K194" i="3"/>
  <c r="L194" i="3"/>
  <c r="G193" i="3"/>
  <c r="H193" i="3"/>
  <c r="I193" i="3"/>
  <c r="J193" i="3"/>
  <c r="K193" i="3"/>
  <c r="L193" i="3"/>
  <c r="F194" i="3"/>
  <c r="F193" i="3"/>
  <c r="N185" i="3"/>
  <c r="G184" i="3"/>
  <c r="H184" i="3"/>
  <c r="I184" i="3"/>
  <c r="J184" i="3"/>
  <c r="K184" i="3"/>
  <c r="L184" i="3"/>
  <c r="G183" i="3"/>
  <c r="H183" i="3"/>
  <c r="I183" i="3"/>
  <c r="J183" i="3"/>
  <c r="K183" i="3"/>
  <c r="L183" i="3"/>
  <c r="F185" i="3"/>
  <c r="F184" i="3"/>
  <c r="F183" i="3"/>
  <c r="N177" i="3"/>
  <c r="O177" i="3"/>
  <c r="G177" i="3"/>
  <c r="H177" i="3"/>
  <c r="I177" i="3"/>
  <c r="J177" i="3"/>
  <c r="K177" i="3"/>
  <c r="L177" i="3"/>
  <c r="G176" i="3"/>
  <c r="H176" i="3"/>
  <c r="I176" i="3"/>
  <c r="J176" i="3"/>
  <c r="K176" i="3"/>
  <c r="L176" i="3"/>
  <c r="G175" i="3"/>
  <c r="H175" i="3"/>
  <c r="I175" i="3"/>
  <c r="J175" i="3"/>
  <c r="K175" i="3"/>
  <c r="L175" i="3"/>
  <c r="F176" i="3"/>
  <c r="F175" i="3"/>
  <c r="N169" i="3"/>
  <c r="G169" i="3"/>
  <c r="H169" i="3"/>
  <c r="I169" i="3"/>
  <c r="J169" i="3"/>
  <c r="K169" i="3"/>
  <c r="L169" i="3"/>
  <c r="G168" i="3"/>
  <c r="H168" i="3"/>
  <c r="I168" i="3"/>
  <c r="J168" i="3"/>
  <c r="K168" i="3"/>
  <c r="L168" i="3"/>
  <c r="G167" i="3"/>
  <c r="H167" i="3"/>
  <c r="I167" i="3"/>
  <c r="J167" i="3"/>
  <c r="K167" i="3"/>
  <c r="L167" i="3"/>
  <c r="F169" i="3"/>
  <c r="F168" i="3"/>
  <c r="F167" i="3"/>
  <c r="G157" i="3"/>
  <c r="H157" i="3"/>
  <c r="I157" i="3"/>
  <c r="J157" i="3"/>
  <c r="K157" i="3"/>
  <c r="L157" i="3"/>
  <c r="F157" i="3"/>
  <c r="G156" i="3"/>
  <c r="H156" i="3"/>
  <c r="I156" i="3"/>
  <c r="J156" i="3"/>
  <c r="K156" i="3"/>
  <c r="L156" i="3"/>
  <c r="G155" i="3"/>
  <c r="H155" i="3"/>
  <c r="I155" i="3"/>
  <c r="J155" i="3"/>
  <c r="K155" i="3"/>
  <c r="L155" i="3"/>
  <c r="G150" i="3"/>
  <c r="H150" i="3"/>
  <c r="I150" i="3"/>
  <c r="J150" i="3"/>
  <c r="K150" i="3"/>
  <c r="L150" i="3"/>
  <c r="G149" i="3"/>
  <c r="H149" i="3"/>
  <c r="I149" i="3"/>
  <c r="J149" i="3"/>
  <c r="K149" i="3"/>
  <c r="L149" i="3"/>
  <c r="F156" i="3"/>
  <c r="F155" i="3"/>
  <c r="F150" i="3"/>
  <c r="F149" i="3"/>
  <c r="N142" i="3"/>
  <c r="O142" i="3"/>
  <c r="G142" i="3"/>
  <c r="H142" i="3"/>
  <c r="I142" i="3"/>
  <c r="J142" i="3"/>
  <c r="K142" i="3"/>
  <c r="L142" i="3"/>
  <c r="F142" i="3"/>
  <c r="G141" i="3"/>
  <c r="H141" i="3"/>
  <c r="I141" i="3"/>
  <c r="J141" i="3"/>
  <c r="K141" i="3"/>
  <c r="L141" i="3"/>
  <c r="G140" i="3"/>
  <c r="H140" i="3"/>
  <c r="I140" i="3"/>
  <c r="J140" i="3"/>
  <c r="K140" i="3"/>
  <c r="L140" i="3"/>
  <c r="F141" i="3"/>
  <c r="F140" i="3"/>
  <c r="G133" i="3"/>
  <c r="H133" i="3"/>
  <c r="I133" i="3"/>
  <c r="J133" i="3"/>
  <c r="K133" i="3"/>
  <c r="L133" i="3"/>
  <c r="F133" i="3"/>
  <c r="G132" i="3"/>
  <c r="H132" i="3"/>
  <c r="I132" i="3"/>
  <c r="J132" i="3"/>
  <c r="K132" i="3"/>
  <c r="L132" i="3"/>
  <c r="G131" i="3"/>
  <c r="H131" i="3"/>
  <c r="I131" i="3"/>
  <c r="J131" i="3"/>
  <c r="K131" i="3"/>
  <c r="L131" i="3"/>
  <c r="G127" i="3"/>
  <c r="H127" i="3"/>
  <c r="I127" i="3"/>
  <c r="J127" i="3"/>
  <c r="K127" i="3"/>
  <c r="L127" i="3"/>
  <c r="G126" i="3"/>
  <c r="H126" i="3"/>
  <c r="I126" i="3"/>
  <c r="J126" i="3"/>
  <c r="K126" i="3"/>
  <c r="L126" i="3"/>
  <c r="F132" i="3"/>
  <c r="F131" i="3"/>
  <c r="F127" i="3"/>
  <c r="F126" i="3"/>
  <c r="G117" i="3"/>
  <c r="H117" i="3"/>
  <c r="I117" i="3"/>
  <c r="J117" i="3"/>
  <c r="K117" i="3"/>
  <c r="L117" i="3"/>
  <c r="G116" i="3"/>
  <c r="H116" i="3"/>
  <c r="I116" i="3"/>
  <c r="J116" i="3"/>
  <c r="K116" i="3"/>
  <c r="L116" i="3"/>
  <c r="G114" i="3"/>
  <c r="H114" i="3"/>
  <c r="I114" i="3"/>
  <c r="J114" i="3"/>
  <c r="K114" i="3"/>
  <c r="L114" i="3"/>
  <c r="G113" i="3"/>
  <c r="H113" i="3"/>
  <c r="I113" i="3"/>
  <c r="J113" i="3"/>
  <c r="K113" i="3"/>
  <c r="L113" i="3"/>
  <c r="F118" i="3"/>
  <c r="F117" i="3"/>
  <c r="F116" i="3"/>
  <c r="F114" i="3"/>
  <c r="F113" i="3"/>
  <c r="G98" i="3"/>
  <c r="H98" i="3"/>
  <c r="I98" i="3"/>
  <c r="J98" i="3"/>
  <c r="K98" i="3"/>
  <c r="L98" i="3"/>
  <c r="F98" i="3"/>
  <c r="G97" i="3"/>
  <c r="H97" i="3"/>
  <c r="I97" i="3"/>
  <c r="J97" i="3"/>
  <c r="K97" i="3"/>
  <c r="L97" i="3"/>
  <c r="G96" i="3"/>
  <c r="H96" i="3"/>
  <c r="I96" i="3"/>
  <c r="J96" i="3"/>
  <c r="K96" i="3"/>
  <c r="L96" i="3"/>
  <c r="G91" i="3"/>
  <c r="H91" i="3"/>
  <c r="I91" i="3"/>
  <c r="J91" i="3"/>
  <c r="K91" i="3"/>
  <c r="L91" i="3"/>
  <c r="G90" i="3"/>
  <c r="H90" i="3"/>
  <c r="I90" i="3"/>
  <c r="J90" i="3"/>
  <c r="K90" i="3"/>
  <c r="L90" i="3"/>
  <c r="F97" i="3"/>
  <c r="F96" i="3"/>
  <c r="F91" i="3"/>
  <c r="F90" i="3"/>
  <c r="G83" i="3"/>
  <c r="H83" i="3"/>
  <c r="I83" i="3"/>
  <c r="J83" i="3"/>
  <c r="K83" i="3"/>
  <c r="L83" i="3"/>
  <c r="F83" i="3"/>
  <c r="G82" i="3"/>
  <c r="H82" i="3"/>
  <c r="I82" i="3"/>
  <c r="J82" i="3"/>
  <c r="K82" i="3"/>
  <c r="L82" i="3"/>
  <c r="G81" i="3"/>
  <c r="H81" i="3"/>
  <c r="I81" i="3"/>
  <c r="J81" i="3"/>
  <c r="K81" i="3"/>
  <c r="L81" i="3"/>
  <c r="G76" i="3"/>
  <c r="H76" i="3"/>
  <c r="I76" i="3"/>
  <c r="J76" i="3"/>
  <c r="K76" i="3"/>
  <c r="L76" i="3"/>
  <c r="G75" i="3"/>
  <c r="H75" i="3"/>
  <c r="I75" i="3"/>
  <c r="J75" i="3"/>
  <c r="K75" i="3"/>
  <c r="L75" i="3"/>
  <c r="F81" i="3"/>
  <c r="F76" i="3"/>
  <c r="F75" i="3"/>
  <c r="G71" i="3"/>
  <c r="H71" i="3"/>
  <c r="I71" i="3"/>
  <c r="J71" i="3"/>
  <c r="K71" i="3"/>
  <c r="L71" i="3"/>
  <c r="F71" i="3"/>
  <c r="G70" i="3"/>
  <c r="H70" i="3"/>
  <c r="I70" i="3"/>
  <c r="J70" i="3"/>
  <c r="K70" i="3"/>
  <c r="L70" i="3"/>
  <c r="G69" i="3"/>
  <c r="H69" i="3"/>
  <c r="I69" i="3"/>
  <c r="J69" i="3"/>
  <c r="K69" i="3"/>
  <c r="L69" i="3"/>
  <c r="G65" i="3"/>
  <c r="H65" i="3"/>
  <c r="I65" i="3"/>
  <c r="J65" i="3"/>
  <c r="K65" i="3"/>
  <c r="L65" i="3"/>
  <c r="G64" i="3"/>
  <c r="H64" i="3"/>
  <c r="I64" i="3"/>
  <c r="J64" i="3"/>
  <c r="K64" i="3"/>
  <c r="L64" i="3"/>
  <c r="F70" i="3"/>
  <c r="F69" i="3"/>
  <c r="F65" i="3"/>
  <c r="F64" i="3"/>
  <c r="G58" i="3"/>
  <c r="H58" i="3"/>
  <c r="I58" i="3"/>
  <c r="J58" i="3"/>
  <c r="K58" i="3"/>
  <c r="L58" i="3"/>
  <c r="F58" i="3"/>
  <c r="G57" i="3"/>
  <c r="H57" i="3"/>
  <c r="I57" i="3"/>
  <c r="J57" i="3"/>
  <c r="K57" i="3"/>
  <c r="L57" i="3"/>
  <c r="G56" i="3"/>
  <c r="H56" i="3"/>
  <c r="I56" i="3"/>
  <c r="J56" i="3"/>
  <c r="K56" i="3"/>
  <c r="L56" i="3"/>
  <c r="F57" i="3"/>
  <c r="F56" i="3"/>
  <c r="O50" i="3"/>
  <c r="G50" i="3"/>
  <c r="H50" i="3"/>
  <c r="I50" i="3"/>
  <c r="J50" i="3"/>
  <c r="K50" i="3"/>
  <c r="L50" i="3"/>
  <c r="G49" i="3"/>
  <c r="H49" i="3"/>
  <c r="I49" i="3"/>
  <c r="J49" i="3"/>
  <c r="K49" i="3"/>
  <c r="L49" i="3"/>
  <c r="F50" i="3"/>
  <c r="F49" i="3"/>
  <c r="G36" i="3"/>
  <c r="H36" i="3"/>
  <c r="I36" i="3"/>
  <c r="J36" i="3"/>
  <c r="K36" i="3"/>
  <c r="L36" i="3"/>
  <c r="F36" i="3"/>
  <c r="G35" i="3"/>
  <c r="H35" i="3"/>
  <c r="I35" i="3"/>
  <c r="J35" i="3"/>
  <c r="K35" i="3"/>
  <c r="L35" i="3"/>
  <c r="G34" i="3"/>
  <c r="H34" i="3"/>
  <c r="I34" i="3"/>
  <c r="J34" i="3"/>
  <c r="K34" i="3"/>
  <c r="L34" i="3"/>
  <c r="G31" i="3"/>
  <c r="H31" i="3"/>
  <c r="I31" i="3"/>
  <c r="J31" i="3"/>
  <c r="K31" i="3"/>
  <c r="L31" i="3"/>
  <c r="G30" i="3"/>
  <c r="H30" i="3"/>
  <c r="I30" i="3"/>
  <c r="J30" i="3"/>
  <c r="K30" i="3"/>
  <c r="L30" i="3"/>
  <c r="F35" i="3"/>
  <c r="F34" i="3"/>
  <c r="F31" i="3"/>
  <c r="F30" i="3"/>
  <c r="G22" i="3"/>
  <c r="H22" i="3"/>
  <c r="I22" i="3"/>
  <c r="J22" i="3"/>
  <c r="K22" i="3"/>
  <c r="L22" i="3"/>
  <c r="F22" i="3"/>
  <c r="G21" i="3"/>
  <c r="H21" i="3"/>
  <c r="I21" i="3"/>
  <c r="J21" i="3"/>
  <c r="K21" i="3"/>
  <c r="L21" i="3"/>
  <c r="G20" i="3"/>
  <c r="H20" i="3"/>
  <c r="I20" i="3"/>
  <c r="J20" i="3"/>
  <c r="K20" i="3"/>
  <c r="L20" i="3"/>
  <c r="F21" i="3"/>
  <c r="O13" i="3"/>
  <c r="N13" i="3"/>
  <c r="G13" i="3"/>
  <c r="H13" i="3"/>
  <c r="I13" i="3"/>
  <c r="J13" i="3"/>
  <c r="K13" i="3"/>
  <c r="L13" i="3"/>
  <c r="G12" i="3"/>
  <c r="H12" i="3"/>
  <c r="I12" i="3"/>
  <c r="J12" i="3"/>
  <c r="K12" i="3"/>
  <c r="L12" i="3"/>
  <c r="G11" i="3"/>
  <c r="H11" i="3"/>
  <c r="I11" i="3"/>
  <c r="J11" i="3"/>
  <c r="K11" i="3"/>
  <c r="L11" i="3"/>
  <c r="F13" i="3"/>
  <c r="F11" i="3"/>
  <c r="H692" i="3"/>
  <c r="G692" i="3"/>
  <c r="G396" i="3"/>
  <c r="G296" i="3"/>
  <c r="F296" i="3"/>
  <c r="G271" i="3"/>
  <c r="H271" i="3"/>
  <c r="I271" i="3"/>
  <c r="J271" i="3"/>
  <c r="K271" i="3"/>
  <c r="L271" i="3"/>
  <c r="G270" i="3"/>
  <c r="H270" i="3"/>
  <c r="I270" i="3"/>
  <c r="J270" i="3"/>
  <c r="K270" i="3"/>
  <c r="L270" i="3"/>
  <c r="I639" i="5" l="1"/>
  <c r="H639" i="5"/>
  <c r="G589" i="5"/>
  <c r="G629" i="5" s="1"/>
  <c r="H589" i="5"/>
  <c r="H629" i="5" s="1"/>
  <c r="I589" i="5"/>
  <c r="I629" i="5" s="1"/>
  <c r="J589" i="5"/>
  <c r="J629" i="5" s="1"/>
  <c r="K589" i="5"/>
  <c r="K629" i="5" s="1"/>
  <c r="L589" i="5"/>
  <c r="L629" i="5" s="1"/>
  <c r="F13" i="5"/>
  <c r="N11" i="5"/>
  <c r="N13" i="5" s="1"/>
  <c r="F22" i="5"/>
  <c r="O22" i="5" s="1"/>
  <c r="N20" i="5"/>
  <c r="N22" i="5" s="1"/>
  <c r="F32" i="5"/>
  <c r="N30" i="5"/>
  <c r="O31" i="5" s="1"/>
  <c r="F38" i="5"/>
  <c r="O38" i="5" s="1"/>
  <c r="N36" i="5"/>
  <c r="N38" i="5" s="1"/>
  <c r="F47" i="5"/>
  <c r="N45" i="5"/>
  <c r="F55" i="5"/>
  <c r="N53" i="5"/>
  <c r="F61" i="5"/>
  <c r="N59" i="5"/>
  <c r="F70" i="5"/>
  <c r="N68" i="5"/>
  <c r="F87" i="5"/>
  <c r="N85" i="5"/>
  <c r="F97" i="5"/>
  <c r="N95" i="5"/>
  <c r="F106" i="5"/>
  <c r="O106" i="5" s="1"/>
  <c r="N104" i="5"/>
  <c r="N106" i="5" s="1"/>
  <c r="F115" i="5"/>
  <c r="N113" i="5"/>
  <c r="F127" i="5"/>
  <c r="O127" i="5" s="1"/>
  <c r="N125" i="5"/>
  <c r="N127" i="5" s="1"/>
  <c r="F135" i="5"/>
  <c r="O135" i="5" s="1"/>
  <c r="N133" i="5"/>
  <c r="N135" i="5" s="1"/>
  <c r="F143" i="5"/>
  <c r="O143" i="5" s="1"/>
  <c r="N141" i="5"/>
  <c r="N143" i="5" s="1"/>
  <c r="F153" i="5"/>
  <c r="O153" i="5" s="1"/>
  <c r="N151" i="5"/>
  <c r="N153" i="5" s="1"/>
  <c r="F161" i="5"/>
  <c r="N159" i="5"/>
  <c r="F170" i="5"/>
  <c r="N168" i="5"/>
  <c r="F184" i="5"/>
  <c r="O184" i="5" s="1"/>
  <c r="N182" i="5"/>
  <c r="N184" i="5" s="1"/>
  <c r="F192" i="5"/>
  <c r="O192" i="5" s="1"/>
  <c r="N190" i="5"/>
  <c r="N192" i="5" s="1"/>
  <c r="F199" i="5"/>
  <c r="O199" i="5" s="1"/>
  <c r="N197" i="5"/>
  <c r="N199" i="5" s="1"/>
  <c r="F208" i="5"/>
  <c r="N206" i="5"/>
  <c r="F215" i="5"/>
  <c r="N213" i="5"/>
  <c r="F226" i="5"/>
  <c r="O226" i="5" s="1"/>
  <c r="N224" i="5"/>
  <c r="N226" i="5" s="1"/>
  <c r="F237" i="5"/>
  <c r="N235" i="5"/>
  <c r="F249" i="5"/>
  <c r="N247" i="5"/>
  <c r="F260" i="5"/>
  <c r="N258" i="5"/>
  <c r="F273" i="5"/>
  <c r="N271" i="5"/>
  <c r="F288" i="5"/>
  <c r="N286" i="5"/>
  <c r="F297" i="5"/>
  <c r="N295" i="5"/>
  <c r="F304" i="5"/>
  <c r="N302" i="5"/>
  <c r="F317" i="5"/>
  <c r="N315" i="5"/>
  <c r="F323" i="5"/>
  <c r="O323" i="5" s="1"/>
  <c r="N321" i="5"/>
  <c r="N323" i="5" s="1"/>
  <c r="F331" i="5"/>
  <c r="N329" i="5"/>
  <c r="F337" i="5"/>
  <c r="O337" i="5" s="1"/>
  <c r="N335" i="5"/>
  <c r="N337" i="5" s="1"/>
  <c r="F345" i="5"/>
  <c r="N343" i="5"/>
  <c r="F353" i="5"/>
  <c r="N351" i="5"/>
  <c r="F359" i="5"/>
  <c r="O359" i="5" s="1"/>
  <c r="N357" i="5"/>
  <c r="N359" i="5" s="1"/>
  <c r="F367" i="5"/>
  <c r="N365" i="5"/>
  <c r="F381" i="5"/>
  <c r="O381" i="5" s="1"/>
  <c r="N379" i="5"/>
  <c r="N381" i="5" s="1"/>
  <c r="F390" i="5"/>
  <c r="O390" i="5" s="1"/>
  <c r="N388" i="5"/>
  <c r="N390" i="5" s="1"/>
  <c r="F408" i="5"/>
  <c r="O408" i="5" s="1"/>
  <c r="N406" i="5"/>
  <c r="N408" i="5" s="1"/>
  <c r="F414" i="5"/>
  <c r="N412" i="5"/>
  <c r="F424" i="5"/>
  <c r="O424" i="5" s="1"/>
  <c r="N422" i="5"/>
  <c r="N424" i="5" s="1"/>
  <c r="F430" i="5"/>
  <c r="O430" i="5" s="1"/>
  <c r="N428" i="5"/>
  <c r="N430" i="5" s="1"/>
  <c r="F437" i="5"/>
  <c r="N435" i="5"/>
  <c r="F447" i="5"/>
  <c r="O447" i="5" s="1"/>
  <c r="N445" i="5"/>
  <c r="N447" i="5" s="1"/>
  <c r="F453" i="5"/>
  <c r="O453" i="5" s="1"/>
  <c r="N451" i="5"/>
  <c r="N453" i="5" s="1"/>
  <c r="F464" i="5"/>
  <c r="O464" i="5" s="1"/>
  <c r="N462" i="5"/>
  <c r="N464" i="5" s="1"/>
  <c r="F475" i="5"/>
  <c r="O475" i="5" s="1"/>
  <c r="N473" i="5"/>
  <c r="N475" i="5" s="1"/>
  <c r="F481" i="5"/>
  <c r="O481" i="5" s="1"/>
  <c r="N479" i="5"/>
  <c r="N481" i="5" s="1"/>
  <c r="F487" i="5"/>
  <c r="O487" i="5" s="1"/>
  <c r="N485" i="5"/>
  <c r="N487" i="5" s="1"/>
  <c r="F493" i="5"/>
  <c r="O493" i="5" s="1"/>
  <c r="N491" i="5"/>
  <c r="N493" i="5" s="1"/>
  <c r="F502" i="5"/>
  <c r="O502" i="5" s="1"/>
  <c r="N500" i="5"/>
  <c r="N502" i="5" s="1"/>
  <c r="F508" i="5"/>
  <c r="O508" i="5" s="1"/>
  <c r="N506" i="5"/>
  <c r="N508" i="5" s="1"/>
  <c r="F517" i="5"/>
  <c r="N515" i="5"/>
  <c r="F523" i="5"/>
  <c r="O523" i="5" s="1"/>
  <c r="N521" i="5"/>
  <c r="N523" i="5" s="1"/>
  <c r="F533" i="5"/>
  <c r="N531" i="5"/>
  <c r="F542" i="5"/>
  <c r="N540" i="5"/>
  <c r="F549" i="5"/>
  <c r="N547" i="5"/>
  <c r="F561" i="5"/>
  <c r="O561" i="5" s="1"/>
  <c r="N559" i="5"/>
  <c r="N561" i="5" s="1"/>
  <c r="F571" i="5"/>
  <c r="N569" i="5"/>
  <c r="F581" i="5"/>
  <c r="N579" i="5"/>
  <c r="N587" i="5"/>
  <c r="M585" i="5"/>
  <c r="G639" i="5"/>
  <c r="N637" i="5"/>
  <c r="H646" i="5"/>
  <c r="I646" i="5"/>
  <c r="J646" i="5"/>
  <c r="K646" i="5"/>
  <c r="L646" i="5"/>
  <c r="N639" i="5"/>
  <c r="N641" i="5"/>
  <c r="G775" i="3"/>
  <c r="H775" i="3"/>
  <c r="I775" i="3"/>
  <c r="J775" i="3"/>
  <c r="K775" i="3"/>
  <c r="L775" i="3"/>
  <c r="F775" i="3"/>
  <c r="G797" i="3"/>
  <c r="F797" i="3"/>
  <c r="N334" i="3"/>
  <c r="G798" i="3"/>
  <c r="G796" i="3"/>
  <c r="N12" i="3"/>
  <c r="F12" i="3"/>
  <c r="N21" i="3"/>
  <c r="N35" i="3"/>
  <c r="N82" i="3"/>
  <c r="N81" i="3"/>
  <c r="F82" i="3"/>
  <c r="K118" i="3"/>
  <c r="L118" i="3"/>
  <c r="N127" i="3"/>
  <c r="N155" i="3"/>
  <c r="N168" i="3"/>
  <c r="I185" i="3"/>
  <c r="J185" i="3"/>
  <c r="K185" i="3"/>
  <c r="L185" i="3"/>
  <c r="N194" i="3"/>
  <c r="N207" i="3"/>
  <c r="M221" i="3"/>
  <c r="N220" i="3"/>
  <c r="H796" i="3"/>
  <c r="H798" i="3" s="1"/>
  <c r="G244" i="3"/>
  <c r="J244" i="3"/>
  <c r="K244" i="3"/>
  <c r="G243" i="3"/>
  <c r="H243" i="3"/>
  <c r="I243" i="3"/>
  <c r="J243" i="3"/>
  <c r="K243" i="3"/>
  <c r="L243" i="3"/>
  <c r="L244" i="3" s="1"/>
  <c r="G242" i="3"/>
  <c r="H242" i="3"/>
  <c r="H244" i="3" s="1"/>
  <c r="I242" i="3"/>
  <c r="I244" i="3" s="1"/>
  <c r="J242" i="3"/>
  <c r="K242" i="3"/>
  <c r="L242" i="3"/>
  <c r="F244" i="3"/>
  <c r="K251" i="3"/>
  <c r="L251" i="3"/>
  <c r="G250" i="3"/>
  <c r="N250" i="3" s="1"/>
  <c r="H250" i="3"/>
  <c r="I250" i="3"/>
  <c r="J250" i="3"/>
  <c r="K250" i="3"/>
  <c r="L250" i="3"/>
  <c r="G249" i="3"/>
  <c r="H249" i="3"/>
  <c r="H251" i="3" s="1"/>
  <c r="I249" i="3"/>
  <c r="I251" i="3" s="1"/>
  <c r="J249" i="3"/>
  <c r="J251" i="3" s="1"/>
  <c r="K249" i="3"/>
  <c r="L249" i="3"/>
  <c r="F250" i="3"/>
  <c r="F249" i="3"/>
  <c r="G264" i="3"/>
  <c r="H264" i="3"/>
  <c r="I264" i="3"/>
  <c r="J264" i="3"/>
  <c r="K264" i="3"/>
  <c r="L264" i="3"/>
  <c r="G263" i="3"/>
  <c r="H263" i="3"/>
  <c r="I263" i="3"/>
  <c r="J263" i="3"/>
  <c r="K263" i="3"/>
  <c r="L263" i="3"/>
  <c r="F264" i="3"/>
  <c r="F263" i="3"/>
  <c r="F259" i="3"/>
  <c r="F258" i="3"/>
  <c r="G274" i="3"/>
  <c r="H274" i="3"/>
  <c r="I274" i="3"/>
  <c r="J274" i="3"/>
  <c r="K274" i="3"/>
  <c r="L274" i="3"/>
  <c r="F276" i="3"/>
  <c r="G297" i="3"/>
  <c r="H297" i="3"/>
  <c r="I297" i="3"/>
  <c r="I303" i="3" s="1"/>
  <c r="J297" i="3"/>
  <c r="J303" i="3" s="1"/>
  <c r="K297" i="3"/>
  <c r="L297" i="3"/>
  <c r="H296" i="3"/>
  <c r="I296" i="3"/>
  <c r="J296" i="3"/>
  <c r="K296" i="3"/>
  <c r="K303" i="3" s="1"/>
  <c r="L296" i="3"/>
  <c r="L303" i="3" s="1"/>
  <c r="G302" i="3"/>
  <c r="H302" i="3"/>
  <c r="I302" i="3"/>
  <c r="J302" i="3"/>
  <c r="K302" i="3"/>
  <c r="L302" i="3"/>
  <c r="G301" i="3"/>
  <c r="H301" i="3"/>
  <c r="H303" i="3" s="1"/>
  <c r="I301" i="3"/>
  <c r="J301" i="3"/>
  <c r="K301" i="3"/>
  <c r="L301" i="3"/>
  <c r="F302" i="3"/>
  <c r="F301" i="3"/>
  <c r="F297" i="3"/>
  <c r="H785" i="3"/>
  <c r="H786" i="3" s="1"/>
  <c r="G333" i="3"/>
  <c r="H333" i="3"/>
  <c r="I333" i="3"/>
  <c r="J333" i="3"/>
  <c r="K333" i="3"/>
  <c r="L333" i="3"/>
  <c r="G329" i="3"/>
  <c r="H329" i="3"/>
  <c r="I329" i="3"/>
  <c r="J329" i="3"/>
  <c r="K329" i="3"/>
  <c r="L329" i="3"/>
  <c r="G328" i="3"/>
  <c r="G335" i="3" s="1"/>
  <c r="H328" i="3"/>
  <c r="H335" i="3" s="1"/>
  <c r="I328" i="3"/>
  <c r="I335" i="3" s="1"/>
  <c r="J328" i="3"/>
  <c r="J335" i="3" s="1"/>
  <c r="K328" i="3"/>
  <c r="K335" i="3" s="1"/>
  <c r="L328" i="3"/>
  <c r="L335" i="3" s="1"/>
  <c r="F333" i="3"/>
  <c r="N333" i="3" s="1"/>
  <c r="F329" i="3"/>
  <c r="F328" i="3"/>
  <c r="J352" i="3"/>
  <c r="K352" i="3"/>
  <c r="F351" i="3"/>
  <c r="G347" i="3"/>
  <c r="H347" i="3"/>
  <c r="I347" i="3"/>
  <c r="I352" i="3" s="1"/>
  <c r="J347" i="3"/>
  <c r="K347" i="3"/>
  <c r="L347" i="3"/>
  <c r="G346" i="3"/>
  <c r="H346" i="3"/>
  <c r="H352" i="3" s="1"/>
  <c r="I346" i="3"/>
  <c r="J346" i="3"/>
  <c r="K346" i="3"/>
  <c r="L346" i="3"/>
  <c r="L372" i="3"/>
  <c r="F372" i="3"/>
  <c r="G371" i="3"/>
  <c r="H371" i="3"/>
  <c r="I371" i="3"/>
  <c r="J371" i="3"/>
  <c r="K371" i="3"/>
  <c r="L371" i="3"/>
  <c r="G370" i="3"/>
  <c r="N370" i="3" s="1"/>
  <c r="O371" i="3" s="1"/>
  <c r="H370" i="3"/>
  <c r="I370" i="3"/>
  <c r="J370" i="3"/>
  <c r="K370" i="3"/>
  <c r="L370" i="3"/>
  <c r="G366" i="3"/>
  <c r="H366" i="3"/>
  <c r="H372" i="3" s="1"/>
  <c r="I366" i="3"/>
  <c r="J366" i="3"/>
  <c r="K366" i="3"/>
  <c r="L366" i="3"/>
  <c r="G365" i="3"/>
  <c r="H365" i="3"/>
  <c r="I365" i="3"/>
  <c r="J365" i="3"/>
  <c r="J372" i="3" s="1"/>
  <c r="K365" i="3"/>
  <c r="K372" i="3" s="1"/>
  <c r="L365" i="3"/>
  <c r="F371" i="3"/>
  <c r="F370" i="3"/>
  <c r="F366" i="3"/>
  <c r="F365" i="3"/>
  <c r="H385" i="3"/>
  <c r="I385" i="3"/>
  <c r="G384" i="3"/>
  <c r="H384" i="3"/>
  <c r="I384" i="3"/>
  <c r="N384" i="3" s="1"/>
  <c r="J384" i="3"/>
  <c r="K384" i="3"/>
  <c r="L384" i="3"/>
  <c r="G383" i="3"/>
  <c r="H383" i="3"/>
  <c r="I383" i="3"/>
  <c r="J383" i="3"/>
  <c r="K383" i="3"/>
  <c r="L383" i="3"/>
  <c r="G380" i="3"/>
  <c r="H380" i="3"/>
  <c r="I380" i="3"/>
  <c r="J380" i="3"/>
  <c r="K380" i="3"/>
  <c r="L380" i="3"/>
  <c r="G379" i="3"/>
  <c r="G385" i="3" s="1"/>
  <c r="H379" i="3"/>
  <c r="I379" i="3"/>
  <c r="J379" i="3"/>
  <c r="K379" i="3"/>
  <c r="L379" i="3"/>
  <c r="F384" i="3"/>
  <c r="F383" i="3"/>
  <c r="F380" i="3"/>
  <c r="N380" i="3" s="1"/>
  <c r="F379" i="3"/>
  <c r="G395" i="3"/>
  <c r="H395" i="3"/>
  <c r="I395" i="3"/>
  <c r="J395" i="3"/>
  <c r="K395" i="3"/>
  <c r="L395" i="3"/>
  <c r="G394" i="3"/>
  <c r="H394" i="3"/>
  <c r="I394" i="3"/>
  <c r="J394" i="3"/>
  <c r="K394" i="3"/>
  <c r="L394" i="3"/>
  <c r="G391" i="3"/>
  <c r="H391" i="3"/>
  <c r="H396" i="3" s="1"/>
  <c r="I391" i="3"/>
  <c r="J391" i="3"/>
  <c r="K391" i="3"/>
  <c r="L391" i="3"/>
  <c r="G390" i="3"/>
  <c r="H390" i="3"/>
  <c r="I390" i="3"/>
  <c r="I396" i="3" s="1"/>
  <c r="J390" i="3"/>
  <c r="J396" i="3" s="1"/>
  <c r="K390" i="3"/>
  <c r="K396" i="3" s="1"/>
  <c r="L390" i="3"/>
  <c r="L396" i="3" s="1"/>
  <c r="F395" i="3"/>
  <c r="F394" i="3"/>
  <c r="F391" i="3"/>
  <c r="F390" i="3"/>
  <c r="H414" i="3"/>
  <c r="I414" i="3"/>
  <c r="F413" i="3"/>
  <c r="F412" i="3"/>
  <c r="G414" i="3"/>
  <c r="F408" i="3"/>
  <c r="N408" i="3" s="1"/>
  <c r="F407" i="3"/>
  <c r="F414" i="3" s="1"/>
  <c r="L431" i="3"/>
  <c r="N429" i="3"/>
  <c r="H431" i="3"/>
  <c r="N427" i="3"/>
  <c r="J431" i="3"/>
  <c r="K431" i="3"/>
  <c r="F430" i="3"/>
  <c r="F429" i="3"/>
  <c r="F427" i="3"/>
  <c r="F426" i="3"/>
  <c r="H437" i="3"/>
  <c r="I437" i="3"/>
  <c r="J437" i="3"/>
  <c r="G436" i="3"/>
  <c r="H436" i="3"/>
  <c r="I436" i="3"/>
  <c r="J436" i="3"/>
  <c r="K436" i="3"/>
  <c r="L436" i="3"/>
  <c r="G435" i="3"/>
  <c r="G437" i="3" s="1"/>
  <c r="H435" i="3"/>
  <c r="I435" i="3"/>
  <c r="J435" i="3"/>
  <c r="K435" i="3"/>
  <c r="K437" i="3" s="1"/>
  <c r="L435" i="3"/>
  <c r="F436" i="3"/>
  <c r="N436" i="3" s="1"/>
  <c r="F435" i="3"/>
  <c r="I451" i="3"/>
  <c r="J451" i="3"/>
  <c r="G450" i="3"/>
  <c r="H450" i="3"/>
  <c r="I450" i="3"/>
  <c r="J450" i="3"/>
  <c r="K450" i="3"/>
  <c r="N450" i="3" s="1"/>
  <c r="L450" i="3"/>
  <c r="F450" i="3"/>
  <c r="F449" i="3"/>
  <c r="G449" i="3"/>
  <c r="H449" i="3"/>
  <c r="I449" i="3"/>
  <c r="J449" i="3"/>
  <c r="K449" i="3"/>
  <c r="N449" i="3" s="1"/>
  <c r="L449" i="3"/>
  <c r="G444" i="3"/>
  <c r="H444" i="3"/>
  <c r="H451" i="3" s="1"/>
  <c r="I444" i="3"/>
  <c r="J444" i="3"/>
  <c r="K444" i="3"/>
  <c r="L444" i="3"/>
  <c r="F443" i="3"/>
  <c r="G443" i="3"/>
  <c r="G451" i="3" s="1"/>
  <c r="H443" i="3"/>
  <c r="I443" i="3"/>
  <c r="J443" i="3"/>
  <c r="K443" i="3"/>
  <c r="L443" i="3"/>
  <c r="F444" i="3"/>
  <c r="N444" i="3" s="1"/>
  <c r="G462" i="3"/>
  <c r="H462" i="3"/>
  <c r="I462" i="3"/>
  <c r="J462" i="3"/>
  <c r="K462" i="3"/>
  <c r="L462" i="3"/>
  <c r="G461" i="3"/>
  <c r="H461" i="3"/>
  <c r="I461" i="3"/>
  <c r="N461" i="3" s="1"/>
  <c r="J461" i="3"/>
  <c r="K461" i="3"/>
  <c r="L461" i="3"/>
  <c r="G458" i="3"/>
  <c r="H458" i="3"/>
  <c r="I458" i="3"/>
  <c r="J458" i="3"/>
  <c r="K458" i="3"/>
  <c r="L458" i="3"/>
  <c r="N458" i="3" s="1"/>
  <c r="G457" i="3"/>
  <c r="H457" i="3"/>
  <c r="I457" i="3"/>
  <c r="J457" i="3"/>
  <c r="K457" i="3"/>
  <c r="L457" i="3"/>
  <c r="F462" i="3"/>
  <c r="N462" i="3" s="1"/>
  <c r="F461" i="3"/>
  <c r="F458" i="3"/>
  <c r="F457" i="3"/>
  <c r="I481" i="3"/>
  <c r="G480" i="3"/>
  <c r="H480" i="3"/>
  <c r="I480" i="3"/>
  <c r="J480" i="3"/>
  <c r="J481" i="3" s="1"/>
  <c r="K480" i="3"/>
  <c r="L480" i="3"/>
  <c r="G479" i="3"/>
  <c r="H479" i="3"/>
  <c r="I479" i="3"/>
  <c r="J479" i="3"/>
  <c r="K479" i="3"/>
  <c r="L479" i="3"/>
  <c r="G476" i="3"/>
  <c r="H476" i="3"/>
  <c r="H481" i="3" s="1"/>
  <c r="I476" i="3"/>
  <c r="J476" i="3"/>
  <c r="K476" i="3"/>
  <c r="L476" i="3"/>
  <c r="G475" i="3"/>
  <c r="G481" i="3" s="1"/>
  <c r="H475" i="3"/>
  <c r="I475" i="3"/>
  <c r="J475" i="3"/>
  <c r="K475" i="3"/>
  <c r="L475" i="3"/>
  <c r="L481" i="3" s="1"/>
  <c r="N476" i="3"/>
  <c r="K487" i="3"/>
  <c r="G486" i="3"/>
  <c r="H486" i="3"/>
  <c r="I486" i="3"/>
  <c r="J486" i="3"/>
  <c r="N486" i="3" s="1"/>
  <c r="K486" i="3"/>
  <c r="L486" i="3"/>
  <c r="G485" i="3"/>
  <c r="G487" i="3" s="1"/>
  <c r="H485" i="3"/>
  <c r="H487" i="3" s="1"/>
  <c r="I485" i="3"/>
  <c r="I487" i="3" s="1"/>
  <c r="J485" i="3"/>
  <c r="K485" i="3"/>
  <c r="L485" i="3"/>
  <c r="L487" i="3" s="1"/>
  <c r="F486" i="3"/>
  <c r="F485" i="3"/>
  <c r="F487" i="3" s="1"/>
  <c r="L500" i="3"/>
  <c r="G499" i="3"/>
  <c r="H499" i="3"/>
  <c r="I499" i="3"/>
  <c r="J499" i="3"/>
  <c r="K499" i="3"/>
  <c r="L499" i="3"/>
  <c r="G498" i="3"/>
  <c r="H498" i="3"/>
  <c r="I498" i="3"/>
  <c r="I500" i="3" s="1"/>
  <c r="J498" i="3"/>
  <c r="J500" i="3" s="1"/>
  <c r="K498" i="3"/>
  <c r="L498" i="3"/>
  <c r="G509" i="3"/>
  <c r="G508" i="3"/>
  <c r="H508" i="3"/>
  <c r="I508" i="3"/>
  <c r="J508" i="3"/>
  <c r="K508" i="3"/>
  <c r="L508" i="3"/>
  <c r="G507" i="3"/>
  <c r="H507" i="3"/>
  <c r="I507" i="3"/>
  <c r="I509" i="3" s="1"/>
  <c r="J507" i="3"/>
  <c r="J509" i="3" s="1"/>
  <c r="K507" i="3"/>
  <c r="K509" i="3" s="1"/>
  <c r="L507" i="3"/>
  <c r="F508" i="3"/>
  <c r="F507" i="3"/>
  <c r="F526" i="3"/>
  <c r="F525" i="3"/>
  <c r="H538" i="3"/>
  <c r="F537" i="3"/>
  <c r="F536" i="3"/>
  <c r="N536" i="3" s="1"/>
  <c r="I538" i="3"/>
  <c r="N537" i="3"/>
  <c r="G532" i="3"/>
  <c r="H532" i="3"/>
  <c r="I532" i="3"/>
  <c r="J532" i="3"/>
  <c r="K532" i="3"/>
  <c r="L532" i="3"/>
  <c r="G531" i="3"/>
  <c r="G538" i="3" s="1"/>
  <c r="H531" i="3"/>
  <c r="I531" i="3"/>
  <c r="J531" i="3"/>
  <c r="J538" i="3" s="1"/>
  <c r="K531" i="3"/>
  <c r="L531" i="3"/>
  <c r="L538" i="3" s="1"/>
  <c r="F532" i="3"/>
  <c r="F531" i="3"/>
  <c r="F538" i="3" s="1"/>
  <c r="H548" i="3"/>
  <c r="K548" i="3"/>
  <c r="G547" i="3"/>
  <c r="N547" i="3" s="1"/>
  <c r="H547" i="3"/>
  <c r="I547" i="3"/>
  <c r="J547" i="3"/>
  <c r="K547" i="3"/>
  <c r="L547" i="3"/>
  <c r="G546" i="3"/>
  <c r="H546" i="3"/>
  <c r="I546" i="3"/>
  <c r="I548" i="3" s="1"/>
  <c r="J546" i="3"/>
  <c r="J548" i="3" s="1"/>
  <c r="K546" i="3"/>
  <c r="L546" i="3"/>
  <c r="L548" i="3" s="1"/>
  <c r="G566" i="3"/>
  <c r="H566" i="3"/>
  <c r="I566" i="3"/>
  <c r="J566" i="3"/>
  <c r="L566" i="3"/>
  <c r="F565" i="3"/>
  <c r="F564" i="3"/>
  <c r="F560" i="3"/>
  <c r="F559" i="3"/>
  <c r="J576" i="3"/>
  <c r="G575" i="3"/>
  <c r="G576" i="3" s="1"/>
  <c r="H575" i="3"/>
  <c r="I575" i="3"/>
  <c r="J575" i="3"/>
  <c r="K575" i="3"/>
  <c r="L575" i="3"/>
  <c r="G574" i="3"/>
  <c r="H574" i="3"/>
  <c r="H576" i="3" s="1"/>
  <c r="I574" i="3"/>
  <c r="I576" i="3" s="1"/>
  <c r="J574" i="3"/>
  <c r="K574" i="3"/>
  <c r="K576" i="3" s="1"/>
  <c r="L574" i="3"/>
  <c r="F575" i="3"/>
  <c r="F574" i="3"/>
  <c r="H592" i="3"/>
  <c r="I592" i="3"/>
  <c r="J592" i="3"/>
  <c r="K592" i="3"/>
  <c r="L592" i="3"/>
  <c r="G591" i="3"/>
  <c r="H591" i="3"/>
  <c r="I591" i="3"/>
  <c r="J591" i="3"/>
  <c r="K591" i="3"/>
  <c r="L591" i="3"/>
  <c r="F603" i="3"/>
  <c r="I604" i="3"/>
  <c r="K604" i="3"/>
  <c r="G603" i="3"/>
  <c r="H603" i="3"/>
  <c r="N603" i="3" s="1"/>
  <c r="I603" i="3"/>
  <c r="J603" i="3"/>
  <c r="K603" i="3"/>
  <c r="L603" i="3"/>
  <c r="G602" i="3"/>
  <c r="G604" i="3" s="1"/>
  <c r="H602" i="3"/>
  <c r="I602" i="3"/>
  <c r="J602" i="3"/>
  <c r="J604" i="3" s="1"/>
  <c r="K602" i="3"/>
  <c r="L602" i="3"/>
  <c r="L604" i="3" s="1"/>
  <c r="F602" i="3"/>
  <c r="K610" i="3"/>
  <c r="L610" i="3"/>
  <c r="G609" i="3"/>
  <c r="N609" i="3" s="1"/>
  <c r="H609" i="3"/>
  <c r="I609" i="3"/>
  <c r="J609" i="3"/>
  <c r="K609" i="3"/>
  <c r="L609" i="3"/>
  <c r="G608" i="3"/>
  <c r="G610" i="3" s="1"/>
  <c r="H608" i="3"/>
  <c r="H610" i="3" s="1"/>
  <c r="I608" i="3"/>
  <c r="I610" i="3" s="1"/>
  <c r="J608" i="3"/>
  <c r="J610" i="3" s="1"/>
  <c r="K608" i="3"/>
  <c r="L608" i="3"/>
  <c r="F609" i="3"/>
  <c r="F608" i="3"/>
  <c r="F610" i="3" s="1"/>
  <c r="L631" i="3"/>
  <c r="G630" i="3"/>
  <c r="H630" i="3"/>
  <c r="I630" i="3"/>
  <c r="J630" i="3"/>
  <c r="K630" i="3"/>
  <c r="L630" i="3"/>
  <c r="G629" i="3"/>
  <c r="H629" i="3"/>
  <c r="H631" i="3" s="1"/>
  <c r="I629" i="3"/>
  <c r="I631" i="3" s="1"/>
  <c r="J629" i="3"/>
  <c r="J631" i="3" s="1"/>
  <c r="K629" i="3"/>
  <c r="L629" i="3"/>
  <c r="F630" i="3"/>
  <c r="N630" i="3" s="1"/>
  <c r="F629" i="3"/>
  <c r="G645" i="3"/>
  <c r="H645" i="3"/>
  <c r="H649" i="3" s="1"/>
  <c r="I645" i="3"/>
  <c r="J645" i="3"/>
  <c r="K645" i="3"/>
  <c r="L645" i="3"/>
  <c r="G644" i="3"/>
  <c r="H644" i="3"/>
  <c r="I644" i="3"/>
  <c r="I649" i="3" s="1"/>
  <c r="J644" i="3"/>
  <c r="J649" i="3" s="1"/>
  <c r="K644" i="3"/>
  <c r="K649" i="3" s="1"/>
  <c r="L644" i="3"/>
  <c r="G648" i="3"/>
  <c r="H648" i="3"/>
  <c r="I648" i="3"/>
  <c r="J648" i="3"/>
  <c r="K648" i="3"/>
  <c r="L648" i="3"/>
  <c r="G647" i="3"/>
  <c r="H647" i="3"/>
  <c r="I647" i="3"/>
  <c r="J647" i="3"/>
  <c r="K647" i="3"/>
  <c r="L647" i="3"/>
  <c r="L649" i="3" s="1"/>
  <c r="F648" i="3"/>
  <c r="F647" i="3"/>
  <c r="N647" i="3" s="1"/>
  <c r="F645" i="3"/>
  <c r="F644" i="3"/>
  <c r="F653" i="3"/>
  <c r="F654" i="3"/>
  <c r="G668" i="3"/>
  <c r="H668" i="3"/>
  <c r="I668" i="3"/>
  <c r="J668" i="3"/>
  <c r="K668" i="3"/>
  <c r="L668" i="3"/>
  <c r="G667" i="3"/>
  <c r="N667" i="3" s="1"/>
  <c r="H667" i="3"/>
  <c r="I667" i="3"/>
  <c r="J667" i="3"/>
  <c r="K667" i="3"/>
  <c r="L667" i="3"/>
  <c r="G664" i="3"/>
  <c r="H664" i="3"/>
  <c r="I664" i="3"/>
  <c r="J664" i="3"/>
  <c r="K664" i="3"/>
  <c r="L664" i="3"/>
  <c r="G663" i="3"/>
  <c r="H663" i="3"/>
  <c r="I663" i="3"/>
  <c r="J663" i="3"/>
  <c r="K663" i="3"/>
  <c r="L663" i="3"/>
  <c r="G681" i="3"/>
  <c r="H681" i="3"/>
  <c r="I681" i="3"/>
  <c r="N681" i="3" s="1"/>
  <c r="J681" i="3"/>
  <c r="K681" i="3"/>
  <c r="L681" i="3"/>
  <c r="G680" i="3"/>
  <c r="H680" i="3"/>
  <c r="I680" i="3"/>
  <c r="J680" i="3"/>
  <c r="K680" i="3"/>
  <c r="L680" i="3"/>
  <c r="G677" i="3"/>
  <c r="H677" i="3"/>
  <c r="I677" i="3"/>
  <c r="J677" i="3"/>
  <c r="K677" i="3"/>
  <c r="L677" i="3"/>
  <c r="L676" i="3"/>
  <c r="G691" i="3"/>
  <c r="N691" i="3" s="1"/>
  <c r="H691" i="3"/>
  <c r="I691" i="3"/>
  <c r="J691" i="3"/>
  <c r="K691" i="3"/>
  <c r="L691" i="3"/>
  <c r="G690" i="3"/>
  <c r="H690" i="3"/>
  <c r="I690" i="3"/>
  <c r="J690" i="3"/>
  <c r="K690" i="3"/>
  <c r="L690" i="3"/>
  <c r="G688" i="3"/>
  <c r="H688" i="3"/>
  <c r="I688" i="3"/>
  <c r="N688" i="3" s="1"/>
  <c r="J688" i="3"/>
  <c r="K688" i="3"/>
  <c r="L688" i="3"/>
  <c r="G687" i="3"/>
  <c r="H687" i="3"/>
  <c r="I687" i="3"/>
  <c r="J687" i="3"/>
  <c r="K687" i="3"/>
  <c r="K692" i="3" s="1"/>
  <c r="L687" i="3"/>
  <c r="L692" i="3" s="1"/>
  <c r="N703" i="3"/>
  <c r="I718" i="3"/>
  <c r="H718" i="3"/>
  <c r="K718" i="3"/>
  <c r="N717" i="3"/>
  <c r="L718" i="3"/>
  <c r="F717" i="3"/>
  <c r="F716" i="3"/>
  <c r="F713" i="3"/>
  <c r="N713" i="3" s="1"/>
  <c r="F712" i="3"/>
  <c r="G731" i="3"/>
  <c r="H731" i="3"/>
  <c r="I731" i="3"/>
  <c r="J731" i="3"/>
  <c r="K731" i="3"/>
  <c r="L731" i="3"/>
  <c r="G730" i="3"/>
  <c r="H730" i="3"/>
  <c r="I730" i="3"/>
  <c r="J730" i="3"/>
  <c r="K730" i="3"/>
  <c r="L730" i="3"/>
  <c r="F731" i="3"/>
  <c r="F730" i="3"/>
  <c r="G727" i="3"/>
  <c r="H727" i="3"/>
  <c r="I727" i="3"/>
  <c r="J727" i="3"/>
  <c r="K727" i="3"/>
  <c r="L727" i="3"/>
  <c r="G726" i="3"/>
  <c r="H726" i="3"/>
  <c r="I726" i="3"/>
  <c r="J726" i="3"/>
  <c r="K726" i="3"/>
  <c r="L726" i="3"/>
  <c r="F727" i="3"/>
  <c r="F726" i="3"/>
  <c r="F732" i="3" s="1"/>
  <c r="G737" i="3"/>
  <c r="H737" i="3"/>
  <c r="I737" i="3"/>
  <c r="N737" i="3" s="1"/>
  <c r="J737" i="3"/>
  <c r="K737" i="3"/>
  <c r="L737" i="3"/>
  <c r="G736" i="3"/>
  <c r="G738" i="3" s="1"/>
  <c r="H736" i="3"/>
  <c r="H738" i="3" s="1"/>
  <c r="I736" i="3"/>
  <c r="J736" i="3"/>
  <c r="J738" i="3" s="1"/>
  <c r="K736" i="3"/>
  <c r="K738" i="3" s="1"/>
  <c r="L736" i="3"/>
  <c r="N736" i="3"/>
  <c r="F737" i="3"/>
  <c r="F736" i="3"/>
  <c r="F738" i="3" s="1"/>
  <c r="M803" i="3"/>
  <c r="M796" i="3"/>
  <c r="L797" i="3" s="1"/>
  <c r="L796" i="3"/>
  <c r="K796" i="3"/>
  <c r="J796" i="3"/>
  <c r="I796" i="3"/>
  <c r="F796" i="3"/>
  <c r="F792" i="3"/>
  <c r="F790" i="3"/>
  <c r="N789" i="3"/>
  <c r="L788" i="3"/>
  <c r="K788" i="3"/>
  <c r="L790" i="3" s="1"/>
  <c r="J788" i="3"/>
  <c r="K790" i="3" s="1"/>
  <c r="I788" i="3"/>
  <c r="J790" i="3" s="1"/>
  <c r="H788" i="3"/>
  <c r="I790" i="3" s="1"/>
  <c r="G788" i="3"/>
  <c r="H790" i="3" s="1"/>
  <c r="H794" i="3" s="1"/>
  <c r="F788" i="3"/>
  <c r="L785" i="3"/>
  <c r="L786" i="3" s="1"/>
  <c r="K785" i="3"/>
  <c r="K786" i="3" s="1"/>
  <c r="J785" i="3"/>
  <c r="J786" i="3" s="1"/>
  <c r="I785" i="3"/>
  <c r="I786" i="3" s="1"/>
  <c r="G785" i="3"/>
  <c r="G786" i="3" s="1"/>
  <c r="F785" i="3"/>
  <c r="F786" i="3" s="1"/>
  <c r="L782" i="3"/>
  <c r="L783" i="3" s="1"/>
  <c r="K782" i="3"/>
  <c r="K783" i="3" s="1"/>
  <c r="J782" i="3"/>
  <c r="J783" i="3" s="1"/>
  <c r="I782" i="3"/>
  <c r="I783" i="3" s="1"/>
  <c r="H782" i="3"/>
  <c r="H783" i="3" s="1"/>
  <c r="G782" i="3"/>
  <c r="G783" i="3" s="1"/>
  <c r="F782" i="3"/>
  <c r="F783" i="3" s="1"/>
  <c r="N773" i="3"/>
  <c r="N772" i="3"/>
  <c r="N771" i="3"/>
  <c r="N770" i="3"/>
  <c r="N769" i="3"/>
  <c r="N768" i="3"/>
  <c r="N767" i="3"/>
  <c r="N766" i="3"/>
  <c r="N765" i="3"/>
  <c r="N764" i="3"/>
  <c r="N763" i="3"/>
  <c r="N762" i="3"/>
  <c r="N761" i="3"/>
  <c r="N760" i="3"/>
  <c r="N759" i="3"/>
  <c r="N758" i="3"/>
  <c r="N757" i="3"/>
  <c r="N756" i="3"/>
  <c r="N755" i="3"/>
  <c r="N754" i="3"/>
  <c r="N753" i="3"/>
  <c r="N752" i="3"/>
  <c r="N751" i="3"/>
  <c r="N750" i="3"/>
  <c r="N749" i="3"/>
  <c r="N748" i="3"/>
  <c r="N747" i="3"/>
  <c r="N746" i="3"/>
  <c r="N745" i="3"/>
  <c r="N744" i="3"/>
  <c r="N743" i="3"/>
  <c r="N742" i="3"/>
  <c r="N735" i="3"/>
  <c r="N729" i="3"/>
  <c r="N728" i="3"/>
  <c r="N725" i="3"/>
  <c r="N724" i="3"/>
  <c r="N723" i="3"/>
  <c r="N722" i="3"/>
  <c r="N721" i="3"/>
  <c r="N715" i="3"/>
  <c r="N714" i="3"/>
  <c r="N711" i="3"/>
  <c r="N710" i="3"/>
  <c r="N709" i="3"/>
  <c r="N708" i="3"/>
  <c r="N707" i="3"/>
  <c r="N701" i="3"/>
  <c r="N700" i="3"/>
  <c r="N699" i="3"/>
  <c r="N698" i="3"/>
  <c r="N697" i="3"/>
  <c r="N696" i="3"/>
  <c r="N695" i="3"/>
  <c r="N689" i="3"/>
  <c r="N686" i="3"/>
  <c r="N685" i="3"/>
  <c r="N679" i="3"/>
  <c r="N678" i="3"/>
  <c r="N675" i="3"/>
  <c r="N674" i="3"/>
  <c r="N673" i="3"/>
  <c r="N672" i="3"/>
  <c r="N666" i="3"/>
  <c r="N665" i="3"/>
  <c r="N664" i="3"/>
  <c r="N662" i="3"/>
  <c r="N661" i="3"/>
  <c r="N660" i="3"/>
  <c r="N659" i="3"/>
  <c r="N658" i="3"/>
  <c r="L654" i="3"/>
  <c r="K654" i="3"/>
  <c r="J654" i="3"/>
  <c r="I654" i="3"/>
  <c r="H654" i="3"/>
  <c r="G654" i="3"/>
  <c r="L653" i="3"/>
  <c r="L655" i="3" s="1"/>
  <c r="K653" i="3"/>
  <c r="J653" i="3"/>
  <c r="I653" i="3"/>
  <c r="H653" i="3"/>
  <c r="H655" i="3" s="1"/>
  <c r="G653" i="3"/>
  <c r="G655" i="3" s="1"/>
  <c r="N652" i="3"/>
  <c r="N646" i="3"/>
  <c r="N643" i="3"/>
  <c r="N642" i="3"/>
  <c r="N641" i="3"/>
  <c r="N640" i="3"/>
  <c r="K636" i="3"/>
  <c r="J636" i="3"/>
  <c r="I636" i="3"/>
  <c r="H636" i="3"/>
  <c r="G636" i="3"/>
  <c r="F636" i="3"/>
  <c r="N636" i="3" s="1"/>
  <c r="L635" i="3"/>
  <c r="L637" i="3" s="1"/>
  <c r="K635" i="3"/>
  <c r="K637" i="3" s="1"/>
  <c r="J635" i="3"/>
  <c r="I635" i="3"/>
  <c r="I637" i="3" s="1"/>
  <c r="H635" i="3"/>
  <c r="G635" i="3"/>
  <c r="F635" i="3"/>
  <c r="N634" i="3"/>
  <c r="N628" i="3"/>
  <c r="N627" i="3"/>
  <c r="N626" i="3"/>
  <c r="N625" i="3"/>
  <c r="K621" i="3"/>
  <c r="K622" i="3" s="1"/>
  <c r="J621" i="3"/>
  <c r="I621" i="3"/>
  <c r="H621" i="3"/>
  <c r="G621" i="3"/>
  <c r="F621" i="3"/>
  <c r="J620" i="3"/>
  <c r="J622" i="3" s="1"/>
  <c r="I620" i="3"/>
  <c r="H620" i="3"/>
  <c r="G620" i="3"/>
  <c r="G622" i="3" s="1"/>
  <c r="F620" i="3"/>
  <c r="K615" i="3"/>
  <c r="K616" i="3" s="1"/>
  <c r="J615" i="3"/>
  <c r="I615" i="3"/>
  <c r="H615" i="3"/>
  <c r="G615" i="3"/>
  <c r="F615" i="3"/>
  <c r="J614" i="3"/>
  <c r="J616" i="3" s="1"/>
  <c r="I614" i="3"/>
  <c r="I616" i="3" s="1"/>
  <c r="H614" i="3"/>
  <c r="H616" i="3" s="1"/>
  <c r="G614" i="3"/>
  <c r="G616" i="3" s="1"/>
  <c r="F614" i="3"/>
  <c r="N613" i="3"/>
  <c r="N607" i="3"/>
  <c r="N601" i="3"/>
  <c r="N600" i="3"/>
  <c r="N599" i="3"/>
  <c r="N598" i="3"/>
  <c r="N597" i="3"/>
  <c r="N596" i="3"/>
  <c r="N590" i="3"/>
  <c r="N589" i="3"/>
  <c r="N588" i="3"/>
  <c r="N587" i="3"/>
  <c r="N586" i="3"/>
  <c r="N585" i="3"/>
  <c r="L581" i="3"/>
  <c r="K581" i="3"/>
  <c r="J581" i="3"/>
  <c r="I581" i="3"/>
  <c r="H581" i="3"/>
  <c r="G581" i="3"/>
  <c r="F581" i="3"/>
  <c r="L580" i="3"/>
  <c r="L582" i="3" s="1"/>
  <c r="K580" i="3"/>
  <c r="J580" i="3"/>
  <c r="I580" i="3"/>
  <c r="I582" i="3" s="1"/>
  <c r="H580" i="3"/>
  <c r="H582" i="3" s="1"/>
  <c r="G580" i="3"/>
  <c r="G582" i="3" s="1"/>
  <c r="F580" i="3"/>
  <c r="N573" i="3"/>
  <c r="N572" i="3"/>
  <c r="N571" i="3"/>
  <c r="N570" i="3"/>
  <c r="N569" i="3"/>
  <c r="N565" i="3"/>
  <c r="N563" i="3"/>
  <c r="N562" i="3"/>
  <c r="N561" i="3"/>
  <c r="K566" i="3"/>
  <c r="N560" i="3"/>
  <c r="N558" i="3"/>
  <c r="N557" i="3"/>
  <c r="L553" i="3"/>
  <c r="K553" i="3"/>
  <c r="J553" i="3"/>
  <c r="I553" i="3"/>
  <c r="H553" i="3"/>
  <c r="G553" i="3"/>
  <c r="F553" i="3"/>
  <c r="L552" i="3"/>
  <c r="K552" i="3"/>
  <c r="K554" i="3" s="1"/>
  <c r="J552" i="3"/>
  <c r="I552" i="3"/>
  <c r="I554" i="3" s="1"/>
  <c r="H552" i="3"/>
  <c r="H554" i="3" s="1"/>
  <c r="G552" i="3"/>
  <c r="F552" i="3"/>
  <c r="N551" i="3"/>
  <c r="N545" i="3"/>
  <c r="N544" i="3"/>
  <c r="N543" i="3"/>
  <c r="N542" i="3"/>
  <c r="N541" i="3"/>
  <c r="N535" i="3"/>
  <c r="N534" i="3"/>
  <c r="N533" i="3"/>
  <c r="N532" i="3"/>
  <c r="N530" i="3"/>
  <c r="N524" i="3"/>
  <c r="N523" i="3"/>
  <c r="N522" i="3"/>
  <c r="N521" i="3"/>
  <c r="N520" i="3"/>
  <c r="N519" i="3"/>
  <c r="N518" i="3"/>
  <c r="N517" i="3"/>
  <c r="N516" i="3"/>
  <c r="N515" i="3"/>
  <c r="N514" i="3"/>
  <c r="N513" i="3"/>
  <c r="N512" i="3"/>
  <c r="N508" i="3"/>
  <c r="N506" i="3"/>
  <c r="N505" i="3"/>
  <c r="N504" i="3"/>
  <c r="N503" i="3"/>
  <c r="N497" i="3"/>
  <c r="N496" i="3"/>
  <c r="N495" i="3"/>
  <c r="N494" i="3"/>
  <c r="N493" i="3"/>
  <c r="N492" i="3"/>
  <c r="N491" i="3"/>
  <c r="N490" i="3"/>
  <c r="N484" i="3"/>
  <c r="N480" i="3"/>
  <c r="N478" i="3"/>
  <c r="N477" i="3"/>
  <c r="N474" i="3"/>
  <c r="N473" i="3"/>
  <c r="N472" i="3"/>
  <c r="L468" i="3"/>
  <c r="K468" i="3"/>
  <c r="J468" i="3"/>
  <c r="I468" i="3"/>
  <c r="H468" i="3"/>
  <c r="G468" i="3"/>
  <c r="F468" i="3"/>
  <c r="L467" i="3"/>
  <c r="L469" i="3" s="1"/>
  <c r="K467" i="3"/>
  <c r="K469" i="3" s="1"/>
  <c r="J467" i="3"/>
  <c r="J469" i="3" s="1"/>
  <c r="I467" i="3"/>
  <c r="H467" i="3"/>
  <c r="H469" i="3" s="1"/>
  <c r="G467" i="3"/>
  <c r="F467" i="3"/>
  <c r="N466" i="3"/>
  <c r="N460" i="3"/>
  <c r="N459" i="3"/>
  <c r="N456" i="3"/>
  <c r="N455" i="3"/>
  <c r="N454" i="3"/>
  <c r="N448" i="3"/>
  <c r="N447" i="3"/>
  <c r="N446" i="3"/>
  <c r="N445" i="3"/>
  <c r="N442" i="3"/>
  <c r="N441" i="3"/>
  <c r="N440" i="3"/>
  <c r="N434" i="3"/>
  <c r="N430" i="3"/>
  <c r="N428" i="3"/>
  <c r="N425" i="3"/>
  <c r="N424" i="3"/>
  <c r="N423" i="3"/>
  <c r="L419" i="3"/>
  <c r="K419" i="3"/>
  <c r="J419" i="3"/>
  <c r="I419" i="3"/>
  <c r="H419" i="3"/>
  <c r="G419" i="3"/>
  <c r="F419" i="3"/>
  <c r="L418" i="3"/>
  <c r="L420" i="3" s="1"/>
  <c r="K418" i="3"/>
  <c r="J418" i="3"/>
  <c r="J420" i="3" s="1"/>
  <c r="I418" i="3"/>
  <c r="H418" i="3"/>
  <c r="G418" i="3"/>
  <c r="F418" i="3"/>
  <c r="N417" i="3"/>
  <c r="N411" i="3"/>
  <c r="N410" i="3"/>
  <c r="N409" i="3"/>
  <c r="N406" i="3"/>
  <c r="N405" i="3"/>
  <c r="N404" i="3"/>
  <c r="N403" i="3"/>
  <c r="N402" i="3"/>
  <c r="N401" i="3"/>
  <c r="N400" i="3"/>
  <c r="N399" i="3"/>
  <c r="N395" i="3"/>
  <c r="N394" i="3"/>
  <c r="N393" i="3"/>
  <c r="N392" i="3"/>
  <c r="N391" i="3"/>
  <c r="N389" i="3"/>
  <c r="N388" i="3"/>
  <c r="N383" i="3"/>
  <c r="N382" i="3"/>
  <c r="N381" i="3"/>
  <c r="N378" i="3"/>
  <c r="N377" i="3"/>
  <c r="N376" i="3"/>
  <c r="N375" i="3"/>
  <c r="N371" i="3"/>
  <c r="N369" i="3"/>
  <c r="N368" i="3"/>
  <c r="N367" i="3"/>
  <c r="N364" i="3"/>
  <c r="N363" i="3"/>
  <c r="N362" i="3"/>
  <c r="N361" i="3"/>
  <c r="N360" i="3"/>
  <c r="N359" i="3"/>
  <c r="L356" i="3"/>
  <c r="K356" i="3"/>
  <c r="J356" i="3"/>
  <c r="I356" i="3"/>
  <c r="H356" i="3"/>
  <c r="G356" i="3"/>
  <c r="F356" i="3"/>
  <c r="N355" i="3"/>
  <c r="N356" i="3" s="1"/>
  <c r="N351" i="3"/>
  <c r="N349" i="3"/>
  <c r="N348" i="3"/>
  <c r="N347" i="3"/>
  <c r="N345" i="3"/>
  <c r="N344" i="3"/>
  <c r="N343" i="3"/>
  <c r="N342" i="3"/>
  <c r="N341" i="3"/>
  <c r="N340" i="3"/>
  <c r="N339" i="3"/>
  <c r="N338" i="3"/>
  <c r="N332" i="3"/>
  <c r="N331" i="3"/>
  <c r="N330" i="3"/>
  <c r="N327" i="3"/>
  <c r="N326" i="3"/>
  <c r="N325" i="3"/>
  <c r="N324" i="3"/>
  <c r="N323" i="3"/>
  <c r="N322" i="3"/>
  <c r="L318" i="3"/>
  <c r="K318" i="3"/>
  <c r="J318" i="3"/>
  <c r="I318" i="3"/>
  <c r="H318" i="3"/>
  <c r="G318" i="3"/>
  <c r="F318" i="3"/>
  <c r="L317" i="3"/>
  <c r="K317" i="3"/>
  <c r="J317" i="3"/>
  <c r="I317" i="3"/>
  <c r="H317" i="3"/>
  <c r="G317" i="3"/>
  <c r="F317" i="3"/>
  <c r="N316" i="3"/>
  <c r="N315" i="3"/>
  <c r="L314" i="3"/>
  <c r="K314" i="3"/>
  <c r="J314" i="3"/>
  <c r="I314" i="3"/>
  <c r="H314" i="3"/>
  <c r="G314" i="3"/>
  <c r="F314" i="3"/>
  <c r="L313" i="3"/>
  <c r="K313" i="3"/>
  <c r="J313" i="3"/>
  <c r="I313" i="3"/>
  <c r="H313" i="3"/>
  <c r="G313" i="3"/>
  <c r="F313" i="3"/>
  <c r="N312" i="3"/>
  <c r="N311" i="3"/>
  <c r="N310" i="3"/>
  <c r="N309" i="3"/>
  <c r="N308" i="3"/>
  <c r="N307" i="3"/>
  <c r="N306" i="3"/>
  <c r="N302" i="3"/>
  <c r="N300" i="3"/>
  <c r="N299" i="3"/>
  <c r="N298" i="3"/>
  <c r="N295" i="3"/>
  <c r="N294" i="3"/>
  <c r="N293" i="3"/>
  <c r="N292" i="3"/>
  <c r="N291" i="3"/>
  <c r="N290" i="3"/>
  <c r="N284" i="3"/>
  <c r="N283" i="3"/>
  <c r="L280" i="3"/>
  <c r="K280" i="3"/>
  <c r="J280" i="3"/>
  <c r="I280" i="3"/>
  <c r="H280" i="3"/>
  <c r="G280" i="3"/>
  <c r="F280" i="3"/>
  <c r="N279" i="3"/>
  <c r="N280" i="3" s="1"/>
  <c r="N273" i="3"/>
  <c r="N272" i="3"/>
  <c r="N269" i="3"/>
  <c r="N268" i="3"/>
  <c r="N262" i="3"/>
  <c r="N261" i="3"/>
  <c r="N260" i="3"/>
  <c r="L259" i="3"/>
  <c r="K259" i="3"/>
  <c r="J259" i="3"/>
  <c r="I259" i="3"/>
  <c r="H259" i="3"/>
  <c r="G259" i="3"/>
  <c r="L258" i="3"/>
  <c r="K258" i="3"/>
  <c r="K265" i="3" s="1"/>
  <c r="J258" i="3"/>
  <c r="I258" i="3"/>
  <c r="I265" i="3" s="1"/>
  <c r="H258" i="3"/>
  <c r="G258" i="3"/>
  <c r="N257" i="3"/>
  <c r="N256" i="3"/>
  <c r="N255" i="3"/>
  <c r="N254" i="3"/>
  <c r="N248" i="3"/>
  <c r="N247" i="3"/>
  <c r="N241" i="3"/>
  <c r="N240" i="3"/>
  <c r="N239" i="3"/>
  <c r="N233" i="3"/>
  <c r="N232" i="3"/>
  <c r="N231" i="3"/>
  <c r="N230" i="3"/>
  <c r="N229" i="3"/>
  <c r="N228" i="3"/>
  <c r="N227" i="3"/>
  <c r="N226" i="3"/>
  <c r="N225" i="3"/>
  <c r="N219" i="3"/>
  <c r="N218" i="3"/>
  <c r="N217" i="3"/>
  <c r="N216" i="3"/>
  <c r="N214" i="3"/>
  <c r="N213" i="3"/>
  <c r="N212" i="3"/>
  <c r="N211" i="3"/>
  <c r="N206" i="3"/>
  <c r="N205" i="3"/>
  <c r="N204" i="3"/>
  <c r="N203" i="3"/>
  <c r="O207" i="3" s="1"/>
  <c r="N202" i="3"/>
  <c r="N200" i="3"/>
  <c r="N199" i="3"/>
  <c r="N198" i="3"/>
  <c r="N192" i="3"/>
  <c r="N191" i="3"/>
  <c r="N190" i="3"/>
  <c r="N189" i="3"/>
  <c r="N188" i="3"/>
  <c r="N182" i="3"/>
  <c r="N181" i="3"/>
  <c r="N180" i="3"/>
  <c r="N176" i="3"/>
  <c r="N174" i="3"/>
  <c r="N173" i="3"/>
  <c r="N172" i="3"/>
  <c r="N166" i="3"/>
  <c r="N165" i="3"/>
  <c r="N164" i="3"/>
  <c r="N163" i="3"/>
  <c r="N162" i="3"/>
  <c r="N161" i="3"/>
  <c r="N160" i="3"/>
  <c r="N154" i="3"/>
  <c r="N153" i="3"/>
  <c r="N152" i="3"/>
  <c r="N151" i="3"/>
  <c r="N148" i="3"/>
  <c r="N147" i="3"/>
  <c r="N146" i="3"/>
  <c r="N145" i="3"/>
  <c r="N139" i="3"/>
  <c r="N138" i="3"/>
  <c r="N137" i="3"/>
  <c r="N136" i="3"/>
  <c r="N132" i="3"/>
  <c r="N130" i="3"/>
  <c r="N129" i="3"/>
  <c r="N128" i="3"/>
  <c r="N125" i="3"/>
  <c r="N124" i="3"/>
  <c r="N123" i="3"/>
  <c r="N122" i="3"/>
  <c r="N121" i="3"/>
  <c r="N116" i="3"/>
  <c r="N115" i="3"/>
  <c r="N112" i="3"/>
  <c r="N111" i="3"/>
  <c r="N110" i="3"/>
  <c r="N109" i="3"/>
  <c r="N108" i="3"/>
  <c r="N107" i="3"/>
  <c r="N106" i="3"/>
  <c r="N105" i="3"/>
  <c r="L102" i="3"/>
  <c r="K102" i="3"/>
  <c r="J102" i="3"/>
  <c r="I102" i="3"/>
  <c r="H102" i="3"/>
  <c r="G102" i="3"/>
  <c r="F102" i="3"/>
  <c r="N101" i="3"/>
  <c r="N102" i="3" s="1"/>
  <c r="N97" i="3"/>
  <c r="N96" i="3"/>
  <c r="N95" i="3"/>
  <c r="N94" i="3"/>
  <c r="N93" i="3"/>
  <c r="N92" i="3"/>
  <c r="N89" i="3"/>
  <c r="N88" i="3"/>
  <c r="N87" i="3"/>
  <c r="N86" i="3"/>
  <c r="N80" i="3"/>
  <c r="N79" i="3"/>
  <c r="N78" i="3"/>
  <c r="N77" i="3"/>
  <c r="N74" i="3"/>
  <c r="N68" i="3"/>
  <c r="N67" i="3"/>
  <c r="N66" i="3"/>
  <c r="N63" i="3"/>
  <c r="N62" i="3"/>
  <c r="N61" i="3"/>
  <c r="N57" i="3"/>
  <c r="N56" i="3"/>
  <c r="N55" i="3"/>
  <c r="N54" i="3"/>
  <c r="N53" i="3"/>
  <c r="N52" i="3"/>
  <c r="N51" i="3"/>
  <c r="N48" i="3"/>
  <c r="N47" i="3"/>
  <c r="N46" i="3"/>
  <c r="N45" i="3"/>
  <c r="L41" i="3"/>
  <c r="K41" i="3"/>
  <c r="J41" i="3"/>
  <c r="I41" i="3"/>
  <c r="H41" i="3"/>
  <c r="G41" i="3"/>
  <c r="F41" i="3"/>
  <c r="N41" i="3" s="1"/>
  <c r="L40" i="3"/>
  <c r="L42" i="3" s="1"/>
  <c r="K40" i="3"/>
  <c r="J40" i="3"/>
  <c r="J42" i="3" s="1"/>
  <c r="I40" i="3"/>
  <c r="H40" i="3"/>
  <c r="G40" i="3"/>
  <c r="F40" i="3"/>
  <c r="N39" i="3"/>
  <c r="N34" i="3"/>
  <c r="N33" i="3"/>
  <c r="N32" i="3"/>
  <c r="N29" i="3"/>
  <c r="N28" i="3"/>
  <c r="N27" i="3"/>
  <c r="N26" i="3"/>
  <c r="N25" i="3"/>
  <c r="N19" i="3"/>
  <c r="N18" i="3"/>
  <c r="N17" i="3"/>
  <c r="N16" i="3"/>
  <c r="N10" i="3"/>
  <c r="N9" i="3"/>
  <c r="N8" i="3"/>
  <c r="N7" i="3"/>
  <c r="F589" i="5" l="1"/>
  <c r="N581" i="5"/>
  <c r="O580" i="5"/>
  <c r="N571" i="5"/>
  <c r="O570" i="5"/>
  <c r="N549" i="5"/>
  <c r="O548" i="5"/>
  <c r="N542" i="5"/>
  <c r="O541" i="5"/>
  <c r="N533" i="5"/>
  <c r="O532" i="5"/>
  <c r="N517" i="5"/>
  <c r="O516" i="5"/>
  <c r="N437" i="5"/>
  <c r="O436" i="5"/>
  <c r="N414" i="5"/>
  <c r="O413" i="5"/>
  <c r="N367" i="5"/>
  <c r="O366" i="5"/>
  <c r="N353" i="5"/>
  <c r="O352" i="5"/>
  <c r="N345" i="5"/>
  <c r="O344" i="5"/>
  <c r="N331" i="5"/>
  <c r="O330" i="5"/>
  <c r="N317" i="5"/>
  <c r="O316" i="5"/>
  <c r="N304" i="5"/>
  <c r="O303" i="5"/>
  <c r="N297" i="5"/>
  <c r="O296" i="5"/>
  <c r="N288" i="5"/>
  <c r="O287" i="5"/>
  <c r="N273" i="5"/>
  <c r="O272" i="5"/>
  <c r="N260" i="5"/>
  <c r="O259" i="5"/>
  <c r="N249" i="5"/>
  <c r="O248" i="5"/>
  <c r="N237" i="5"/>
  <c r="O236" i="5"/>
  <c r="N215" i="5"/>
  <c r="O214" i="5"/>
  <c r="N208" i="5"/>
  <c r="O207" i="5"/>
  <c r="N170" i="5"/>
  <c r="O169" i="5"/>
  <c r="N161" i="5"/>
  <c r="O160" i="5"/>
  <c r="N115" i="5"/>
  <c r="O114" i="5"/>
  <c r="N97" i="5"/>
  <c r="O96" i="5"/>
  <c r="N87" i="5"/>
  <c r="O86" i="5"/>
  <c r="N70" i="5"/>
  <c r="O69" i="5"/>
  <c r="N61" i="5"/>
  <c r="O60" i="5"/>
  <c r="N55" i="5"/>
  <c r="O54" i="5"/>
  <c r="N47" i="5"/>
  <c r="O46" i="5"/>
  <c r="N32" i="5"/>
  <c r="N589" i="5" s="1"/>
  <c r="N629" i="5"/>
  <c r="N646" i="5" s="1"/>
  <c r="F629" i="5"/>
  <c r="O13" i="5"/>
  <c r="O589" i="5" s="1"/>
  <c r="O610" i="3"/>
  <c r="O509" i="3"/>
  <c r="N350" i="3"/>
  <c r="O351" i="3" s="1"/>
  <c r="N275" i="3"/>
  <c r="N184" i="3"/>
  <c r="G718" i="3"/>
  <c r="H500" i="3"/>
  <c r="K481" i="3"/>
  <c r="K385" i="3"/>
  <c r="I372" i="3"/>
  <c r="G352" i="3"/>
  <c r="H185" i="3"/>
  <c r="G185" i="3"/>
  <c r="O185" i="3" s="1"/>
  <c r="N117" i="3"/>
  <c r="N69" i="3"/>
  <c r="N70" i="3"/>
  <c r="N156" i="3"/>
  <c r="N796" i="3"/>
  <c r="N648" i="3"/>
  <c r="L576" i="3"/>
  <c r="L463" i="3"/>
  <c r="N150" i="3"/>
  <c r="N487" i="3"/>
  <c r="N786" i="3"/>
  <c r="N731" i="3"/>
  <c r="J718" i="3"/>
  <c r="J692" i="3"/>
  <c r="N677" i="3"/>
  <c r="N680" i="3"/>
  <c r="N668" i="3"/>
  <c r="K631" i="3"/>
  <c r="N526" i="3"/>
  <c r="L509" i="3"/>
  <c r="G500" i="3"/>
  <c r="O500" i="3" s="1"/>
  <c r="N479" i="3"/>
  <c r="O480" i="3" s="1"/>
  <c r="K463" i="3"/>
  <c r="F437" i="3"/>
  <c r="L414" i="3"/>
  <c r="N413" i="3"/>
  <c r="J385" i="3"/>
  <c r="F352" i="3"/>
  <c r="N221" i="3"/>
  <c r="O221" i="3" s="1"/>
  <c r="J118" i="3"/>
  <c r="H118" i="3"/>
  <c r="O450" i="3"/>
  <c r="G420" i="3"/>
  <c r="O576" i="3"/>
  <c r="N575" i="3"/>
  <c r="N301" i="3"/>
  <c r="O302" i="3" s="1"/>
  <c r="N274" i="3"/>
  <c r="O275" i="3" s="1"/>
  <c r="I655" i="3"/>
  <c r="N727" i="3"/>
  <c r="N690" i="3"/>
  <c r="N645" i="3"/>
  <c r="H604" i="3"/>
  <c r="N592" i="3"/>
  <c r="K538" i="3"/>
  <c r="J487" i="3"/>
  <c r="O487" i="3" s="1"/>
  <c r="I431" i="3"/>
  <c r="I118" i="3"/>
  <c r="N114" i="3"/>
  <c r="G42" i="3"/>
  <c r="N65" i="3"/>
  <c r="O156" i="3"/>
  <c r="J265" i="3"/>
  <c r="N775" i="3"/>
  <c r="N783" i="3"/>
  <c r="N564" i="3"/>
  <c r="O565" i="3" s="1"/>
  <c r="G548" i="3"/>
  <c r="O548" i="3" s="1"/>
  <c r="O527" i="3"/>
  <c r="J463" i="3"/>
  <c r="L451" i="3"/>
  <c r="L437" i="3"/>
  <c r="G431" i="3"/>
  <c r="K414" i="3"/>
  <c r="N366" i="3"/>
  <c r="O366" i="3" s="1"/>
  <c r="G372" i="3"/>
  <c r="N329" i="3"/>
  <c r="F335" i="3"/>
  <c r="N264" i="3"/>
  <c r="G251" i="3"/>
  <c r="G118" i="3"/>
  <c r="N50" i="3"/>
  <c r="O537" i="3"/>
  <c r="N499" i="3"/>
  <c r="O22" i="3"/>
  <c r="N251" i="3"/>
  <c r="O648" i="3"/>
  <c r="O604" i="3"/>
  <c r="I463" i="3"/>
  <c r="K451" i="3"/>
  <c r="J414" i="3"/>
  <c r="L352" i="3"/>
  <c r="G303" i="3"/>
  <c r="N243" i="3"/>
  <c r="N91" i="3"/>
  <c r="N610" i="3"/>
  <c r="N654" i="3"/>
  <c r="N716" i="3"/>
  <c r="O717" i="3" s="1"/>
  <c r="N76" i="3"/>
  <c r="N468" i="3"/>
  <c r="N730" i="3"/>
  <c r="O731" i="3" s="1"/>
  <c r="H463" i="3"/>
  <c r="N412" i="3"/>
  <c r="N31" i="3"/>
  <c r="O82" i="3"/>
  <c r="O97" i="3"/>
  <c r="N131" i="3"/>
  <c r="O132" i="3" s="1"/>
  <c r="N259" i="3"/>
  <c r="N419" i="3"/>
  <c r="J554" i="3"/>
  <c r="G649" i="3"/>
  <c r="G631" i="3"/>
  <c r="H509" i="3"/>
  <c r="K500" i="3"/>
  <c r="G463" i="3"/>
  <c r="L385" i="3"/>
  <c r="N141" i="3"/>
  <c r="L265" i="3"/>
  <c r="H420" i="3"/>
  <c r="L554" i="3"/>
  <c r="J582" i="3"/>
  <c r="N615" i="3"/>
  <c r="H622" i="3"/>
  <c r="G637" i="3"/>
  <c r="J655" i="3"/>
  <c r="O668" i="3"/>
  <c r="O691" i="3"/>
  <c r="I692" i="3"/>
  <c r="H42" i="3"/>
  <c r="I42" i="3"/>
  <c r="O57" i="3"/>
  <c r="O102" i="3"/>
  <c r="O117" i="3"/>
  <c r="N235" i="3"/>
  <c r="O334" i="3"/>
  <c r="I420" i="3"/>
  <c r="G469" i="3"/>
  <c r="N553" i="3"/>
  <c r="K582" i="3"/>
  <c r="I622" i="3"/>
  <c r="H637" i="3"/>
  <c r="K655" i="3"/>
  <c r="O681" i="3"/>
  <c r="L738" i="3"/>
  <c r="K42" i="3"/>
  <c r="G265" i="3"/>
  <c r="O280" i="3"/>
  <c r="N286" i="3"/>
  <c r="N314" i="3"/>
  <c r="N318" i="3"/>
  <c r="O318" i="3" s="1"/>
  <c r="O395" i="3"/>
  <c r="K420" i="3"/>
  <c r="O462" i="3"/>
  <c r="I469" i="3"/>
  <c r="G554" i="3"/>
  <c r="N581" i="3"/>
  <c r="N621" i="3"/>
  <c r="J637" i="3"/>
  <c r="H265" i="3"/>
  <c r="N317" i="3"/>
  <c r="O356" i="3"/>
  <c r="O384" i="3"/>
  <c r="I738" i="3"/>
  <c r="O738" i="3" s="1"/>
  <c r="O35" i="3"/>
  <c r="N738" i="3"/>
  <c r="M736" i="3"/>
  <c r="K676" i="3"/>
  <c r="L682" i="3"/>
  <c r="F655" i="3"/>
  <c r="O655" i="3" s="1"/>
  <c r="O430" i="3"/>
  <c r="N11" i="3"/>
  <c r="N20" i="3"/>
  <c r="N22" i="3" s="1"/>
  <c r="N30" i="3"/>
  <c r="F42" i="3"/>
  <c r="N40" i="3"/>
  <c r="N42" i="3" s="1"/>
  <c r="N49" i="3"/>
  <c r="N58" i="3" s="1"/>
  <c r="N64" i="3"/>
  <c r="N71" i="3" s="1"/>
  <c r="N75" i="3"/>
  <c r="N83" i="3" s="1"/>
  <c r="N90" i="3"/>
  <c r="N98" i="3" s="1"/>
  <c r="N113" i="3"/>
  <c r="N126" i="3"/>
  <c r="O127" i="3" s="1"/>
  <c r="N140" i="3"/>
  <c r="N149" i="3"/>
  <c r="N167" i="3"/>
  <c r="F177" i="3"/>
  <c r="N175" i="3"/>
  <c r="N183" i="3"/>
  <c r="N193" i="3"/>
  <c r="N201" i="3"/>
  <c r="N208" i="3" s="1"/>
  <c r="N215" i="3"/>
  <c r="N222" i="3" s="1"/>
  <c r="F236" i="3"/>
  <c r="N234" i="3"/>
  <c r="O244" i="3"/>
  <c r="N242" i="3"/>
  <c r="O251" i="3"/>
  <c r="N249" i="3"/>
  <c r="N258" i="3"/>
  <c r="O259" i="3" s="1"/>
  <c r="N263" i="3"/>
  <c r="O264" i="3" s="1"/>
  <c r="N285" i="3"/>
  <c r="N287" i="3" s="1"/>
  <c r="N313" i="3"/>
  <c r="N328" i="3"/>
  <c r="N346" i="3"/>
  <c r="N352" i="3" s="1"/>
  <c r="N365" i="3"/>
  <c r="N372" i="3" s="1"/>
  <c r="N379" i="3"/>
  <c r="N385" i="3" s="1"/>
  <c r="N390" i="3"/>
  <c r="N396" i="3" s="1"/>
  <c r="N407" i="3"/>
  <c r="N414" i="3" s="1"/>
  <c r="F420" i="3"/>
  <c r="N418" i="3"/>
  <c r="N420" i="3" s="1"/>
  <c r="N426" i="3"/>
  <c r="N431" i="3" s="1"/>
  <c r="O437" i="3"/>
  <c r="N435" i="3"/>
  <c r="N437" i="3" s="1"/>
  <c r="N443" i="3"/>
  <c r="O444" i="3" s="1"/>
  <c r="N457" i="3"/>
  <c r="N463" i="3" s="1"/>
  <c r="F469" i="3"/>
  <c r="N467" i="3"/>
  <c r="N469" i="3" s="1"/>
  <c r="N475" i="3"/>
  <c r="N481" i="3" s="1"/>
  <c r="N485" i="3"/>
  <c r="N498" i="3"/>
  <c r="N500" i="3" s="1"/>
  <c r="N507" i="3"/>
  <c r="N509" i="3" s="1"/>
  <c r="N525" i="3"/>
  <c r="N527" i="3" s="1"/>
  <c r="N531" i="3"/>
  <c r="N538" i="3" s="1"/>
  <c r="N546" i="3"/>
  <c r="N548" i="3" s="1"/>
  <c r="F554" i="3"/>
  <c r="N552" i="3"/>
  <c r="N554" i="3" s="1"/>
  <c r="N559" i="3"/>
  <c r="O560" i="3" s="1"/>
  <c r="N574" i="3"/>
  <c r="N576" i="3" s="1"/>
  <c r="F582" i="3"/>
  <c r="N580" i="3"/>
  <c r="N582" i="3" s="1"/>
  <c r="F593" i="3"/>
  <c r="N591" i="3"/>
  <c r="N593" i="3" s="1"/>
  <c r="N602" i="3"/>
  <c r="N604" i="3" s="1"/>
  <c r="N608" i="3"/>
  <c r="F616" i="3"/>
  <c r="O616" i="3" s="1"/>
  <c r="N614" i="3"/>
  <c r="N616" i="3" s="1"/>
  <c r="F622" i="3"/>
  <c r="O622" i="3" s="1"/>
  <c r="N620" i="3"/>
  <c r="N622" i="3" s="1"/>
  <c r="N629" i="3"/>
  <c r="N631" i="3" s="1"/>
  <c r="F637" i="3"/>
  <c r="N635" i="3"/>
  <c r="N637" i="3" s="1"/>
  <c r="N644" i="3"/>
  <c r="N649" i="3" s="1"/>
  <c r="N653" i="3"/>
  <c r="N655" i="3" s="1"/>
  <c r="N663" i="3"/>
  <c r="N687" i="3"/>
  <c r="N702" i="3"/>
  <c r="N704" i="3" s="1"/>
  <c r="N712" i="3"/>
  <c r="N726" i="3"/>
  <c r="G790" i="3"/>
  <c r="G794" i="3" s="1"/>
  <c r="N788" i="3"/>
  <c r="I794" i="3"/>
  <c r="J794" i="3"/>
  <c r="K794" i="3"/>
  <c r="L794" i="3"/>
  <c r="N792" i="3"/>
  <c r="F798" i="3"/>
  <c r="G799" i="3"/>
  <c r="I798" i="3"/>
  <c r="H797" i="3"/>
  <c r="H799" i="3" s="1"/>
  <c r="J798" i="3"/>
  <c r="I797" i="3"/>
  <c r="K798" i="3"/>
  <c r="J797" i="3"/>
  <c r="J799" i="3" s="1"/>
  <c r="L798" i="3"/>
  <c r="L799" i="3" s="1"/>
  <c r="K797" i="3"/>
  <c r="O629" i="5" l="1"/>
  <c r="O704" i="3"/>
  <c r="O413" i="3"/>
  <c r="N118" i="3"/>
  <c r="O70" i="3"/>
  <c r="N36" i="3"/>
  <c r="K799" i="3"/>
  <c r="O582" i="3"/>
  <c r="O42" i="3"/>
  <c r="N732" i="3"/>
  <c r="N798" i="3"/>
  <c r="N794" i="3"/>
  <c r="N244" i="3"/>
  <c r="N451" i="3"/>
  <c r="O637" i="3"/>
  <c r="O645" i="3"/>
  <c r="N797" i="3"/>
  <c r="N799" i="3" s="1"/>
  <c r="I799" i="3"/>
  <c r="N790" i="3"/>
  <c r="O554" i="3"/>
  <c r="O420" i="3"/>
  <c r="O631" i="3"/>
  <c r="O593" i="3"/>
  <c r="O469" i="3"/>
  <c r="O169" i="3"/>
  <c r="N265" i="3"/>
  <c r="N566" i="3"/>
  <c r="O216" i="3"/>
  <c r="N718" i="3"/>
  <c r="O713" i="3"/>
  <c r="N692" i="3"/>
  <c r="O688" i="3"/>
  <c r="N669" i="3"/>
  <c r="O664" i="3"/>
  <c r="O532" i="3"/>
  <c r="O476" i="3"/>
  <c r="O458" i="3"/>
  <c r="O408" i="3"/>
  <c r="O391" i="3"/>
  <c r="O380" i="3"/>
  <c r="O347" i="3"/>
  <c r="O329" i="3"/>
  <c r="N319" i="3"/>
  <c r="O314" i="3"/>
  <c r="O202" i="3"/>
  <c r="N157" i="3"/>
  <c r="O150" i="3"/>
  <c r="N133" i="3"/>
  <c r="O114" i="3"/>
  <c r="O91" i="3"/>
  <c r="O76" i="3"/>
  <c r="O65" i="3"/>
  <c r="O31" i="3"/>
  <c r="J676" i="3"/>
  <c r="K682" i="3"/>
  <c r="O427" i="3"/>
  <c r="O727" i="3"/>
  <c r="F799" i="3"/>
  <c r="O287" i="3"/>
  <c r="N297" i="3"/>
  <c r="N270" i="3"/>
  <c r="N271" i="3"/>
  <c r="L780" i="3" l="1"/>
  <c r="L801" i="3" s="1"/>
  <c r="L803" i="3" s="1"/>
  <c r="I676" i="3"/>
  <c r="J682" i="3"/>
  <c r="O271" i="3"/>
  <c r="N276" i="3"/>
  <c r="N296" i="3"/>
  <c r="J780" i="3" l="1"/>
  <c r="J801" i="3" s="1"/>
  <c r="J803" i="3" s="1"/>
  <c r="K780" i="3"/>
  <c r="K801" i="3" s="1"/>
  <c r="K803" i="3" s="1"/>
  <c r="N303" i="3"/>
  <c r="O297" i="3"/>
  <c r="H676" i="3"/>
  <c r="I682" i="3"/>
  <c r="I780" i="3" s="1"/>
  <c r="I801" i="3" l="1"/>
  <c r="I803" i="3" s="1"/>
  <c r="G676" i="3"/>
  <c r="H682" i="3"/>
  <c r="H780" i="3" s="1"/>
  <c r="H801" i="3" l="1"/>
  <c r="H803" i="3" s="1"/>
  <c r="G682" i="3"/>
  <c r="G780" i="3" s="1"/>
  <c r="G801" i="3" l="1"/>
  <c r="G803" i="3" s="1"/>
  <c r="F780" i="3"/>
  <c r="N676" i="3"/>
  <c r="N682" i="3" l="1"/>
  <c r="N780" i="3" s="1"/>
  <c r="N801" i="3" s="1"/>
  <c r="N803" i="3" s="1"/>
  <c r="O677" i="3"/>
  <c r="O78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tc={B5CCD149-65CA-4C8A-B600-BEB609E08798}</author>
    <author>tc={58E3388E-9948-498B-B34A-2B56BA4A2509}</author>
    <author>tc={12F606DF-3839-49D4-A736-BE66D1097435}</author>
    <author>tc={772908D4-42C1-492C-BCF1-59478C50A483}</author>
    <author>tc={3728F396-D674-4455-97FD-552016192AFC}</author>
    <author>tc={C236C6CD-DC2C-43D0-B50D-6D6DB4833A39}</author>
    <author>tc={3A8395B7-B43E-44A8-BCFF-DF3221A3BBF7}</author>
    <author>tc={1440840C-5C6F-4E9A-9756-A00673A346FA}</author>
    <author>tc={F1FB1B18-16BB-4389-A3B0-CD43F7FFE543}</author>
    <author>tc={A38E4F61-45BA-49C2-992C-9071D7E86631}</author>
    <author>tc={F0860AD7-ACD8-401A-B3E5-F655FCBA2C27}</author>
    <author>tc={706DCB72-9776-4DF0-B806-3432BA421C91}</author>
  </authors>
  <commentList>
    <comment ref="D45" authorId="0" shapeId="0" xr:uid="{B5CCD149-65CA-4C8A-B600-BEB609E08798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this be a different color?
Reply:
    This is dark teal and appears lighter on different displays.  We can make it purple if that would make it easier to see.</t>
      </text>
    </comment>
    <comment ref="G116" authorId="1" shapeId="0" xr:uid="{58E3388E-9948-498B-B34A-2B56BA4A2509}">
      <text>
        <t>[Threaded comment]
Your version of Excel allows you to read this threaded comment; however, any edits to it will get removed if the file is opened in a newer version of Excel. Learn more: https://go.microsoft.com/fwlink/?linkid=870924
Comment:
    Why is the AE work the samr cost as the project?</t>
      </text>
    </comment>
    <comment ref="H116" authorId="2" shapeId="0" xr:uid="{12F606DF-3839-49D4-A736-BE66D1097435}">
      <text>
        <t>[Threaded comment]
Your version of Excel allows you to read this threaded comment; however, any edits to it will get removed if the file is opened in a newer version of Excel. Learn more: https://go.microsoft.com/fwlink/?linkid=870924
Comment:
    Why is the AE work the samr cost as the project?</t>
      </text>
    </comment>
    <comment ref="I116" authorId="3" shapeId="0" xr:uid="{772908D4-42C1-492C-BCF1-59478C50A483}">
      <text>
        <t>[Threaded comment]
Your version of Excel allows you to read this threaded comment; however, any edits to it will get removed if the file is opened in a newer version of Excel. Learn more: https://go.microsoft.com/fwlink/?linkid=870924
Comment:
    Why is the AE work the samr cost as the project?</t>
      </text>
    </comment>
    <comment ref="J116" authorId="4" shapeId="0" xr:uid="{3728F396-D674-4455-97FD-552016192AFC}">
      <text>
        <t>[Threaded comment]
Your version of Excel allows you to read this threaded comment; however, any edits to it will get removed if the file is opened in a newer version of Excel. Learn more: https://go.microsoft.com/fwlink/?linkid=870924
Comment:
    Why is the AE work the samr cost as the project?</t>
      </text>
    </comment>
    <comment ref="K116" authorId="5" shapeId="0" xr:uid="{C236C6CD-DC2C-43D0-B50D-6D6DB4833A39}">
      <text>
        <t>[Threaded comment]
Your version of Excel allows you to read this threaded comment; however, any edits to it will get removed if the file is opened in a newer version of Excel. Learn more: https://go.microsoft.com/fwlink/?linkid=870924
Comment:
    Why is the AE work the samr cost as the project?</t>
      </text>
    </comment>
    <comment ref="L116" authorId="6" shapeId="0" xr:uid="{3A8395B7-B43E-44A8-BCFF-DF3221A3BBF7}">
      <text>
        <t>[Threaded comment]
Your version of Excel allows you to read this threaded comment; however, any edits to it will get removed if the file is opened in a newer version of Excel. Learn more: https://go.microsoft.com/fwlink/?linkid=870924
Comment:
    Why is the AE work the samr cost as the project?</t>
      </text>
    </comment>
    <comment ref="D308" authorId="7" shapeId="0" xr:uid="{1440840C-5C6F-4E9A-9756-A00673A346F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 thought we just did this recently
Reply:
    Only service was done </t>
      </text>
    </comment>
    <comment ref="D502" authorId="8" shapeId="0" xr:uid="{F1FB1B18-16BB-4389-A3B0-CD43F7FFE543}">
      <text>
        <t>[Threaded comment]
Your version of Excel allows you to read this threaded comment; however, any edits to it will get removed if the file is opened in a newer version of Excel. Learn more: https://go.microsoft.com/fwlink/?linkid=870924
Comment:
    i really dont want to spend $12M at Oliver</t>
      </text>
    </comment>
    <comment ref="D542" authorId="9" shapeId="0" xr:uid="{A38E4F61-45BA-49C2-992C-9071D7E86631}">
      <text>
        <t>[Threaded comment]
Your version of Excel allows you to read this threaded comment; however, any edits to it will get removed if the file is opened in a newer version of Excel. Learn more: https://go.microsoft.com/fwlink/?linkid=870924
Comment:
    Patti Camper has Money for this.  I think she wants it sooner.  Sanjeeb is working on it.</t>
      </text>
    </comment>
    <comment ref="D606" authorId="10" shapeId="0" xr:uid="{F0860AD7-ACD8-401A-B3E5-F655FCBA2C27}">
      <text>
        <t>[Threaded comment]
Your version of Excel allows you to read this threaded comment; however, any edits to it will get removed if the file is opened in a newer version of Excel. Learn more: https://go.microsoft.com/fwlink/?linkid=870924
Comment:
    do we need to do all of these upgrades if this turns into a storage building? 
Reply:
    We have an outstanding violation for lack of occupancy permit.  If the use changes to storage we will need to reevaluate and  see if the scope/scale of the upgrades changes.  This MDJ has not been pursuing this case, but it is still open.</t>
      </text>
    </comment>
    <comment ref="D684" authorId="11" shapeId="0" xr:uid="{706DCB72-9776-4DF0-B806-3432BA421C91}">
      <text>
        <t>[Threaded comment]
Your version of Excel allows you to read this threaded comment; however, any edits to it will get removed if the file is opened in a newer version of Excel. Learn more: https://go.microsoft.com/fwlink/?linkid=870924
Comment:
    We need to look at the kitchen and the coolers and freezers.  It sounds like it is too small for what they need.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tc={226777A9-8E77-4923-8D17-1304EA12678A}</author>
    <author>tc={DB38EC45-8B87-4159-9B4F-FD19F6DF2457}</author>
    <author>tc={426AF51D-32C6-4B19-A491-06D17A4504F4}</author>
    <author>tc={F240C7DE-9919-4B17-ABB8-5580791EFD47}</author>
    <author>tc={6620A35D-5274-4E1A-BD32-BD739030F694}</author>
    <author>tc={2D8F20D9-92E3-4DB8-9E84-AA62F98BEF04}</author>
  </authors>
  <commentList>
    <comment ref="D41" authorId="0" shapeId="0" xr:uid="{226777A9-8E77-4923-8D17-1304EA12678A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this be a different color?
Reply:
    This is dark teal and appears lighter on different displays.  We can make it purple if that would make it easier to see.</t>
      </text>
    </comment>
    <comment ref="D242" authorId="1" shapeId="0" xr:uid="{DB38EC45-8B87-4159-9B4F-FD19F6DF245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 thought we just did this recently
Reply:
    Only service was done </t>
      </text>
    </comment>
    <comment ref="D383" authorId="2" shapeId="0" xr:uid="{426AF51D-32C6-4B19-A491-06D17A4504F4}">
      <text>
        <t>[Threaded comment]
Your version of Excel allows you to read this threaded comment; however, any edits to it will get removed if the file is opened in a newer version of Excel. Learn more: https://go.microsoft.com/fwlink/?linkid=870924
Comment:
    i really dont want to spend $12M at Oliver</t>
      </text>
    </comment>
    <comment ref="D418" authorId="3" shapeId="0" xr:uid="{F240C7DE-9919-4B17-ABB8-5580791EFD47}">
      <text>
        <t>[Threaded comment]
Your version of Excel allows you to read this threaded comment; however, any edits to it will get removed if the file is opened in a newer version of Excel. Learn more: https://go.microsoft.com/fwlink/?linkid=870924
Comment:
    Patti Camper has Money for this.  I think she wants it sooner.  Sanjeeb is working on it.</t>
      </text>
    </comment>
    <comment ref="D477" authorId="4" shapeId="0" xr:uid="{6620A35D-5274-4E1A-BD32-BD739030F694}">
      <text>
        <t>[Threaded comment]
Your version of Excel allows you to read this threaded comment; however, any edits to it will get removed if the file is opened in a newer version of Excel. Learn more: https://go.microsoft.com/fwlink/?linkid=870924
Comment:
    do we need to do all of these upgrades if this turns into a storage building? 
Reply:
    We have an outstanding violation for lack of occupancy permit.  If the use changes to storage we will need to reevaluate and  see if the scope/scale of the upgrades changes.  This MDJ has not been pursuing this case, but it is still open.</t>
      </text>
    </comment>
    <comment ref="D544" authorId="5" shapeId="0" xr:uid="{2D8F20D9-92E3-4DB8-9E84-AA62F98BEF04}">
      <text>
        <t>[Threaded comment]
Your version of Excel allows you to read this threaded comment; however, any edits to it will get removed if the file is opened in a newer version of Excel. Learn more: https://go.microsoft.com/fwlink/?linkid=870924
Comment:
    We need to look at the kitchen and the coolers and freezers.  It sounds like it is too small for what they need.</t>
      </text>
    </comment>
  </commentList>
</comments>
</file>

<file path=xl/sharedStrings.xml><?xml version="1.0" encoding="utf-8"?>
<sst xmlns="http://schemas.openxmlformats.org/spreadsheetml/2006/main" count="1366" uniqueCount="311">
  <si>
    <t>Facility Name</t>
  </si>
  <si>
    <t>Project Description</t>
  </si>
  <si>
    <t>2026 Est</t>
  </si>
  <si>
    <t>2027 Est</t>
  </si>
  <si>
    <t>2028 Est</t>
  </si>
  <si>
    <t>2029 Est</t>
  </si>
  <si>
    <t>2030 Est</t>
  </si>
  <si>
    <t>2031 Est</t>
  </si>
  <si>
    <t>2032 Est</t>
  </si>
  <si>
    <t>2026/32 Total</t>
  </si>
  <si>
    <t>ADMINISTRATION</t>
  </si>
  <si>
    <t>Elevator Modernization</t>
  </si>
  <si>
    <t>Cooling Tower &amp; Chiller Replacement</t>
  </si>
  <si>
    <t>Emergency Generator Replacement</t>
  </si>
  <si>
    <t>Flooring Replacement</t>
  </si>
  <si>
    <t>Architectural / Engineering Design and Permits</t>
  </si>
  <si>
    <t>Contingency Fund / Change Orders</t>
  </si>
  <si>
    <t>ALLDERDICE</t>
  </si>
  <si>
    <t>HS</t>
  </si>
  <si>
    <t>Building Renovation (incl. AC)</t>
  </si>
  <si>
    <t>Site Concrete Paving</t>
  </si>
  <si>
    <t>Biology Lab Renovation</t>
  </si>
  <si>
    <t>Field House &amp; Athletic Field Renovations</t>
  </si>
  <si>
    <t xml:space="preserve">ALLEGHENY </t>
  </si>
  <si>
    <t>Transition to MS 2026</t>
  </si>
  <si>
    <t>Sump Pump &amp; Fire Pump Replacement</t>
  </si>
  <si>
    <t>Finish Flooring Replacement (PDE ER Grant)</t>
  </si>
  <si>
    <t>Electrical Branch Circuit Replacement</t>
  </si>
  <si>
    <t>Auditorium Plaster Abatement</t>
  </si>
  <si>
    <t xml:space="preserve"> </t>
  </si>
  <si>
    <t>MS CTE Room (FRFP)</t>
  </si>
  <si>
    <t>MS Maker Space (FRFP)</t>
  </si>
  <si>
    <t>Architectural / Engineering Design and Permits (FRFP)</t>
  </si>
  <si>
    <t>Contingency Fund / Change Orders (FRFP)</t>
  </si>
  <si>
    <t>ALLEGHENY  ANNEX</t>
  </si>
  <si>
    <t>TBD</t>
  </si>
  <si>
    <t>No work planned</t>
  </si>
  <si>
    <t>ARSENAL</t>
  </si>
  <si>
    <t>Building Automation Controls (DCED PSFI Grant)</t>
  </si>
  <si>
    <t>Condensate System</t>
  </si>
  <si>
    <t>Water Main (Replace Valves &amp; Piping)</t>
  </si>
  <si>
    <t>HVAC Renovation (Incl. AC)</t>
  </si>
  <si>
    <t>MS Science Classrooms (FRFP)</t>
  </si>
  <si>
    <t>MS Music Room (FRFP)</t>
  </si>
  <si>
    <t>MS Instrumental Room (FRFP)</t>
  </si>
  <si>
    <t>ARLINGTON</t>
  </si>
  <si>
    <t>Exterior Service Shed</t>
  </si>
  <si>
    <t>Exterior Asphalt and Concrete Paving</t>
  </si>
  <si>
    <t>Interior Wall Panel Replacement in Auditorium &amp; Gym</t>
  </si>
  <si>
    <t>BANKSVILLE</t>
  </si>
  <si>
    <t>ES</t>
  </si>
  <si>
    <t>Staff Toilets</t>
  </si>
  <si>
    <t>ES Science Room (FRFP)</t>
  </si>
  <si>
    <t>ES Art Room (FRFP)</t>
  </si>
  <si>
    <t>ES Music Room (FRFP)</t>
  </si>
  <si>
    <t>ES Gifted Room (FRFP)</t>
  </si>
  <si>
    <t>BEECHWOOD</t>
  </si>
  <si>
    <t>Lockers</t>
  </si>
  <si>
    <t>Restroom Renovations</t>
  </si>
  <si>
    <t>Building Automation Controls</t>
  </si>
  <si>
    <t>`</t>
  </si>
  <si>
    <t>BON AIR</t>
  </si>
  <si>
    <t>CLOSED 2006</t>
  </si>
  <si>
    <t>BRASHEAR</t>
  </si>
  <si>
    <t>Security Vestibule</t>
  </si>
  <si>
    <t>HVAC Renovation</t>
  </si>
  <si>
    <t>Auto Shop Exhaust</t>
  </si>
  <si>
    <t>Underground Storage Tank Removal</t>
  </si>
  <si>
    <t>Finish Flooring and Countertop Replacement</t>
  </si>
  <si>
    <t>Pool Renovations</t>
  </si>
  <si>
    <t>Gym Bleacher Replacement</t>
  </si>
  <si>
    <t>Window Replacement</t>
  </si>
  <si>
    <t>Teacher Center @ ex. South Hills (FRFP)</t>
  </si>
  <si>
    <t>BROOKLINE</t>
  </si>
  <si>
    <t>Transition to ES 2026</t>
  </si>
  <si>
    <t>Locker Replacement</t>
  </si>
  <si>
    <t>Demountable Demolition</t>
  </si>
  <si>
    <t>Service, Switchgear, Panelboard, and Feeder Replacement</t>
  </si>
  <si>
    <t>Finish Flooring Replacement</t>
  </si>
  <si>
    <t>CAPA</t>
  </si>
  <si>
    <t>6-12</t>
  </si>
  <si>
    <t>Science Lab Ventilation Upgrades</t>
  </si>
  <si>
    <t>Main Stage Floor Overlay</t>
  </si>
  <si>
    <t>Auditorium Ceiling Repairs</t>
  </si>
  <si>
    <t>CARMALT</t>
  </si>
  <si>
    <t>Corridor Ceilings and Lighting</t>
  </si>
  <si>
    <t>Flooring</t>
  </si>
  <si>
    <t>CARRICK</t>
  </si>
  <si>
    <t>Solar Panel Installation (Solar4Schools Grant)</t>
  </si>
  <si>
    <t>Science Lab Renovations</t>
  </si>
  <si>
    <t>Partial Flooring Repairs and Replacement</t>
  </si>
  <si>
    <t>CENTRAL OPERATIONS/ FOOD SERVICE</t>
  </si>
  <si>
    <t>Mechanical Renovation</t>
  </si>
  <si>
    <t>Kitchen Renovation &amp; Re-equipping</t>
  </si>
  <si>
    <t>IT Renovations</t>
  </si>
  <si>
    <t>CHARTIERS</t>
  </si>
  <si>
    <t>ECC</t>
  </si>
  <si>
    <t>HVAC Renovation Incl. AC</t>
  </si>
  <si>
    <t>CLAYTON</t>
  </si>
  <si>
    <t>SP</t>
  </si>
  <si>
    <t>Boiler / Unit Ventilator Replacement/ AC</t>
  </si>
  <si>
    <t xml:space="preserve">Walk In Cooler and Freezer </t>
  </si>
  <si>
    <t>Flooring Replacement @ Annex</t>
  </si>
  <si>
    <t>COLFAX</t>
  </si>
  <si>
    <t>HVAC Renovation Incl. AC for Original Building</t>
  </si>
  <si>
    <t>Panelboard, Feeder Replacement (Original Bldg.)</t>
  </si>
  <si>
    <t>MS Art Room (FRFP)</t>
  </si>
  <si>
    <t xml:space="preserve">CONCORD </t>
  </si>
  <si>
    <t>Roofing Repairs</t>
  </si>
  <si>
    <t>Auditorium Renovations</t>
  </si>
  <si>
    <t>Masonry Restoration</t>
  </si>
  <si>
    <t>CONROY</t>
  </si>
  <si>
    <t>Finish Flooring Replacement  (PDE ER Grant)</t>
  </si>
  <si>
    <t>ADA Ramp Repairs</t>
  </si>
  <si>
    <t>PA System Upgrade</t>
  </si>
  <si>
    <t>Security System Upgrade</t>
  </si>
  <si>
    <t>Site Lighting</t>
  </si>
  <si>
    <t>Structural Repairs</t>
  </si>
  <si>
    <t>Stair Tread Replacement</t>
  </si>
  <si>
    <t>CRESCENT</t>
  </si>
  <si>
    <t>Main Office Renovation &amp; Canopy</t>
  </si>
  <si>
    <t>CUPPLES STADIUM</t>
  </si>
  <si>
    <t>Press Box AHU and Boiler</t>
  </si>
  <si>
    <t>DILWORTH</t>
  </si>
  <si>
    <t>Fire Alarm System Upgrades</t>
  </si>
  <si>
    <t>Ceilings / Lighting</t>
  </si>
  <si>
    <t>Auditorium Ceilings</t>
  </si>
  <si>
    <t>FAISON</t>
  </si>
  <si>
    <t>FORT PITT</t>
  </si>
  <si>
    <t>CLOSED 2012</t>
  </si>
  <si>
    <t>FULTON</t>
  </si>
  <si>
    <t>Close 2026</t>
  </si>
  <si>
    <t>No Work Planned (FRFP)</t>
  </si>
  <si>
    <t>Finish Flooring Replacement  (PDE ER Grant, $275,000 - CANCELED)</t>
  </si>
  <si>
    <t>GRANDVIEW</t>
  </si>
  <si>
    <t>HVAC Renovation, Incl. AC</t>
  </si>
  <si>
    <t>Restroom ADA Renovations</t>
  </si>
  <si>
    <t>Turnaround Retaining Wall Repairs</t>
  </si>
  <si>
    <t>Ceiling / Lighting Replacement</t>
  </si>
  <si>
    <t>GREENFIELD</t>
  </si>
  <si>
    <t>Roof Replacement</t>
  </si>
  <si>
    <t>Pool Heater Replacement</t>
  </si>
  <si>
    <t>Switchgear, Panelboard, and Feeder Replacement</t>
  </si>
  <si>
    <t>Pool Area Ventilation/Dehumidification Unit Replacement</t>
  </si>
  <si>
    <t>Auditorium Seating Replacement</t>
  </si>
  <si>
    <t>GREENWAY</t>
  </si>
  <si>
    <t>Classical MS, CLOSE Gifted 2027</t>
  </si>
  <si>
    <t>Exterior Repairs and Window Replacement</t>
  </si>
  <si>
    <t xml:space="preserve">Softball Field </t>
  </si>
  <si>
    <t>Field House Renovations</t>
  </si>
  <si>
    <t>Teacher Center  (FRFP)</t>
  </si>
  <si>
    <t>Online Acadamy relocation (FRFP)</t>
  </si>
  <si>
    <t>KING</t>
  </si>
  <si>
    <t>Cafeteria Floor Repair</t>
  </si>
  <si>
    <t>Floor Refinishing &amp; Stair treads</t>
  </si>
  <si>
    <t>Ventilation Upgrades</t>
  </si>
  <si>
    <t>Lockers &amp; Display Boards</t>
  </si>
  <si>
    <t>Lighting Upgrades</t>
  </si>
  <si>
    <t>Exterior Envelope Improvements and Window Replacement</t>
  </si>
  <si>
    <t>KNOXVILLE</t>
  </si>
  <si>
    <t>CLOSED 2006, Warehouse</t>
  </si>
  <si>
    <t>LANGLEY</t>
  </si>
  <si>
    <t>AHU Replacement - Main Office</t>
  </si>
  <si>
    <t>Walk-In Cooler &amp; Freezers</t>
  </si>
  <si>
    <t>Stair Treads</t>
  </si>
  <si>
    <t>Loading Docks Rehabilitation and Storm Piping</t>
  </si>
  <si>
    <t>Plaster Replacement</t>
  </si>
  <si>
    <t>LIBERTY</t>
  </si>
  <si>
    <t>Retaining Walls, Fencing, and Site Drainage</t>
  </si>
  <si>
    <t xml:space="preserve">LINCOLN </t>
  </si>
  <si>
    <t>Gym &amp; Cafeteria AC</t>
  </si>
  <si>
    <t>Site Improvements and Stormwater Management</t>
  </si>
  <si>
    <t>LINDEN</t>
  </si>
  <si>
    <t>ES, Montessori relocation 2026</t>
  </si>
  <si>
    <t>Fire Alarm System Upgrade</t>
  </si>
  <si>
    <t>Gym Ceiling / Lighting / Sound System</t>
  </si>
  <si>
    <t>Masonry Restoration / Waterproofing</t>
  </si>
  <si>
    <t>MANCHESTER</t>
  </si>
  <si>
    <t>MIFFLIN</t>
  </si>
  <si>
    <t>MILLER @ MCKELVY</t>
  </si>
  <si>
    <t>MILLIONES</t>
  </si>
  <si>
    <t>HVAC Renovation (BAC, Boilers &amp; AC)</t>
  </si>
  <si>
    <t>MS Art Classroom (FRFP)</t>
  </si>
  <si>
    <t>MINADEO</t>
  </si>
  <si>
    <t>MORROW PRIMARY</t>
  </si>
  <si>
    <t>MORROW @ Rooney</t>
  </si>
  <si>
    <t>NORTHVIEW</t>
  </si>
  <si>
    <t>Open 2028</t>
  </si>
  <si>
    <t>Full Building Renovation (FRFP)</t>
  </si>
  <si>
    <t>OBAMA</t>
  </si>
  <si>
    <t>Transition to HS 2026</t>
  </si>
  <si>
    <t>Pool Lighting</t>
  </si>
  <si>
    <t>Backflow Preventors for Fire System</t>
  </si>
  <si>
    <t>Kitchen Exhaust Hoods</t>
  </si>
  <si>
    <t>OLIVER</t>
  </si>
  <si>
    <t>Track Resurfacing</t>
  </si>
  <si>
    <t>Field - Replace Water Service and Backflow Manifold</t>
  </si>
  <si>
    <t>Replace Pool Filtration System and Pool Repairs</t>
  </si>
  <si>
    <t>PERRY</t>
  </si>
  <si>
    <t>School Monument Sign</t>
  </si>
  <si>
    <t>Gym &amp; Pool Lighting</t>
  </si>
  <si>
    <t>Replace Pool Filtration System</t>
  </si>
  <si>
    <t>Masonry and Soffit Repair</t>
  </si>
  <si>
    <t>Panelboard/Feeder Replacement</t>
  </si>
  <si>
    <t>Biology Lab Renovations</t>
  </si>
  <si>
    <t>Walk-in Cooler Freezers</t>
  </si>
  <si>
    <t>Field House Replacement</t>
  </si>
  <si>
    <t>PHILLIPS</t>
  </si>
  <si>
    <t>Main Water Service Regulators and Backflow Preventors</t>
  </si>
  <si>
    <t>PIONEER</t>
  </si>
  <si>
    <t>Roof and Facia Replacement</t>
  </si>
  <si>
    <t>Playground / safety upgrades (PSE Funding)</t>
  </si>
  <si>
    <t>Replace Fire Protection Piping</t>
  </si>
  <si>
    <t>PITTSBURGH MONTESSORI @ FRIENDSHIP</t>
  </si>
  <si>
    <t>ROOSEVELT (New)</t>
  </si>
  <si>
    <t>Office Area AHU Replacement</t>
  </si>
  <si>
    <t>Retaining Wall Repairs</t>
  </si>
  <si>
    <t>ROOSEVELT (Old)</t>
  </si>
  <si>
    <t>ECC Site Improvements</t>
  </si>
  <si>
    <t>Water Meter Vault</t>
  </si>
  <si>
    <t>SCHILLER</t>
  </si>
  <si>
    <t>SCIENCE &amp; TECHNOLOGY ACADEMY @ FRICK</t>
  </si>
  <si>
    <t>Mechanical Room Renovations</t>
  </si>
  <si>
    <t>Air Conditioning (Partial)</t>
  </si>
  <si>
    <t>Finish Flooring and Multi-Purpose Ceiling Replacement</t>
  </si>
  <si>
    <t>SERVICE CENTER</t>
  </si>
  <si>
    <t>Underground Storage Tank Replacement</t>
  </si>
  <si>
    <t>Water and Fire Protection Valves and Backflow Preventors</t>
  </si>
  <si>
    <t>Plant Operations relocation/Transportation Renovations</t>
  </si>
  <si>
    <t>SOUTH ANNEX</t>
  </si>
  <si>
    <t>TBD, Online Academy relocation to Greenway</t>
  </si>
  <si>
    <t>SOUTH  BROOK</t>
  </si>
  <si>
    <t>End School Program 2026</t>
  </si>
  <si>
    <t>SOUTH HILLS MIDDLE</t>
  </si>
  <si>
    <t>No Work Planned (FRFP) - SEE BRASHEAR</t>
  </si>
  <si>
    <t>SPRING GARDEN</t>
  </si>
  <si>
    <t>Code Upgrades and Demountable Demolition</t>
  </si>
  <si>
    <t>Flooring, Ceiling and Lighting Upgrades</t>
  </si>
  <si>
    <t>SPRING HILL</t>
  </si>
  <si>
    <t>Close Spring 2028</t>
  </si>
  <si>
    <t>STERRETT</t>
  </si>
  <si>
    <t>MS</t>
  </si>
  <si>
    <t>Storm WaterPpiping to Street</t>
  </si>
  <si>
    <t>Window Replacement / Masonry</t>
  </si>
  <si>
    <t>HVAC Renovation Incl. AC.</t>
  </si>
  <si>
    <t>STUDENT ACHIEVEMENT CENTER</t>
  </si>
  <si>
    <t>SUNNYSIDE</t>
  </si>
  <si>
    <t>Security System Upgrades</t>
  </si>
  <si>
    <t xml:space="preserve">ADA Restrooms / Teachers Room Renovations </t>
  </si>
  <si>
    <t>WEIL</t>
  </si>
  <si>
    <t>Asphalt Paving / Drainage</t>
  </si>
  <si>
    <t>HVAC Renovation/ Air Conditioning</t>
  </si>
  <si>
    <t>WEST LIBERTY</t>
  </si>
  <si>
    <t>Fire Alarm System upgrades</t>
  </si>
  <si>
    <t>WESTINGHOUSE</t>
  </si>
  <si>
    <t>Ground Floor Structural Repairs</t>
  </si>
  <si>
    <t>Replace Rain Conductors</t>
  </si>
  <si>
    <t>Field Storage Shed</t>
  </si>
  <si>
    <t>WESTWOOD</t>
  </si>
  <si>
    <t>Exterior Canopy Refurbishment</t>
  </si>
  <si>
    <t>Cafeteria Improvements</t>
  </si>
  <si>
    <t>WHITTIER</t>
  </si>
  <si>
    <t>PA System Upgrades</t>
  </si>
  <si>
    <t>Concrete and Asphalt Paving / Steps / UST Removal</t>
  </si>
  <si>
    <t>WOOLSLAIR</t>
  </si>
  <si>
    <t>PROJECTS BY SCHOOL - SUBTOTAL</t>
  </si>
  <si>
    <t>VARIOUS SCHOOLS</t>
  </si>
  <si>
    <t>AHERA Re-Inspection</t>
  </si>
  <si>
    <t>Air Conditioning - Small Systems / Refrigeration Systems</t>
  </si>
  <si>
    <t>Architectural / Engineering Consultants</t>
  </si>
  <si>
    <t>Asphalt / Concrete Paving</t>
  </si>
  <si>
    <t>Athletics Upgrades</t>
  </si>
  <si>
    <t>Chemical Management</t>
  </si>
  <si>
    <t>Closed Building Maintenance</t>
  </si>
  <si>
    <t>Construction Supervisors</t>
  </si>
  <si>
    <t>Cycle Painting</t>
  </si>
  <si>
    <t>Elevator Design / Repairs / Modernization</t>
  </si>
  <si>
    <t>Environmental Remediation for Below Grade Tanks</t>
  </si>
  <si>
    <t>Environmental Testing, Monitoring, Repairs and Restoration</t>
  </si>
  <si>
    <t>Extraordinary Maintenance Projects - Electrical</t>
  </si>
  <si>
    <t>Extraordinary Maintenance Projects - General (Large)</t>
  </si>
  <si>
    <t>Extraordinary Maintenance Projects - Masonry</t>
  </si>
  <si>
    <t>Extraordinary Maintenance Projects - Roofing</t>
  </si>
  <si>
    <t>Food Service Upgrades</t>
  </si>
  <si>
    <t>Interior Bleacher Repairs</t>
  </si>
  <si>
    <t>Lead and Water Testing</t>
  </si>
  <si>
    <t>Playground Repairs &amp; Replacement</t>
  </si>
  <si>
    <t>Plumbing Replacement Projects</t>
  </si>
  <si>
    <t>RHVAC Testing / Balancing / Commissioning</t>
  </si>
  <si>
    <t>Signage</t>
  </si>
  <si>
    <t>Specialized Technical Services (Concrete, Soils, Radon)</t>
  </si>
  <si>
    <t>Stage Rigging / Curtain Repairs</t>
  </si>
  <si>
    <t>Walk-in Coolers and Freezers</t>
  </si>
  <si>
    <t>Water Cooler Replacement</t>
  </si>
  <si>
    <t>VARIOUS SCHOOLS - SUBTOTAL</t>
  </si>
  <si>
    <t>Yearly Program Totals</t>
  </si>
  <si>
    <t>DCED Public School Facility Improvement Grant</t>
  </si>
  <si>
    <t>75 % Grant Funded</t>
  </si>
  <si>
    <t>PDE Environmental Repairs Grant</t>
  </si>
  <si>
    <t>50 % Grant Funded</t>
  </si>
  <si>
    <t>Solar 4 Schools Grant</t>
  </si>
  <si>
    <t>Grant Funding</t>
  </si>
  <si>
    <t>30% Federal Subsidy</t>
  </si>
  <si>
    <t>Other Departmental Funding</t>
  </si>
  <si>
    <t>Total Outside Funding</t>
  </si>
  <si>
    <t>FRFP Plan Project Cost</t>
  </si>
  <si>
    <t>FRFP Plan A/E Cost</t>
  </si>
  <si>
    <t>FRFP Plan Contingency</t>
  </si>
  <si>
    <t>FRFP Total</t>
  </si>
  <si>
    <t>Yearly Program Totals Less Grant/Departmental Funding</t>
  </si>
  <si>
    <t>Capital cost less FRFP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</si>
</sst>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.000_);_(* \(#,##0.000\);_(* &quot;-&quot;???_);_(@_)"/>
    <numFmt numFmtId="166" formatCode="_(* #,##0_);_(* \(#,##0\);_(* &quot;-&quot;??_);_(@_)"/>
    <numFmt numFmtId="167" formatCode="&quot;$&quot;#,##0.00"/>
    <numFmt numFmtId="168" formatCode="_([$$-409]* #,##0.00_);_([$$-409]* \(#,##0.00\);_([$$-409]* &quot;-&quot;??_);_(@_)"/>
    <numFmt numFmtId="169" formatCode="_(&quot;$&quot;* #,##0_);_(&quot;$&quot;* \(#,##0\);_(&quot;$&quot;* &quot;-&quot;??_);_(@_)"/>
  </numFmts>
  <fonts count="6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Arial"/>
      <family val="2"/>
    </font>
    <font>
      <sz val="10"/>
      <color rgb="FF0000FF"/>
      <name val="Arial"/>
      <family val="2"/>
    </font>
    <font>
      <b/>
      <sz val="10"/>
      <color rgb="FF00B050"/>
      <name val="Arial"/>
      <family val="2"/>
    </font>
    <font>
      <sz val="10"/>
      <color rgb="FF0000FF"/>
      <name val="Arial"/>
      <family val="2"/>
    </font>
    <font>
      <b/>
      <u/>
      <sz val="8"/>
      <name val="Arial"/>
      <family val="2"/>
    </font>
    <font>
      <b/>
      <sz val="8"/>
      <color rgb="FF0000FF"/>
      <name val="Arial"/>
      <family val="2"/>
    </font>
    <font>
      <b/>
      <sz val="8"/>
      <color rgb="FF00B050"/>
      <name val="Arial"/>
      <family val="2"/>
    </font>
    <font>
      <b/>
      <u/>
      <sz val="8"/>
      <color rgb="FF0000FF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rgb="FF0000FF"/>
      <name val="Arial"/>
      <family val="2"/>
    </font>
    <font>
      <sz val="8"/>
      <color indexed="12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9"/>
      <color rgb="FF00B0F0"/>
      <name val="Arial"/>
      <family val="2"/>
    </font>
    <font>
      <sz val="10"/>
      <color rgb="FF00B050"/>
      <name val="Arial"/>
      <family val="2"/>
    </font>
    <font>
      <sz val="9"/>
      <color rgb="FF00B050"/>
      <name val="Arial"/>
      <family val="2"/>
    </font>
    <font>
      <sz val="8"/>
      <color rgb="FF00B050"/>
      <name val="Arial"/>
      <family val="2"/>
    </font>
    <font>
      <b/>
      <sz val="9"/>
      <color rgb="FF00B050"/>
      <name val="Arial"/>
      <family val="2"/>
    </font>
    <font>
      <b/>
      <u/>
      <sz val="9"/>
      <name val="Arial"/>
      <family val="2"/>
    </font>
    <font>
      <sz val="9"/>
      <color theme="3" tint="0.249977111117893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u/>
      <sz val="8"/>
      <color rgb="FF00B050"/>
      <name val="Arial"/>
      <family val="2"/>
    </font>
    <font>
      <sz val="9"/>
      <color rgb="FF0000FF"/>
      <name val="Arial"/>
      <family val="2"/>
    </font>
    <font>
      <sz val="9"/>
      <color indexed="12"/>
      <name val="Arial"/>
      <family val="2"/>
    </font>
    <font>
      <sz val="10"/>
      <color indexed="12"/>
      <name val="Arial"/>
      <family val="2"/>
    </font>
    <font>
      <sz val="9"/>
      <color theme="5" tint="-0.249977111117893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9"/>
      <color theme="4" tint="-0.249977111117893"/>
      <name val="Arial"/>
      <family val="2"/>
    </font>
    <font>
      <b/>
      <u/>
      <sz val="9"/>
      <color rgb="FF00B050"/>
      <name val="Arial"/>
      <family val="2"/>
    </font>
    <font>
      <sz val="10"/>
      <color theme="7" tint="-0.499984740745262"/>
      <name val="Arial"/>
      <family val="2"/>
    </font>
    <font>
      <sz val="9"/>
      <color theme="7" tint="-0.499984740745262"/>
      <name val="Arial"/>
      <family val="2"/>
    </font>
    <font>
      <sz val="8"/>
      <color theme="7" tint="-0.499984740745262"/>
      <name val="Arial"/>
      <family val="2"/>
    </font>
    <font>
      <u/>
      <sz val="8"/>
      <color rgb="FF0000FF"/>
      <name val="Arial"/>
      <family val="2"/>
    </font>
    <font>
      <u/>
      <sz val="8"/>
      <name val="Arial"/>
      <family val="2"/>
    </font>
    <font>
      <sz val="10"/>
      <color theme="8" tint="-0.249977111117893"/>
      <name val="Arial"/>
      <family val="2"/>
    </font>
    <font>
      <sz val="9"/>
      <color theme="8" tint="-0.249977111117893"/>
      <name val="Arial"/>
      <family val="2"/>
    </font>
    <font>
      <sz val="9"/>
      <color theme="8"/>
      <name val="Arial"/>
      <family val="2"/>
    </font>
    <font>
      <sz val="8"/>
      <color theme="8" tint="-0.249977111117893"/>
      <name val="Arial"/>
      <family val="2"/>
    </font>
    <font>
      <b/>
      <sz val="8"/>
      <name val="Arial"/>
      <family val="2"/>
    </font>
    <font>
      <b/>
      <sz val="9"/>
      <color rgb="FF0070C0"/>
      <name val="Arial"/>
      <family val="2"/>
    </font>
    <font>
      <b/>
      <sz val="8"/>
      <color indexed="10"/>
      <name val="Arial"/>
      <family val="2"/>
    </font>
    <font>
      <b/>
      <sz val="9"/>
      <color theme="4" tint="-0.249977111117893"/>
      <name val="Arial"/>
      <family val="2"/>
    </font>
    <font>
      <sz val="9"/>
      <color theme="4" tint="-0.499984740745262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b/>
      <sz val="9"/>
      <color rgb="FF00B0F0"/>
      <name val="Arial"/>
      <family val="2"/>
    </font>
    <font>
      <b/>
      <sz val="9"/>
      <color theme="5" tint="-0.249977111117893"/>
      <name val="Arial"/>
      <family val="2"/>
    </font>
    <font>
      <b/>
      <sz val="9"/>
      <color theme="8"/>
      <name val="Arial"/>
      <family val="2"/>
    </font>
    <font>
      <b/>
      <sz val="8"/>
      <color theme="8"/>
      <name val="Arial"/>
      <family val="2"/>
    </font>
    <font>
      <sz val="8"/>
      <color theme="8"/>
      <name val="Arial"/>
      <family val="2"/>
    </font>
    <font>
      <sz val="10"/>
      <color theme="8"/>
      <name val="Arial"/>
      <family val="2"/>
    </font>
    <font>
      <b/>
      <i/>
      <sz val="8"/>
      <color rgb="FF0000FF"/>
      <name val="Arial"/>
      <family val="2"/>
    </font>
    <font>
      <b/>
      <i/>
      <sz val="8"/>
      <color rgb="FF00B050"/>
      <name val="Arial"/>
      <family val="2"/>
    </font>
    <font>
      <b/>
      <sz val="8"/>
      <color indexed="12"/>
      <name val="Arial"/>
      <family val="2"/>
    </font>
    <font>
      <b/>
      <i/>
      <sz val="8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4" fontId="4" fillId="0" borderId="0" xfId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44" fontId="8" fillId="0" borderId="0" xfId="1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49" fontId="0" fillId="0" borderId="0" xfId="0" applyNumberFormat="1"/>
    <xf numFmtId="0" fontId="2" fillId="2" borderId="0" xfId="0" applyFont="1" applyFill="1"/>
    <xf numFmtId="0" fontId="11" fillId="2" borderId="0" xfId="0" applyFont="1" applyFill="1"/>
    <xf numFmtId="42" fontId="11" fillId="2" borderId="0" xfId="0" applyNumberFormat="1" applyFont="1" applyFill="1"/>
    <xf numFmtId="164" fontId="13" fillId="0" borderId="0" xfId="0" applyNumberFormat="1" applyFont="1" applyAlignment="1">
      <alignment horizontal="left"/>
    </xf>
    <xf numFmtId="164" fontId="13" fillId="0" borderId="0" xfId="0" applyNumberFormat="1" applyFont="1"/>
    <xf numFmtId="164" fontId="12" fillId="0" borderId="0" xfId="0" applyNumberFormat="1" applyFont="1"/>
    <xf numFmtId="41" fontId="0" fillId="0" borderId="0" xfId="0" applyNumberFormat="1"/>
    <xf numFmtId="165" fontId="0" fillId="0" borderId="0" xfId="0" applyNumberFormat="1"/>
    <xf numFmtId="0" fontId="2" fillId="0" borderId="0" xfId="0" applyFont="1"/>
    <xf numFmtId="0" fontId="11" fillId="0" borderId="0" xfId="0" applyFont="1"/>
    <xf numFmtId="41" fontId="11" fillId="0" borderId="0" xfId="0" applyNumberFormat="1" applyFont="1"/>
    <xf numFmtId="42" fontId="11" fillId="0" borderId="0" xfId="0" applyNumberFormat="1" applyFont="1"/>
    <xf numFmtId="0" fontId="15" fillId="0" borderId="0" xfId="0" applyFont="1"/>
    <xf numFmtId="42" fontId="11" fillId="0" borderId="1" xfId="0" applyNumberFormat="1" applyFont="1" applyBorder="1"/>
    <xf numFmtId="41" fontId="11" fillId="0" borderId="2" xfId="0" applyNumberFormat="1" applyFont="1" applyBorder="1"/>
    <xf numFmtId="164" fontId="14" fillId="0" borderId="0" xfId="0" applyNumberFormat="1" applyFont="1"/>
    <xf numFmtId="164" fontId="0" fillId="0" borderId="0" xfId="0" applyNumberFormat="1"/>
    <xf numFmtId="41" fontId="11" fillId="2" borderId="0" xfId="0" applyNumberFormat="1" applyFont="1" applyFill="1"/>
    <xf numFmtId="0" fontId="2" fillId="2" borderId="0" xfId="0" quotePrefix="1" applyFont="1" applyFill="1"/>
    <xf numFmtId="0" fontId="16" fillId="0" borderId="0" xfId="0" applyFont="1"/>
    <xf numFmtId="0" fontId="17" fillId="0" borderId="0" xfId="0" applyFont="1"/>
    <xf numFmtId="41" fontId="17" fillId="0" borderId="0" xfId="0" applyNumberFormat="1" applyFont="1"/>
    <xf numFmtId="42" fontId="17" fillId="0" borderId="0" xfId="0" applyNumberFormat="1" applyFont="1"/>
    <xf numFmtId="49" fontId="16" fillId="0" borderId="0" xfId="0" applyNumberFormat="1" applyFont="1"/>
    <xf numFmtId="164" fontId="16" fillId="0" borderId="0" xfId="0" applyNumberFormat="1" applyFont="1"/>
    <xf numFmtId="0" fontId="18" fillId="0" borderId="0" xfId="0" applyFont="1"/>
    <xf numFmtId="49" fontId="18" fillId="0" borderId="0" xfId="0" applyNumberFormat="1" applyFont="1"/>
    <xf numFmtId="0" fontId="19" fillId="0" borderId="0" xfId="0" applyFont="1"/>
    <xf numFmtId="41" fontId="19" fillId="0" borderId="0" xfId="0" applyNumberFormat="1" applyFont="1"/>
    <xf numFmtId="42" fontId="19" fillId="0" borderId="0" xfId="0" applyNumberFormat="1" applyFont="1"/>
    <xf numFmtId="164" fontId="20" fillId="0" borderId="0" xfId="0" applyNumberFormat="1" applyFont="1"/>
    <xf numFmtId="164" fontId="18" fillId="0" borderId="0" xfId="0" applyNumberFormat="1" applyFont="1"/>
    <xf numFmtId="0" fontId="21" fillId="0" borderId="0" xfId="0" applyFont="1"/>
    <xf numFmtId="42" fontId="19" fillId="0" borderId="3" xfId="0" applyNumberFormat="1" applyFont="1" applyBorder="1"/>
    <xf numFmtId="0" fontId="2" fillId="2" borderId="0" xfId="0" applyFont="1" applyFill="1" applyAlignment="1">
      <alignment wrapText="1"/>
    </xf>
    <xf numFmtId="0" fontId="15" fillId="2" borderId="0" xfId="0" applyFont="1" applyFill="1"/>
    <xf numFmtId="0" fontId="2" fillId="2" borderId="0" xfId="0" applyFont="1" applyFill="1" applyAlignment="1">
      <alignment horizontal="left"/>
    </xf>
    <xf numFmtId="41" fontId="22" fillId="2" borderId="0" xfId="0" applyNumberFormat="1" applyFont="1" applyFill="1" applyAlignment="1">
      <alignment horizontal="right"/>
    </xf>
    <xf numFmtId="42" fontId="22" fillId="2" borderId="0" xfId="0" applyNumberFormat="1" applyFont="1" applyFill="1" applyAlignment="1">
      <alignment horizontal="right"/>
    </xf>
    <xf numFmtId="164" fontId="7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23" fillId="0" borderId="0" xfId="0" applyFont="1"/>
    <xf numFmtId="41" fontId="23" fillId="0" borderId="0" xfId="0" applyNumberFormat="1" applyFont="1"/>
    <xf numFmtId="42" fontId="23" fillId="0" borderId="0" xfId="0" applyNumberFormat="1" applyFont="1"/>
    <xf numFmtId="0" fontId="24" fillId="0" borderId="0" xfId="0" applyFont="1"/>
    <xf numFmtId="44" fontId="8" fillId="0" borderId="0" xfId="1" applyFont="1" applyBorder="1" applyAlignment="1">
      <alignment horizontal="center" vertical="center"/>
    </xf>
    <xf numFmtId="0" fontId="25" fillId="0" borderId="0" xfId="0" applyFont="1"/>
    <xf numFmtId="43" fontId="19" fillId="0" borderId="0" xfId="0" applyNumberFormat="1" applyFont="1"/>
    <xf numFmtId="41" fontId="19" fillId="0" borderId="1" xfId="0" applyNumberFormat="1" applyFont="1" applyBorder="1"/>
    <xf numFmtId="42" fontId="19" fillId="0" borderId="1" xfId="0" applyNumberFormat="1" applyFont="1" applyBorder="1"/>
    <xf numFmtId="42" fontId="22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3" fontId="19" fillId="0" borderId="0" xfId="0" applyNumberFormat="1" applyFont="1"/>
    <xf numFmtId="0" fontId="26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41" fontId="22" fillId="0" borderId="0" xfId="0" applyNumberFormat="1" applyFont="1" applyAlignment="1">
      <alignment horizontal="center"/>
    </xf>
    <xf numFmtId="42" fontId="27" fillId="0" borderId="0" xfId="0" applyNumberFormat="1" applyFont="1" applyAlignment="1">
      <alignment horizontal="left"/>
    </xf>
    <xf numFmtId="3" fontId="11" fillId="0" borderId="0" xfId="0" applyNumberFormat="1" applyFont="1"/>
    <xf numFmtId="49" fontId="11" fillId="0" borderId="0" xfId="0" applyNumberFormat="1" applyFont="1"/>
    <xf numFmtId="164" fontId="27" fillId="0" borderId="0" xfId="0" applyNumberFormat="1" applyFont="1" applyAlignment="1">
      <alignment horizontal="left"/>
    </xf>
    <xf numFmtId="44" fontId="21" fillId="0" borderId="0" xfId="1" applyFont="1" applyAlignment="1">
      <alignment horizontal="center" vertical="center"/>
    </xf>
    <xf numFmtId="164" fontId="27" fillId="0" borderId="0" xfId="0" applyNumberFormat="1" applyFont="1"/>
    <xf numFmtId="164" fontId="11" fillId="0" borderId="0" xfId="0" applyNumberFormat="1" applyFont="1"/>
    <xf numFmtId="49" fontId="19" fillId="0" borderId="0" xfId="0" applyNumberFormat="1" applyFont="1"/>
    <xf numFmtId="164" fontId="19" fillId="0" borderId="0" xfId="0" applyNumberFormat="1" applyFont="1"/>
    <xf numFmtId="16" fontId="2" fillId="2" borderId="0" xfId="0" quotePrefix="1" applyNumberFormat="1" applyFont="1" applyFill="1"/>
    <xf numFmtId="41" fontId="11" fillId="0" borderId="1" xfId="0" applyNumberFormat="1" applyFont="1" applyBorder="1"/>
    <xf numFmtId="0" fontId="22" fillId="0" borderId="0" xfId="0" applyFont="1" applyAlignment="1">
      <alignment horizontal="left"/>
    </xf>
    <xf numFmtId="41" fontId="22" fillId="0" borderId="0" xfId="0" applyNumberFormat="1" applyFont="1" applyAlignment="1">
      <alignment horizontal="right"/>
    </xf>
    <xf numFmtId="164" fontId="29" fillId="0" borderId="0" xfId="0" applyNumberFormat="1" applyFont="1"/>
    <xf numFmtId="0" fontId="29" fillId="0" borderId="0" xfId="0" applyFont="1"/>
    <xf numFmtId="0" fontId="30" fillId="0" borderId="0" xfId="0" applyFont="1"/>
    <xf numFmtId="41" fontId="30" fillId="0" borderId="0" xfId="0" applyNumberFormat="1" applyFont="1"/>
    <xf numFmtId="42" fontId="30" fillId="0" borderId="0" xfId="0" applyNumberFormat="1" applyFont="1"/>
    <xf numFmtId="166" fontId="11" fillId="0" borderId="0" xfId="2" applyNumberFormat="1" applyFont="1" applyFill="1"/>
    <xf numFmtId="42" fontId="31" fillId="0" borderId="0" xfId="0" applyNumberFormat="1" applyFont="1"/>
    <xf numFmtId="41" fontId="19" fillId="0" borderId="3" xfId="0" applyNumberFormat="1" applyFont="1" applyBorder="1"/>
    <xf numFmtId="42" fontId="22" fillId="0" borderId="0" xfId="0" applyNumberFormat="1" applyFont="1" applyAlignment="1">
      <alignment horizontal="center"/>
    </xf>
    <xf numFmtId="41" fontId="11" fillId="0" borderId="0" xfId="0" applyNumberFormat="1" applyFont="1" applyAlignment="1">
      <alignment horizontal="center"/>
    </xf>
    <xf numFmtId="0" fontId="32" fillId="2" borderId="0" xfId="0" applyFont="1" applyFill="1"/>
    <xf numFmtId="41" fontId="11" fillId="2" borderId="0" xfId="0" applyNumberFormat="1" applyFont="1" applyFill="1" applyAlignment="1">
      <alignment horizontal="center"/>
    </xf>
    <xf numFmtId="41" fontId="22" fillId="2" borderId="0" xfId="0" applyNumberFormat="1" applyFont="1" applyFill="1" applyAlignment="1">
      <alignment horizontal="center"/>
    </xf>
    <xf numFmtId="0" fontId="33" fillId="0" borderId="0" xfId="0" applyFont="1"/>
    <xf numFmtId="41" fontId="33" fillId="0" borderId="0" xfId="0" applyNumberFormat="1" applyFont="1" applyAlignment="1">
      <alignment horizontal="center"/>
    </xf>
    <xf numFmtId="42" fontId="33" fillId="0" borderId="0" xfId="0" applyNumberFormat="1" applyFont="1"/>
    <xf numFmtId="41" fontId="19" fillId="0" borderId="0" xfId="0" applyNumberFormat="1" applyFont="1" applyAlignment="1">
      <alignment horizontal="center"/>
    </xf>
    <xf numFmtId="41" fontId="34" fillId="0" borderId="0" xfId="0" applyNumberFormat="1" applyFont="1" applyAlignment="1">
      <alignment horizontal="center"/>
    </xf>
    <xf numFmtId="49" fontId="35" fillId="0" borderId="0" xfId="0" applyNumberFormat="1" applyFont="1"/>
    <xf numFmtId="0" fontId="36" fillId="0" borderId="0" xfId="0" applyFont="1"/>
    <xf numFmtId="41" fontId="36" fillId="0" borderId="0" xfId="0" applyNumberFormat="1" applyFont="1"/>
    <xf numFmtId="42" fontId="36" fillId="0" borderId="0" xfId="0" applyNumberFormat="1" applyFont="1"/>
    <xf numFmtId="164" fontId="37" fillId="0" borderId="0" xfId="0" applyNumberFormat="1" applyFont="1" applyAlignment="1">
      <alignment horizontal="left"/>
    </xf>
    <xf numFmtId="164" fontId="37" fillId="0" borderId="0" xfId="0" applyNumberFormat="1" applyFont="1"/>
    <xf numFmtId="0" fontId="35" fillId="0" borderId="0" xfId="0" applyFont="1"/>
    <xf numFmtId="0" fontId="2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1" fontId="11" fillId="0" borderId="3" xfId="0" applyNumberFormat="1" applyFont="1" applyBorder="1"/>
    <xf numFmtId="42" fontId="11" fillId="0" borderId="3" xfId="0" applyNumberFormat="1" applyFont="1" applyBorder="1"/>
    <xf numFmtId="0" fontId="38" fillId="0" borderId="0" xfId="0" applyFont="1" applyAlignment="1">
      <alignment horizontal="right"/>
    </xf>
    <xf numFmtId="0" fontId="39" fillId="0" borderId="0" xfId="0" applyFont="1" applyAlignment="1">
      <alignment horizontal="right"/>
    </xf>
    <xf numFmtId="41" fontId="19" fillId="0" borderId="2" xfId="0" applyNumberFormat="1" applyFont="1" applyBorder="1"/>
    <xf numFmtId="41" fontId="11" fillId="0" borderId="0" xfId="0" applyNumberFormat="1" applyFont="1" applyAlignment="1">
      <alignment horizontal="right"/>
    </xf>
    <xf numFmtId="49" fontId="40" fillId="0" borderId="0" xfId="0" applyNumberFormat="1" applyFont="1"/>
    <xf numFmtId="0" fontId="41" fillId="0" borderId="0" xfId="0" applyFont="1"/>
    <xf numFmtId="0" fontId="42" fillId="0" borderId="0" xfId="0" applyFont="1"/>
    <xf numFmtId="41" fontId="42" fillId="0" borderId="0" xfId="0" applyNumberFormat="1" applyFont="1"/>
    <xf numFmtId="41" fontId="41" fillId="0" borderId="0" xfId="0" applyNumberFormat="1" applyFont="1"/>
    <xf numFmtId="0" fontId="40" fillId="0" borderId="0" xfId="0" applyFont="1"/>
    <xf numFmtId="42" fontId="41" fillId="0" borderId="0" xfId="0" applyNumberFormat="1" applyFont="1"/>
    <xf numFmtId="164" fontId="43" fillId="0" borderId="0" xfId="0" applyNumberFormat="1" applyFont="1" applyAlignment="1">
      <alignment horizontal="left"/>
    </xf>
    <xf numFmtId="164" fontId="43" fillId="0" borderId="0" xfId="0" applyNumberFormat="1" applyFont="1"/>
    <xf numFmtId="164" fontId="40" fillId="0" borderId="0" xfId="0" applyNumberFormat="1" applyFont="1"/>
    <xf numFmtId="0" fontId="22" fillId="2" borderId="0" xfId="0" applyFont="1" applyFill="1" applyAlignment="1">
      <alignment horizontal="left"/>
    </xf>
    <xf numFmtId="41" fontId="33" fillId="0" borderId="0" xfId="0" applyNumberFormat="1" applyFont="1"/>
    <xf numFmtId="42" fontId="22" fillId="0" borderId="0" xfId="0" applyNumberFormat="1" applyFont="1" applyAlignment="1">
      <alignment horizontal="right"/>
    </xf>
    <xf numFmtId="0" fontId="17" fillId="0" borderId="0" xfId="0" applyFont="1" applyAlignment="1">
      <alignment horizontal="left"/>
    </xf>
    <xf numFmtId="41" fontId="17" fillId="0" borderId="0" xfId="0" applyNumberFormat="1" applyFont="1" applyAlignment="1">
      <alignment horizontal="right"/>
    </xf>
    <xf numFmtId="41" fontId="19" fillId="0" borderId="0" xfId="0" applyNumberFormat="1" applyFont="1" applyAlignment="1">
      <alignment horizontal="right"/>
    </xf>
    <xf numFmtId="41" fontId="34" fillId="0" borderId="0" xfId="0" applyNumberFormat="1" applyFont="1" applyAlignment="1">
      <alignment horizontal="right"/>
    </xf>
    <xf numFmtId="42" fontId="2" fillId="0" borderId="0" xfId="0" applyNumberFormat="1" applyFont="1"/>
    <xf numFmtId="42" fontId="7" fillId="0" borderId="0" xfId="0" applyNumberFormat="1" applyFont="1" applyAlignment="1">
      <alignment horizontal="left"/>
    </xf>
    <xf numFmtId="41" fontId="2" fillId="0" borderId="0" xfId="0" applyNumberFormat="1" applyFont="1"/>
    <xf numFmtId="164" fontId="7" fillId="0" borderId="0" xfId="0" applyNumberFormat="1" applyFont="1"/>
    <xf numFmtId="164" fontId="44" fillId="0" borderId="0" xfId="0" applyNumberFormat="1" applyFont="1"/>
    <xf numFmtId="42" fontId="2" fillId="0" borderId="2" xfId="0" applyNumberFormat="1" applyFont="1" applyBorder="1"/>
    <xf numFmtId="164" fontId="2" fillId="0" borderId="0" xfId="0" applyNumberFormat="1" applyFont="1"/>
    <xf numFmtId="0" fontId="45" fillId="0" borderId="0" xfId="0" applyFont="1"/>
    <xf numFmtId="164" fontId="46" fillId="0" borderId="0" xfId="0" applyNumberFormat="1" applyFont="1"/>
    <xf numFmtId="0" fontId="47" fillId="0" borderId="0" xfId="0" applyFont="1"/>
    <xf numFmtId="164" fontId="47" fillId="0" borderId="0" xfId="0" applyNumberFormat="1" applyFont="1"/>
    <xf numFmtId="44" fontId="47" fillId="0" borderId="0" xfId="0" applyNumberFormat="1" applyFont="1"/>
    <xf numFmtId="164" fontId="48" fillId="0" borderId="0" xfId="0" applyNumberFormat="1" applyFont="1"/>
    <xf numFmtId="167" fontId="47" fillId="0" borderId="0" xfId="0" applyNumberFormat="1" applyFont="1"/>
    <xf numFmtId="41" fontId="49" fillId="0" borderId="0" xfId="0" applyNumberFormat="1" applyFont="1"/>
    <xf numFmtId="42" fontId="48" fillId="0" borderId="0" xfId="0" applyNumberFormat="1" applyFont="1"/>
    <xf numFmtId="167" fontId="49" fillId="0" borderId="0" xfId="0" applyNumberFormat="1" applyFont="1"/>
    <xf numFmtId="44" fontId="49" fillId="0" borderId="0" xfId="0" applyNumberFormat="1" applyFont="1"/>
    <xf numFmtId="167" fontId="51" fillId="0" borderId="0" xfId="0" applyNumberFormat="1" applyFont="1"/>
    <xf numFmtId="44" fontId="51" fillId="0" borderId="0" xfId="0" applyNumberFormat="1" applyFont="1"/>
    <xf numFmtId="0" fontId="51" fillId="0" borderId="0" xfId="0" applyFont="1"/>
    <xf numFmtId="3" fontId="17" fillId="0" borderId="0" xfId="0" applyNumberFormat="1" applyFont="1"/>
    <xf numFmtId="44" fontId="17" fillId="0" borderId="0" xfId="0" applyNumberFormat="1" applyFont="1"/>
    <xf numFmtId="167" fontId="11" fillId="0" borderId="0" xfId="0" applyNumberFormat="1" applyFont="1"/>
    <xf numFmtId="0" fontId="52" fillId="0" borderId="0" xfId="0" applyFont="1"/>
    <xf numFmtId="3" fontId="30" fillId="0" borderId="0" xfId="0" applyNumberFormat="1" applyFont="1"/>
    <xf numFmtId="42" fontId="52" fillId="0" borderId="0" xfId="0" applyNumberFormat="1" applyFont="1"/>
    <xf numFmtId="0" fontId="53" fillId="0" borderId="0" xfId="0" applyFont="1"/>
    <xf numFmtId="3" fontId="42" fillId="0" borderId="0" xfId="0" applyNumberFormat="1" applyFont="1"/>
    <xf numFmtId="42" fontId="53" fillId="0" borderId="0" xfId="0" applyNumberFormat="1" applyFont="1"/>
    <xf numFmtId="42" fontId="42" fillId="0" borderId="0" xfId="0" applyNumberFormat="1" applyFont="1"/>
    <xf numFmtId="164" fontId="55" fillId="0" borderId="0" xfId="0" applyNumberFormat="1" applyFont="1" applyAlignment="1">
      <alignment horizontal="left"/>
    </xf>
    <xf numFmtId="164" fontId="55" fillId="0" borderId="0" xfId="0" applyNumberFormat="1" applyFont="1"/>
    <xf numFmtId="164" fontId="56" fillId="0" borderId="0" xfId="0" applyNumberFormat="1" applyFont="1"/>
    <xf numFmtId="0" fontId="56" fillId="0" borderId="0" xfId="0" applyFont="1"/>
    <xf numFmtId="44" fontId="42" fillId="0" borderId="0" xfId="0" applyNumberFormat="1" applyFont="1"/>
    <xf numFmtId="167" fontId="42" fillId="0" borderId="0" xfId="0" applyNumberFormat="1" applyFont="1"/>
    <xf numFmtId="168" fontId="18" fillId="0" borderId="0" xfId="0" applyNumberFormat="1" applyFont="1"/>
    <xf numFmtId="167" fontId="57" fillId="0" borderId="0" xfId="0" applyNumberFormat="1" applyFont="1" applyAlignment="1">
      <alignment horizontal="left"/>
    </xf>
    <xf numFmtId="167" fontId="57" fillId="0" borderId="0" xfId="0" applyNumberFormat="1" applyFont="1"/>
    <xf numFmtId="167" fontId="58" fillId="0" borderId="0" xfId="0" applyNumberFormat="1" applyFont="1"/>
    <xf numFmtId="0" fontId="19" fillId="0" borderId="1" xfId="0" applyFont="1" applyBorder="1"/>
    <xf numFmtId="168" fontId="18" fillId="0" borderId="1" xfId="0" applyNumberFormat="1" applyFont="1" applyBorder="1"/>
    <xf numFmtId="167" fontId="7" fillId="0" borderId="0" xfId="0" applyNumberFormat="1" applyFont="1" applyAlignment="1">
      <alignment horizontal="left"/>
    </xf>
    <xf numFmtId="167" fontId="7" fillId="0" borderId="0" xfId="0" applyNumberFormat="1" applyFont="1"/>
    <xf numFmtId="167" fontId="59" fillId="0" borderId="0" xfId="0" applyNumberFormat="1" applyFont="1"/>
    <xf numFmtId="167" fontId="60" fillId="0" borderId="0" xfId="0" applyNumberFormat="1" applyFont="1"/>
    <xf numFmtId="41" fontId="16" fillId="0" borderId="0" xfId="0" applyNumberFormat="1" applyFont="1"/>
    <xf numFmtId="0" fontId="2" fillId="0" borderId="0" xfId="0" applyFont="1" applyAlignment="1">
      <alignment wrapText="1"/>
    </xf>
    <xf numFmtId="169" fontId="0" fillId="0" borderId="0" xfId="1" applyNumberFormat="1" applyFont="1" applyAlignment="1">
      <alignment horizontal="left" vertical="center"/>
    </xf>
    <xf numFmtId="169" fontId="6" fillId="0" borderId="0" xfId="1" applyNumberFormat="1" applyFont="1" applyAlignment="1">
      <alignment horizontal="left" vertical="center"/>
    </xf>
    <xf numFmtId="169" fontId="12" fillId="0" borderId="0" xfId="1" applyNumberFormat="1" applyFont="1" applyAlignment="1">
      <alignment horizontal="left" vertical="center"/>
    </xf>
    <xf numFmtId="169" fontId="14" fillId="0" borderId="0" xfId="1" applyNumberFormat="1" applyFont="1" applyAlignment="1">
      <alignment horizontal="left" vertical="center"/>
    </xf>
    <xf numFmtId="169" fontId="14" fillId="3" borderId="0" xfId="1" applyNumberFormat="1" applyFont="1" applyFill="1" applyAlignment="1">
      <alignment horizontal="left" vertical="center"/>
    </xf>
    <xf numFmtId="169" fontId="20" fillId="0" borderId="0" xfId="1" applyNumberFormat="1" applyFont="1" applyAlignment="1">
      <alignment horizontal="left" vertical="center"/>
    </xf>
    <xf numFmtId="169" fontId="8" fillId="4" borderId="0" xfId="1" applyNumberFormat="1" applyFont="1" applyFill="1" applyAlignment="1">
      <alignment horizontal="center" vertical="center"/>
    </xf>
    <xf numFmtId="169" fontId="11" fillId="0" borderId="0" xfId="1" applyNumberFormat="1" applyFont="1" applyAlignment="1">
      <alignment horizontal="left" vertical="center"/>
    </xf>
    <xf numFmtId="169" fontId="19" fillId="0" borderId="0" xfId="1" applyNumberFormat="1" applyFont="1" applyAlignment="1">
      <alignment horizontal="left" vertical="center"/>
    </xf>
    <xf numFmtId="169" fontId="28" fillId="0" borderId="0" xfId="1" applyNumberFormat="1" applyFont="1" applyAlignment="1">
      <alignment horizontal="left" vertical="center"/>
    </xf>
    <xf numFmtId="169" fontId="13" fillId="0" borderId="0" xfId="1" applyNumberFormat="1" applyFont="1" applyAlignment="1">
      <alignment horizontal="left" vertical="center"/>
    </xf>
    <xf numFmtId="169" fontId="37" fillId="0" borderId="0" xfId="1" applyNumberFormat="1" applyFont="1" applyAlignment="1">
      <alignment horizontal="left" vertical="center"/>
    </xf>
    <xf numFmtId="169" fontId="43" fillId="0" borderId="0" xfId="1" applyNumberFormat="1" applyFont="1" applyAlignment="1">
      <alignment horizontal="left" vertical="center"/>
    </xf>
    <xf numFmtId="169" fontId="2" fillId="0" borderId="0" xfId="1" applyNumberFormat="1" applyFont="1" applyAlignment="1">
      <alignment horizontal="left" vertical="center"/>
    </xf>
    <xf numFmtId="169" fontId="50" fillId="0" borderId="0" xfId="1" applyNumberFormat="1" applyFont="1" applyAlignment="1">
      <alignment horizontal="left" vertical="center"/>
    </xf>
    <xf numFmtId="169" fontId="44" fillId="0" borderId="0" xfId="1" applyNumberFormat="1" applyFont="1" applyAlignment="1">
      <alignment horizontal="left" vertical="center"/>
    </xf>
    <xf numFmtId="169" fontId="54" fillId="0" borderId="0" xfId="1" applyNumberFormat="1" applyFont="1" applyAlignment="1">
      <alignment horizontal="left" vertical="center"/>
    </xf>
    <xf numFmtId="169" fontId="3" fillId="0" borderId="0" xfId="1" applyNumberFormat="1" applyFont="1" applyAlignment="1">
      <alignment horizontal="left" vertical="center"/>
    </xf>
    <xf numFmtId="169" fontId="16" fillId="0" borderId="0" xfId="1" applyNumberFormat="1" applyFont="1" applyAlignment="1">
      <alignment horizontal="left" vertical="center"/>
    </xf>
    <xf numFmtId="0" fontId="3" fillId="0" borderId="0" xfId="0" applyFont="1"/>
    <xf numFmtId="42" fontId="24" fillId="0" borderId="0" xfId="0" applyNumberFormat="1" applyFont="1"/>
    <xf numFmtId="41" fontId="24" fillId="0" borderId="0" xfId="0" applyNumberFormat="1" applyFont="1"/>
  </cellXfs>
  <cellStyles count="3">
    <cellStyle name="Comma 3" xfId="2" xr:uid="{CCCD6428-9CFA-480D-9506-C7DC41900E3A}"/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onnell, Stephen" id="{D8D17801-C047-4100-83BC-B984583ED546}" userId="S::sconnell1@pghschools.org::e6da317a-9bb2-41da-9749-c23467264147" providerId="AD"/>
  <person displayName="McNamara, Michael J" id="{965BF884-C417-48AC-9D20-FD05272CE37E}" userId="S::mmcnamara1@pghschools.org::b601745c-45f6-42ce-a25d-2c174331c46f" providerId="AD"/>
  <person displayName="Tegethoff, Mary Kathryne" id="{D71F2C8C-1C91-4790-A4E3-FC7F0CC4FB36}" userId="S::mtegethoff1@pghschools.org::dd348702-3397-4fab-8866-aad522495d0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5" dT="2025-08-21T18:34:34.94" personId="{965BF884-C417-48AC-9D20-FD05272CE37E}" id="{B5CCD149-65CA-4C8A-B600-BEB609E08798}">
    <text>should this be a different color?</text>
  </threadedComment>
  <threadedComment ref="D45" dT="2025-09-03T14:26:57.68" personId="{D71F2C8C-1C91-4790-A4E3-FC7F0CC4FB36}" id="{948339B4-A83C-4F1B-A3DE-6610FB805FB2}" parentId="{B5CCD149-65CA-4C8A-B600-BEB609E08798}">
    <text>This is dark teal and appears lighter on different displays.  We can make it purple if that would make it easier to see.</text>
  </threadedComment>
  <threadedComment ref="G116" dT="2025-08-21T18:38:06.29" personId="{965BF884-C417-48AC-9D20-FD05272CE37E}" id="{58E3388E-9948-498B-B34A-2B56BA4A2509}" done="1">
    <text>Why is the AE work the samr cost as the project?</text>
  </threadedComment>
  <threadedComment ref="H116" dT="2025-08-21T18:38:06.29" personId="{965BF884-C417-48AC-9D20-FD05272CE37E}" id="{12F606DF-3839-49D4-A736-BE66D1097435}" done="1">
    <text>Why is the AE work the samr cost as the project?</text>
  </threadedComment>
  <threadedComment ref="I116" dT="2025-08-21T18:38:06.29" personId="{965BF884-C417-48AC-9D20-FD05272CE37E}" id="{772908D4-42C1-492C-BCF1-59478C50A483}">
    <text>Why is the AE work the samr cost as the project?</text>
  </threadedComment>
  <threadedComment ref="J116" dT="2025-08-21T18:38:06.29" personId="{965BF884-C417-48AC-9D20-FD05272CE37E}" id="{3728F396-D674-4455-97FD-552016192AFC}">
    <text>Why is the AE work the samr cost as the project?</text>
  </threadedComment>
  <threadedComment ref="K116" dT="2025-08-21T18:38:06.29" personId="{965BF884-C417-48AC-9D20-FD05272CE37E}" id="{C236C6CD-DC2C-43D0-B50D-6D6DB4833A39}">
    <text>Why is the AE work the samr cost as the project?</text>
  </threadedComment>
  <threadedComment ref="L116" dT="2025-08-21T18:38:06.29" personId="{965BF884-C417-48AC-9D20-FD05272CE37E}" id="{3A8395B7-B43E-44A8-BCFF-DF3221A3BBF7}">
    <text>Why is the AE work the samr cost as the project?</text>
  </threadedComment>
  <threadedComment ref="D308" dT="2025-08-21T18:44:56.44" personId="{965BF884-C417-48AC-9D20-FD05272CE37E}" id="{1440840C-5C6F-4E9A-9756-A00673A346FA}">
    <text>I thought we just did this recently</text>
  </threadedComment>
  <threadedComment ref="D308" dT="2025-08-21T19:44:21.63" personId="{D8D17801-C047-4100-83BC-B984583ED546}" id="{888E33D8-8A98-473F-B3F4-F0407D9C5DE6}" parentId="{1440840C-5C6F-4E9A-9756-A00673A346FA}">
    <text xml:space="preserve">Only service was done </text>
  </threadedComment>
  <threadedComment ref="D502" dT="2025-08-21T18:49:59.29" personId="{965BF884-C417-48AC-9D20-FD05272CE37E}" id="{F1FB1B18-16BB-4389-A3B0-CD43F7FFE543}">
    <text>i really dont want to spend $12M at Oliver</text>
  </threadedComment>
  <threadedComment ref="D542" dT="2025-08-21T18:51:27.65" personId="{965BF884-C417-48AC-9D20-FD05272CE37E}" id="{A38E4F61-45BA-49C2-992C-9071D7E86631}">
    <text>Patti Camper has Money for this.  I think she wants it sooner.  Sanjeeb is working on it.</text>
  </threadedComment>
  <threadedComment ref="D606" dT="2025-08-21T18:32:07.36" personId="{965BF884-C417-48AC-9D20-FD05272CE37E}" id="{F0860AD7-ACD8-401A-B3E5-F655FCBA2C27}">
    <text xml:space="preserve">do we need to do all of these upgrades if this turns into a storage building? </text>
  </threadedComment>
  <threadedComment ref="D606" dT="2025-08-21T19:31:34.74" personId="{D8D17801-C047-4100-83BC-B984583ED546}" id="{6832A45C-4683-46E2-A871-8E6FA49A0645}" parentId="{F0860AD7-ACD8-401A-B3E5-F655FCBA2C27}">
    <text>We have an outstanding violation for lack of occupancy permit.  If the use changes to storage we will need to reevaluate and  see if the scope/scale of the upgrades changes.  This MDJ has not been pursuing this case, but it is still open.</text>
  </threadedComment>
  <threadedComment ref="D684" dT="2025-08-21T18:54:45.63" personId="{965BF884-C417-48AC-9D20-FD05272CE37E}" id="{706DCB72-9776-4DF0-B806-3432BA421C91}">
    <text>We need to look at the kitchen and the coolers and freezers.  It sounds like it is too small for what they need.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41" dT="2025-08-21T18:34:34.94" personId="{965BF884-C417-48AC-9D20-FD05272CE37E}" id="{226777A9-8E77-4923-8D17-1304EA12678A}">
    <text>should this be a different color?</text>
  </threadedComment>
  <threadedComment ref="D41" dT="2025-09-03T14:26:57.68" personId="{D71F2C8C-1C91-4790-A4E3-FC7F0CC4FB36}" id="{99582A43-9840-4309-B240-5599B6184F1B}" parentId="{226777A9-8E77-4923-8D17-1304EA12678A}">
    <text>This is dark teal and appears lighter on different displays.  We can make it purple if that would make it easier to see.</text>
  </threadedComment>
  <threadedComment ref="D242" dT="2025-08-21T18:44:56.44" personId="{965BF884-C417-48AC-9D20-FD05272CE37E}" id="{DB38EC45-8B87-4159-9B4F-FD19F6DF2457}">
    <text>I thought we just did this recently</text>
  </threadedComment>
  <threadedComment ref="D242" dT="2025-08-21T19:44:21.63" personId="{D8D17801-C047-4100-83BC-B984583ED546}" id="{9935C283-8A28-4385-B55A-D10A54A09191}" parentId="{DB38EC45-8B87-4159-9B4F-FD19F6DF2457}">
    <text xml:space="preserve">Only service was done </text>
  </threadedComment>
  <threadedComment ref="D383" dT="2025-08-21T18:49:59.29" personId="{965BF884-C417-48AC-9D20-FD05272CE37E}" id="{426AF51D-32C6-4B19-A491-06D17A4504F4}">
    <text>i really dont want to spend $12M at Oliver</text>
  </threadedComment>
  <threadedComment ref="D418" dT="2025-08-21T18:51:27.65" personId="{965BF884-C417-48AC-9D20-FD05272CE37E}" id="{F240C7DE-9919-4B17-ABB8-5580791EFD47}">
    <text>Patti Camper has Money for this.  I think she wants it sooner.  Sanjeeb is working on it.</text>
  </threadedComment>
  <threadedComment ref="D477" dT="2025-08-21T18:32:07.36" personId="{965BF884-C417-48AC-9D20-FD05272CE37E}" id="{6620A35D-5274-4E1A-BD32-BD739030F694}">
    <text xml:space="preserve">do we need to do all of these upgrades if this turns into a storage building? </text>
  </threadedComment>
  <threadedComment ref="D477" dT="2025-08-21T19:31:34.74" personId="{D8D17801-C047-4100-83BC-B984583ED546}" id="{BE5D9C26-CFE2-46E7-8F49-8D3A3DF9C288}" parentId="{6620A35D-5274-4E1A-BD32-BD739030F694}">
    <text>We have an outstanding violation for lack of occupancy permit.  If the use changes to storage we will need to reevaluate and  see if the scope/scale of the upgrades changes.  This MDJ has not been pursuing this case, but it is still open.</text>
  </threadedComment>
  <threadedComment ref="D544" dT="2025-08-21T18:54:45.63" personId="{965BF884-C417-48AC-9D20-FD05272CE37E}" id="{2D8F20D9-92E3-4DB8-9E84-AA62F98BEF04}">
    <text>We need to look at the kitchen and the coolers and freezers.  It sounds like it is too small for what they need.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20EE4-9CA7-4FA9-93CD-83FF9AAB570F}">
  <sheetPr>
    <pageSetUpPr fitToPage="1"/>
  </sheetPr>
  <dimension ref="A1:AP813"/>
  <sheetViews>
    <sheetView view="pageBreakPreview" topLeftCell="A727" zoomScale="75" zoomScaleNormal="100" zoomScaleSheetLayoutView="75" workbookViewId="0">
      <selection activeCell="D799" sqref="D799"/>
    </sheetView>
  </sheetViews>
  <sheetFormatPr defaultColWidth="9.26953125" defaultRowHeight="14.5" x14ac:dyDescent="0.35"/>
  <cols>
    <col min="1" max="1" width="1.81640625" customWidth="1"/>
    <col min="2" max="2" width="1.453125" customWidth="1"/>
    <col min="3" max="3" width="21.1796875" customWidth="1"/>
    <col min="4" max="4" width="47.1796875" customWidth="1"/>
    <col min="5" max="5" width="1.1796875" customWidth="1"/>
    <col min="6" max="12" width="15.453125" customWidth="1"/>
    <col min="13" max="13" width="1" customWidth="1"/>
    <col min="14" max="14" width="15.26953125" bestFit="1" customWidth="1"/>
    <col min="15" max="15" width="15.54296875" style="186" bestFit="1" customWidth="1"/>
    <col min="16" max="16" width="3.1796875" style="2" customWidth="1"/>
    <col min="17" max="17" width="15.1796875" style="3" bestFit="1" customWidth="1"/>
    <col min="18" max="18" width="13.453125" style="4" customWidth="1"/>
    <col min="19" max="21" width="13.453125" customWidth="1"/>
    <col min="22" max="23" width="12.453125" customWidth="1"/>
    <col min="24" max="24" width="73.453125" bestFit="1" customWidth="1"/>
    <col min="25" max="25" width="12.7265625" customWidth="1"/>
    <col min="26" max="27" width="12.453125" customWidth="1"/>
  </cols>
  <sheetData>
    <row r="1" spans="2:27" x14ac:dyDescent="0.35">
      <c r="C1" s="1"/>
      <c r="D1" s="1"/>
      <c r="R1" s="205"/>
    </row>
    <row r="2" spans="2:27" x14ac:dyDescent="0.35">
      <c r="C2" s="5"/>
      <c r="D2" s="1"/>
      <c r="R2" s="205"/>
    </row>
    <row r="3" spans="2:27" x14ac:dyDescent="0.35">
      <c r="C3" s="5"/>
      <c r="R3" s="205"/>
    </row>
    <row r="4" spans="2:27" x14ac:dyDescent="0.35">
      <c r="C4" s="6" t="s">
        <v>0</v>
      </c>
      <c r="D4" s="6" t="s">
        <v>1</v>
      </c>
      <c r="E4" s="7"/>
      <c r="F4" s="7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8</v>
      </c>
      <c r="M4" s="7"/>
      <c r="N4" s="7" t="s">
        <v>9</v>
      </c>
      <c r="O4" s="187"/>
      <c r="P4" s="8"/>
      <c r="Q4" s="9"/>
      <c r="R4" s="10"/>
      <c r="S4" s="7"/>
      <c r="T4" s="7"/>
      <c r="U4" s="7"/>
      <c r="X4" s="11"/>
      <c r="Y4" s="11"/>
      <c r="Z4" s="12"/>
    </row>
    <row r="5" spans="2:27" x14ac:dyDescent="0.35"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187"/>
      <c r="P5" s="8"/>
      <c r="Q5" s="9"/>
      <c r="R5" s="10"/>
      <c r="S5" s="7"/>
      <c r="T5" s="7"/>
      <c r="U5" s="7"/>
      <c r="X5" s="11"/>
      <c r="Y5" s="11"/>
      <c r="Z5" s="11"/>
    </row>
    <row r="6" spans="2:27" x14ac:dyDescent="0.35">
      <c r="B6" s="13"/>
      <c r="C6" s="14" t="s">
        <v>10</v>
      </c>
      <c r="D6" s="15"/>
      <c r="E6" s="16"/>
      <c r="F6" s="16"/>
      <c r="G6" s="16"/>
      <c r="H6" s="16"/>
      <c r="I6" s="16"/>
      <c r="J6" s="16"/>
      <c r="K6" s="16"/>
      <c r="L6" s="16"/>
      <c r="M6" s="16"/>
      <c r="N6" s="16"/>
      <c r="O6" s="188"/>
      <c r="P6" s="17"/>
      <c r="Q6" s="9"/>
      <c r="R6" s="18"/>
      <c r="S6" s="19"/>
      <c r="T6" s="19"/>
      <c r="U6" s="19"/>
      <c r="Z6" s="20"/>
      <c r="AA6" s="21"/>
    </row>
    <row r="7" spans="2:27" x14ac:dyDescent="0.35">
      <c r="B7" s="13"/>
      <c r="C7" s="22"/>
      <c r="D7" s="23" t="s">
        <v>11</v>
      </c>
      <c r="E7" s="24"/>
      <c r="F7" s="24">
        <v>250000</v>
      </c>
      <c r="I7" s="24">
        <v>250000</v>
      </c>
      <c r="J7" s="24"/>
      <c r="K7" s="24"/>
      <c r="L7" s="24"/>
      <c r="M7" s="24"/>
      <c r="N7" s="25">
        <f>SUM(F7:L7)</f>
        <v>500000</v>
      </c>
      <c r="O7" s="189"/>
      <c r="P7" s="17"/>
      <c r="Q7" s="9"/>
      <c r="R7" s="18"/>
      <c r="S7" s="19"/>
      <c r="T7" s="19"/>
      <c r="U7" s="19"/>
      <c r="Z7" s="20"/>
      <c r="AA7" s="21"/>
    </row>
    <row r="8" spans="2:27" x14ac:dyDescent="0.35">
      <c r="B8" s="13"/>
      <c r="C8" s="22"/>
      <c r="D8" s="23" t="s">
        <v>12</v>
      </c>
      <c r="E8" s="24"/>
      <c r="F8" s="24">
        <v>2250000</v>
      </c>
      <c r="G8" s="24"/>
      <c r="H8" s="24"/>
      <c r="I8" s="24"/>
      <c r="J8" s="24"/>
      <c r="K8" s="24"/>
      <c r="L8" s="24"/>
      <c r="M8" s="24"/>
      <c r="N8" s="25">
        <f>SUM(F8:L8)</f>
        <v>2250000</v>
      </c>
      <c r="O8" s="189"/>
      <c r="P8" s="17"/>
      <c r="Q8" s="9"/>
      <c r="R8" s="18"/>
      <c r="S8" s="19"/>
      <c r="T8" s="19"/>
      <c r="U8" s="19"/>
      <c r="Z8" s="20"/>
      <c r="AA8" s="21"/>
    </row>
    <row r="9" spans="2:27" x14ac:dyDescent="0.35">
      <c r="B9" s="13"/>
      <c r="C9" s="26"/>
      <c r="D9" s="23" t="s">
        <v>13</v>
      </c>
      <c r="E9" s="24"/>
      <c r="F9" s="24">
        <v>300000</v>
      </c>
      <c r="G9" s="24"/>
      <c r="H9" s="24"/>
      <c r="I9" s="24"/>
      <c r="J9" s="24"/>
      <c r="K9" s="24"/>
      <c r="L9" s="24"/>
      <c r="M9" s="24"/>
      <c r="N9" s="25">
        <f>SUM(F9:L9)</f>
        <v>300000</v>
      </c>
      <c r="O9" s="189"/>
      <c r="P9" s="17"/>
      <c r="Q9" s="9"/>
      <c r="R9" s="18"/>
      <c r="S9" s="19"/>
      <c r="T9" s="19"/>
      <c r="U9" s="19"/>
      <c r="Z9" s="20"/>
      <c r="AA9" s="21"/>
    </row>
    <row r="10" spans="2:27" x14ac:dyDescent="0.35">
      <c r="B10" s="13"/>
      <c r="C10" s="22"/>
      <c r="D10" s="23" t="s">
        <v>14</v>
      </c>
      <c r="E10" s="24"/>
      <c r="G10" s="24"/>
      <c r="H10" s="24"/>
      <c r="J10" s="24">
        <v>300000</v>
      </c>
      <c r="K10" s="24">
        <v>300000</v>
      </c>
      <c r="L10" s="24">
        <v>300000</v>
      </c>
      <c r="M10" s="24"/>
      <c r="N10" s="25">
        <f t="shared" ref="N10:N12" si="0">SUM(F10:L10)</f>
        <v>900000</v>
      </c>
      <c r="O10" s="189"/>
      <c r="P10" s="17"/>
      <c r="Q10" s="9"/>
      <c r="R10" s="18"/>
      <c r="S10" s="19"/>
      <c r="T10" s="19"/>
      <c r="U10" s="19"/>
      <c r="Z10" s="20"/>
      <c r="AA10" s="21"/>
    </row>
    <row r="11" spans="2:27" x14ac:dyDescent="0.35">
      <c r="B11" s="13"/>
      <c r="C11" s="22"/>
      <c r="D11" s="23" t="s">
        <v>15</v>
      </c>
      <c r="E11" s="24"/>
      <c r="F11" s="24">
        <f>SUM(G7:G10)*0.12</f>
        <v>0</v>
      </c>
      <c r="G11" s="24">
        <f t="shared" ref="G11:L11" si="1">SUM(H7:H10)*0.12</f>
        <v>0</v>
      </c>
      <c r="H11" s="24">
        <f t="shared" si="1"/>
        <v>30000</v>
      </c>
      <c r="I11" s="24">
        <f t="shared" si="1"/>
        <v>36000</v>
      </c>
      <c r="J11" s="24">
        <f t="shared" si="1"/>
        <v>36000</v>
      </c>
      <c r="K11" s="24">
        <f t="shared" si="1"/>
        <v>36000</v>
      </c>
      <c r="L11" s="24">
        <f t="shared" si="1"/>
        <v>0</v>
      </c>
      <c r="M11" s="24"/>
      <c r="N11" s="25">
        <f t="shared" si="0"/>
        <v>138000</v>
      </c>
      <c r="O11" s="189"/>
      <c r="P11" s="17"/>
      <c r="Q11" s="9"/>
      <c r="R11" s="18"/>
      <c r="S11" s="19"/>
      <c r="T11" s="19"/>
      <c r="U11" s="19"/>
      <c r="Z11" s="20"/>
      <c r="AA11" s="21"/>
    </row>
    <row r="12" spans="2:27" x14ac:dyDescent="0.35">
      <c r="B12" s="13"/>
      <c r="C12" s="22"/>
      <c r="D12" s="23" t="s">
        <v>16</v>
      </c>
      <c r="E12" s="24"/>
      <c r="F12" s="24">
        <f>SUM(F7:F10)*0.06</f>
        <v>168000</v>
      </c>
      <c r="G12" s="24">
        <f t="shared" ref="G12:L12" si="2">SUM(G7:G10)*0.06</f>
        <v>0</v>
      </c>
      <c r="H12" s="24">
        <f t="shared" si="2"/>
        <v>0</v>
      </c>
      <c r="I12" s="24">
        <f t="shared" si="2"/>
        <v>15000</v>
      </c>
      <c r="J12" s="24">
        <f t="shared" si="2"/>
        <v>18000</v>
      </c>
      <c r="K12" s="24">
        <f t="shared" si="2"/>
        <v>18000</v>
      </c>
      <c r="L12" s="24">
        <f t="shared" si="2"/>
        <v>18000</v>
      </c>
      <c r="M12" s="24"/>
      <c r="N12" s="27">
        <f t="shared" si="0"/>
        <v>237000</v>
      </c>
      <c r="O12" s="189"/>
      <c r="P12" s="17"/>
      <c r="Q12" s="9"/>
      <c r="R12" s="18"/>
      <c r="S12" s="19"/>
      <c r="T12" s="19"/>
      <c r="U12" s="19"/>
      <c r="Z12" s="20"/>
      <c r="AA12" s="21"/>
    </row>
    <row r="13" spans="2:27" x14ac:dyDescent="0.35">
      <c r="B13" s="13"/>
      <c r="C13" s="22"/>
      <c r="D13" s="23"/>
      <c r="E13" s="28"/>
      <c r="F13" s="28">
        <f>SUM(F7:F12)</f>
        <v>2968000</v>
      </c>
      <c r="G13" s="28">
        <f t="shared" ref="G13:L13" si="3">SUM(G7:G12)</f>
        <v>0</v>
      </c>
      <c r="H13" s="28">
        <f t="shared" si="3"/>
        <v>30000</v>
      </c>
      <c r="I13" s="28">
        <f t="shared" si="3"/>
        <v>301000</v>
      </c>
      <c r="J13" s="28">
        <f t="shared" si="3"/>
        <v>354000</v>
      </c>
      <c r="K13" s="28">
        <f t="shared" si="3"/>
        <v>354000</v>
      </c>
      <c r="L13" s="28">
        <f t="shared" si="3"/>
        <v>318000</v>
      </c>
      <c r="M13" s="28"/>
      <c r="N13" s="28">
        <f>SUM(N7:N12)</f>
        <v>4325000</v>
      </c>
      <c r="O13" s="190">
        <f>SUM(E13:L13)</f>
        <v>4325000</v>
      </c>
      <c r="P13" s="17"/>
      <c r="Q13" s="9"/>
      <c r="R13" s="18"/>
      <c r="S13" s="29"/>
      <c r="T13" s="29"/>
      <c r="U13" s="29"/>
      <c r="V13" s="30"/>
      <c r="W13" s="30"/>
      <c r="Z13" s="20"/>
      <c r="AA13" s="21"/>
    </row>
    <row r="14" spans="2:27" x14ac:dyDescent="0.35">
      <c r="B14" s="13"/>
      <c r="C14" s="22"/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25"/>
      <c r="O14" s="189"/>
      <c r="P14" s="17"/>
      <c r="Q14" s="9"/>
      <c r="R14" s="18"/>
      <c r="S14" s="19"/>
      <c r="T14" s="19"/>
      <c r="U14" s="19"/>
      <c r="V14" s="30"/>
      <c r="W14" s="30"/>
      <c r="Z14" s="20"/>
      <c r="AA14" s="21"/>
    </row>
    <row r="15" spans="2:27" x14ac:dyDescent="0.35">
      <c r="B15" s="13"/>
      <c r="C15" s="14" t="s">
        <v>17</v>
      </c>
      <c r="D15" s="14" t="s">
        <v>18</v>
      </c>
      <c r="E15" s="31"/>
      <c r="F15" s="31"/>
      <c r="G15" s="31"/>
      <c r="H15" s="31"/>
      <c r="I15" s="31"/>
      <c r="J15" s="31"/>
      <c r="K15" s="31"/>
      <c r="L15" s="31"/>
      <c r="M15" s="31"/>
      <c r="N15" s="16"/>
      <c r="O15" s="189"/>
      <c r="P15" s="17"/>
      <c r="Q15" s="9"/>
      <c r="R15" s="18"/>
      <c r="S15" s="19"/>
      <c r="T15" s="19"/>
      <c r="U15" s="19"/>
      <c r="V15" s="30"/>
      <c r="W15" s="30"/>
    </row>
    <row r="16" spans="2:27" x14ac:dyDescent="0.35">
      <c r="B16" s="13"/>
      <c r="D16" s="23" t="s">
        <v>19</v>
      </c>
      <c r="E16" s="24"/>
      <c r="F16" s="24"/>
      <c r="G16" s="24">
        <v>2500000</v>
      </c>
      <c r="H16" s="24">
        <v>2500000</v>
      </c>
      <c r="I16" s="24">
        <v>3500000</v>
      </c>
      <c r="J16" s="24">
        <v>7500000</v>
      </c>
      <c r="K16" s="24">
        <v>7500000</v>
      </c>
      <c r="L16" s="24">
        <v>11000000</v>
      </c>
      <c r="M16" s="24"/>
      <c r="N16" s="25">
        <f t="shared" ref="N16:N21" si="4">SUM(F16:L16)</f>
        <v>34500000</v>
      </c>
      <c r="O16" s="189"/>
      <c r="P16" s="17"/>
      <c r="Q16" s="9"/>
      <c r="R16" s="18"/>
      <c r="S16" s="19"/>
      <c r="T16" s="19"/>
      <c r="U16" s="19"/>
      <c r="V16" s="30"/>
      <c r="W16" s="30"/>
    </row>
    <row r="17" spans="1:24" x14ac:dyDescent="0.35">
      <c r="B17" s="13"/>
      <c r="C17" s="22"/>
      <c r="D17" s="23" t="s">
        <v>20</v>
      </c>
      <c r="E17" s="24"/>
      <c r="F17" s="24">
        <v>475000</v>
      </c>
      <c r="G17" s="24"/>
      <c r="H17" s="24"/>
      <c r="I17" s="24"/>
      <c r="J17" s="24"/>
      <c r="K17" s="24"/>
      <c r="L17" s="24"/>
      <c r="M17" s="24"/>
      <c r="N17" s="25">
        <f>SUM(F17:L17)</f>
        <v>475000</v>
      </c>
      <c r="O17" s="189"/>
      <c r="P17" s="17"/>
      <c r="Q17" s="9"/>
      <c r="R17" s="18"/>
      <c r="S17" s="19"/>
      <c r="T17" s="19"/>
      <c r="U17" s="19"/>
      <c r="V17" s="30"/>
      <c r="W17" s="30"/>
    </row>
    <row r="18" spans="1:24" x14ac:dyDescent="0.35">
      <c r="B18" s="13"/>
      <c r="C18" s="22"/>
      <c r="D18" s="23" t="s">
        <v>21</v>
      </c>
      <c r="E18" s="24"/>
      <c r="F18" s="24"/>
      <c r="G18" s="24"/>
      <c r="H18" s="24"/>
      <c r="I18" s="24"/>
      <c r="J18" s="24">
        <v>800000</v>
      </c>
      <c r="K18" s="24"/>
      <c r="L18" s="24"/>
      <c r="M18" s="24"/>
      <c r="N18" s="25">
        <f t="shared" si="4"/>
        <v>800000</v>
      </c>
      <c r="O18" s="189"/>
      <c r="P18" s="17"/>
      <c r="Q18" s="9"/>
      <c r="R18" s="18"/>
      <c r="S18" s="19"/>
      <c r="T18" s="19"/>
      <c r="U18" s="19"/>
    </row>
    <row r="19" spans="1:24" x14ac:dyDescent="0.35">
      <c r="B19" s="13"/>
      <c r="C19" s="22"/>
      <c r="D19" s="23" t="s">
        <v>22</v>
      </c>
      <c r="E19" s="24"/>
      <c r="F19" s="24"/>
      <c r="G19" s="24"/>
      <c r="H19" s="24"/>
      <c r="I19" s="24"/>
      <c r="J19" s="24"/>
      <c r="L19" s="24">
        <v>4750000</v>
      </c>
      <c r="M19" s="24"/>
      <c r="N19" s="25">
        <f t="shared" si="4"/>
        <v>4750000</v>
      </c>
      <c r="O19" s="189"/>
      <c r="P19" s="17"/>
      <c r="Q19" s="9"/>
      <c r="R19" s="18"/>
      <c r="S19" s="19"/>
      <c r="T19" s="19"/>
      <c r="U19" s="19"/>
    </row>
    <row r="20" spans="1:24" x14ac:dyDescent="0.35">
      <c r="B20" s="13"/>
      <c r="C20" s="22"/>
      <c r="D20" s="23" t="s">
        <v>15</v>
      </c>
      <c r="E20" s="24"/>
      <c r="F20" s="24">
        <f>SUM(G16:G19)*0.12</f>
        <v>300000</v>
      </c>
      <c r="G20" s="24">
        <f t="shared" ref="G20:L20" si="5">SUM(H16:H19)*0.12</f>
        <v>300000</v>
      </c>
      <c r="H20" s="24">
        <f t="shared" si="5"/>
        <v>420000</v>
      </c>
      <c r="I20" s="24">
        <f t="shared" si="5"/>
        <v>996000</v>
      </c>
      <c r="J20" s="24">
        <f t="shared" si="5"/>
        <v>900000</v>
      </c>
      <c r="K20" s="24">
        <f t="shared" si="5"/>
        <v>1890000</v>
      </c>
      <c r="L20" s="24">
        <f t="shared" si="5"/>
        <v>0</v>
      </c>
      <c r="M20" s="24"/>
      <c r="N20" s="25">
        <f t="shared" si="4"/>
        <v>4806000</v>
      </c>
      <c r="O20" s="189"/>
      <c r="P20" s="17"/>
      <c r="Q20" s="9"/>
      <c r="R20" s="18"/>
      <c r="S20" s="19"/>
      <c r="T20" s="19"/>
      <c r="U20" s="19"/>
    </row>
    <row r="21" spans="1:24" x14ac:dyDescent="0.35">
      <c r="B21" s="13"/>
      <c r="C21" s="22"/>
      <c r="D21" s="23" t="s">
        <v>16</v>
      </c>
      <c r="E21" s="24"/>
      <c r="F21" s="24">
        <f>SUM(F16:F19)*0.06</f>
        <v>28500</v>
      </c>
      <c r="G21" s="24">
        <f t="shared" ref="G21:L21" si="6">SUM(G16:G19)*0.06</f>
        <v>150000</v>
      </c>
      <c r="H21" s="24">
        <f t="shared" si="6"/>
        <v>150000</v>
      </c>
      <c r="I21" s="24">
        <f t="shared" si="6"/>
        <v>210000</v>
      </c>
      <c r="J21" s="24">
        <f t="shared" si="6"/>
        <v>498000</v>
      </c>
      <c r="K21" s="24">
        <f t="shared" si="6"/>
        <v>450000</v>
      </c>
      <c r="L21" s="24">
        <f t="shared" si="6"/>
        <v>945000</v>
      </c>
      <c r="M21" s="24"/>
      <c r="N21" s="27">
        <f t="shared" si="4"/>
        <v>2431500</v>
      </c>
      <c r="O21" s="189"/>
      <c r="P21" s="17"/>
      <c r="Q21" s="9"/>
      <c r="R21" s="18"/>
      <c r="S21" s="19"/>
      <c r="T21" s="19"/>
      <c r="U21" s="19"/>
    </row>
    <row r="22" spans="1:24" x14ac:dyDescent="0.35">
      <c r="B22" s="13"/>
      <c r="C22" s="22"/>
      <c r="D22" s="23"/>
      <c r="E22" s="28"/>
      <c r="F22" s="28">
        <f>SUM(F16:F21)</f>
        <v>803500</v>
      </c>
      <c r="G22" s="28">
        <f t="shared" ref="G22:L22" si="7">SUM(G16:G21)</f>
        <v>2950000</v>
      </c>
      <c r="H22" s="28">
        <f t="shared" si="7"/>
        <v>3070000</v>
      </c>
      <c r="I22" s="28">
        <f t="shared" si="7"/>
        <v>4706000</v>
      </c>
      <c r="J22" s="28">
        <f t="shared" si="7"/>
        <v>9698000</v>
      </c>
      <c r="K22" s="28">
        <f t="shared" si="7"/>
        <v>9840000</v>
      </c>
      <c r="L22" s="28">
        <f t="shared" si="7"/>
        <v>16695000</v>
      </c>
      <c r="M22" s="28"/>
      <c r="N22" s="25">
        <f>SUM(N16:N21)</f>
        <v>47762500</v>
      </c>
      <c r="O22" s="190">
        <f>SUM(F22:L22)</f>
        <v>47762500</v>
      </c>
      <c r="P22" s="17"/>
      <c r="Q22" s="9"/>
      <c r="R22" s="18"/>
      <c r="S22" s="29"/>
      <c r="T22" s="29"/>
      <c r="U22" s="29"/>
      <c r="V22" s="30"/>
      <c r="W22" s="30"/>
    </row>
    <row r="23" spans="1:24" x14ac:dyDescent="0.35">
      <c r="B23" s="13"/>
      <c r="C23" s="22"/>
      <c r="D23" s="23"/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189"/>
      <c r="P23" s="17"/>
      <c r="Q23" s="9"/>
      <c r="R23" s="18"/>
      <c r="S23" s="19"/>
      <c r="T23" s="19"/>
      <c r="U23" s="19"/>
      <c r="V23" s="19"/>
      <c r="W23" s="19"/>
    </row>
    <row r="24" spans="1:24" x14ac:dyDescent="0.35">
      <c r="B24" s="13"/>
      <c r="C24" s="14" t="s">
        <v>23</v>
      </c>
      <c r="D24" s="32" t="s">
        <v>24</v>
      </c>
      <c r="E24" s="31"/>
      <c r="F24" s="31"/>
      <c r="G24" s="31"/>
      <c r="H24" s="31"/>
      <c r="I24" s="31"/>
      <c r="J24" s="31"/>
      <c r="K24" s="31"/>
      <c r="L24" s="31"/>
      <c r="M24" s="31"/>
      <c r="N24" s="16"/>
      <c r="O24" s="189"/>
      <c r="P24" s="17"/>
      <c r="Q24" s="9"/>
      <c r="R24" s="18"/>
      <c r="S24" s="19"/>
      <c r="T24" s="19"/>
      <c r="U24" s="19"/>
    </row>
    <row r="25" spans="1:24" x14ac:dyDescent="0.35">
      <c r="B25" s="13"/>
      <c r="C25" s="22"/>
      <c r="D25" s="23" t="s">
        <v>25</v>
      </c>
      <c r="E25" s="24"/>
      <c r="F25" s="24">
        <v>225000</v>
      </c>
      <c r="G25" s="24"/>
      <c r="H25" s="24"/>
      <c r="I25" s="24"/>
      <c r="J25" s="24"/>
      <c r="K25" s="24"/>
      <c r="L25" s="24"/>
      <c r="M25" s="24"/>
      <c r="N25" s="25">
        <f t="shared" ref="N25:N35" si="8">SUM(F25:L25)</f>
        <v>225000</v>
      </c>
      <c r="O25" s="189"/>
      <c r="P25" s="17"/>
      <c r="Q25" s="9"/>
      <c r="R25" s="18"/>
      <c r="S25" s="19"/>
      <c r="T25" s="19"/>
      <c r="U25" s="19"/>
      <c r="X25" s="33"/>
    </row>
    <row r="26" spans="1:24" x14ac:dyDescent="0.35">
      <c r="B26" s="13"/>
      <c r="D26" s="34" t="s">
        <v>26</v>
      </c>
      <c r="E26" s="24"/>
      <c r="G26" s="35">
        <v>600000</v>
      </c>
      <c r="H26" s="35">
        <v>600000</v>
      </c>
      <c r="I26" s="24"/>
      <c r="J26" s="24"/>
      <c r="K26" s="24"/>
      <c r="L26" s="24"/>
      <c r="M26" s="24"/>
      <c r="N26" s="36">
        <f t="shared" si="8"/>
        <v>1200000</v>
      </c>
      <c r="O26" s="189"/>
      <c r="P26" s="17"/>
      <c r="Q26" s="9"/>
      <c r="R26" s="18"/>
      <c r="S26" s="19"/>
      <c r="T26" s="19"/>
      <c r="U26" s="19"/>
    </row>
    <row r="27" spans="1:24" x14ac:dyDescent="0.35">
      <c r="B27" s="13"/>
      <c r="C27" s="22"/>
      <c r="D27" s="23" t="s">
        <v>27</v>
      </c>
      <c r="E27" s="24"/>
      <c r="F27" s="24"/>
      <c r="I27" s="24">
        <v>350000</v>
      </c>
      <c r="J27" s="24"/>
      <c r="K27" s="24"/>
      <c r="L27" s="24"/>
      <c r="M27" s="24"/>
      <c r="N27" s="25">
        <f t="shared" si="8"/>
        <v>350000</v>
      </c>
      <c r="O27" s="189"/>
      <c r="P27" s="17"/>
      <c r="Q27" s="9"/>
      <c r="R27" s="18"/>
      <c r="S27" s="19"/>
      <c r="T27" s="19"/>
      <c r="U27" s="19"/>
      <c r="X27" s="33"/>
    </row>
    <row r="28" spans="1:24" s="33" customFormat="1" ht="12.5" x14ac:dyDescent="0.25">
      <c r="B28" s="37"/>
      <c r="D28" s="23" t="s">
        <v>11</v>
      </c>
      <c r="E28" s="24"/>
      <c r="F28" s="24"/>
      <c r="G28" s="24"/>
      <c r="H28" s="24">
        <v>200000</v>
      </c>
      <c r="I28" s="24"/>
      <c r="J28" s="24"/>
      <c r="K28" s="24"/>
      <c r="L28" s="24"/>
      <c r="M28" s="24"/>
      <c r="N28" s="25">
        <f t="shared" si="8"/>
        <v>200000</v>
      </c>
      <c r="O28" s="188"/>
      <c r="P28" s="17"/>
      <c r="Q28" s="9"/>
      <c r="R28" s="18"/>
      <c r="S28" s="19"/>
      <c r="T28" s="19"/>
      <c r="U28" s="19"/>
      <c r="V28" s="38"/>
      <c r="W28" s="38"/>
    </row>
    <row r="29" spans="1:24" x14ac:dyDescent="0.35">
      <c r="B29" s="13"/>
      <c r="C29" s="22"/>
      <c r="D29" s="23" t="s">
        <v>28</v>
      </c>
      <c r="E29" s="24"/>
      <c r="F29" s="24"/>
      <c r="G29" s="24"/>
      <c r="H29" s="24"/>
      <c r="I29" s="24"/>
      <c r="J29" s="24"/>
      <c r="L29" s="24">
        <v>500000</v>
      </c>
      <c r="M29" s="24"/>
      <c r="N29" s="25">
        <f t="shared" si="8"/>
        <v>500000</v>
      </c>
      <c r="O29" s="189"/>
      <c r="P29" s="17"/>
      <c r="Q29" s="9"/>
      <c r="R29" s="18"/>
      <c r="S29" s="19"/>
      <c r="T29" s="19"/>
      <c r="U29" s="19"/>
      <c r="X29" s="33"/>
    </row>
    <row r="30" spans="1:24" x14ac:dyDescent="0.35">
      <c r="B30" s="13"/>
      <c r="C30" s="22"/>
      <c r="D30" s="23" t="s">
        <v>15</v>
      </c>
      <c r="E30" s="24"/>
      <c r="F30" s="24">
        <f>SUM(G25:G29)*0.12</f>
        <v>72000</v>
      </c>
      <c r="G30" s="24">
        <f t="shared" ref="G30:L30" si="9">SUM(H25:H29)*0.12</f>
        <v>96000</v>
      </c>
      <c r="H30" s="24">
        <f t="shared" si="9"/>
        <v>42000</v>
      </c>
      <c r="I30" s="24">
        <f t="shared" si="9"/>
        <v>0</v>
      </c>
      <c r="J30" s="24">
        <f t="shared" si="9"/>
        <v>0</v>
      </c>
      <c r="K30" s="24">
        <f t="shared" si="9"/>
        <v>60000</v>
      </c>
      <c r="L30" s="24">
        <f t="shared" si="9"/>
        <v>0</v>
      </c>
      <c r="M30" s="24"/>
      <c r="N30" s="25">
        <f t="shared" si="8"/>
        <v>270000</v>
      </c>
      <c r="O30" s="189"/>
      <c r="P30" s="17"/>
      <c r="Q30" s="9"/>
      <c r="R30" s="18"/>
      <c r="S30" s="19"/>
      <c r="T30" s="19"/>
      <c r="U30" s="19"/>
    </row>
    <row r="31" spans="1:24" x14ac:dyDescent="0.35">
      <c r="B31" s="13"/>
      <c r="C31" s="22" t="s">
        <v>29</v>
      </c>
      <c r="D31" s="23" t="s">
        <v>16</v>
      </c>
      <c r="E31" s="24"/>
      <c r="F31" s="24">
        <f>SUM(F25:F29)*0.06</f>
        <v>13500</v>
      </c>
      <c r="G31" s="24">
        <f t="shared" ref="G31:L31" si="10">SUM(G25:G29)*0.06</f>
        <v>36000</v>
      </c>
      <c r="H31" s="24">
        <f t="shared" si="10"/>
        <v>48000</v>
      </c>
      <c r="I31" s="24">
        <f t="shared" si="10"/>
        <v>21000</v>
      </c>
      <c r="J31" s="24">
        <f t="shared" si="10"/>
        <v>0</v>
      </c>
      <c r="K31" s="24">
        <f t="shared" si="10"/>
        <v>0</v>
      </c>
      <c r="L31" s="24">
        <f t="shared" si="10"/>
        <v>30000</v>
      </c>
      <c r="M31" s="24"/>
      <c r="N31" s="25">
        <f t="shared" si="8"/>
        <v>148500</v>
      </c>
      <c r="O31" s="190">
        <f>SUM(N25:N31)</f>
        <v>2893500</v>
      </c>
      <c r="P31" s="17"/>
      <c r="Q31" s="9"/>
      <c r="R31" s="18"/>
      <c r="S31" s="19"/>
      <c r="T31" s="19"/>
      <c r="U31" s="19"/>
    </row>
    <row r="32" spans="1:24" x14ac:dyDescent="0.35">
      <c r="A32" s="39"/>
      <c r="B32" s="40"/>
      <c r="C32" s="39"/>
      <c r="D32" s="41" t="s">
        <v>30</v>
      </c>
      <c r="E32" s="42"/>
      <c r="F32" s="42"/>
      <c r="G32" s="42">
        <v>50000</v>
      </c>
      <c r="H32" s="42"/>
      <c r="I32" s="42"/>
      <c r="J32" s="42"/>
      <c r="K32" s="42"/>
      <c r="L32" s="42"/>
      <c r="M32" s="42"/>
      <c r="N32" s="43">
        <f t="shared" si="8"/>
        <v>50000</v>
      </c>
      <c r="O32" s="191"/>
      <c r="P32" s="17"/>
      <c r="Q32" s="9"/>
      <c r="R32" s="18"/>
      <c r="S32" s="44"/>
      <c r="T32" s="44"/>
      <c r="U32" s="44"/>
      <c r="V32" s="45"/>
      <c r="W32" s="45"/>
      <c r="X32" s="39"/>
    </row>
    <row r="33" spans="1:24" x14ac:dyDescent="0.35">
      <c r="A33" s="39"/>
      <c r="B33" s="40"/>
      <c r="C33" s="39"/>
      <c r="D33" s="41" t="s">
        <v>31</v>
      </c>
      <c r="E33" s="42"/>
      <c r="F33" s="42"/>
      <c r="G33" s="42">
        <v>100000</v>
      </c>
      <c r="H33" s="42"/>
      <c r="I33" s="42"/>
      <c r="J33" s="42"/>
      <c r="K33" s="42"/>
      <c r="L33" s="42"/>
      <c r="M33" s="42"/>
      <c r="N33" s="43">
        <f t="shared" si="8"/>
        <v>100000</v>
      </c>
      <c r="O33" s="191"/>
      <c r="P33" s="17"/>
      <c r="Q33" s="9"/>
      <c r="R33" s="18"/>
      <c r="S33" s="44"/>
      <c r="T33" s="44"/>
      <c r="U33" s="44"/>
      <c r="V33" s="45"/>
      <c r="W33" s="45"/>
      <c r="X33" s="39"/>
    </row>
    <row r="34" spans="1:24" s="39" customFormat="1" ht="12.5" x14ac:dyDescent="0.25">
      <c r="B34" s="40"/>
      <c r="C34" s="46"/>
      <c r="D34" s="41" t="s">
        <v>32</v>
      </c>
      <c r="E34" s="42"/>
      <c r="F34" s="42">
        <f>SUM(G32:G33)*0.12</f>
        <v>18000</v>
      </c>
      <c r="G34" s="42">
        <f t="shared" ref="G34:L34" si="11">SUM(H32:H33)*0.12</f>
        <v>0</v>
      </c>
      <c r="H34" s="42">
        <f t="shared" si="11"/>
        <v>0</v>
      </c>
      <c r="I34" s="42">
        <f t="shared" si="11"/>
        <v>0</v>
      </c>
      <c r="J34" s="42">
        <f t="shared" si="11"/>
        <v>0</v>
      </c>
      <c r="K34" s="42">
        <f t="shared" si="11"/>
        <v>0</v>
      </c>
      <c r="L34" s="42">
        <f t="shared" si="11"/>
        <v>0</v>
      </c>
      <c r="M34" s="42"/>
      <c r="N34" s="43">
        <f t="shared" si="8"/>
        <v>18000</v>
      </c>
      <c r="O34" s="191"/>
      <c r="P34" s="17"/>
      <c r="Q34" s="9"/>
      <c r="R34" s="18"/>
      <c r="S34" s="44"/>
      <c r="T34" s="44"/>
      <c r="U34" s="44"/>
    </row>
    <row r="35" spans="1:24" s="39" customFormat="1" ht="12.5" x14ac:dyDescent="0.25">
      <c r="B35" s="40"/>
      <c r="C35" s="46"/>
      <c r="D35" s="41" t="s">
        <v>33</v>
      </c>
      <c r="E35" s="42"/>
      <c r="F35" s="42">
        <f>SUM(F32:F33)*0.06</f>
        <v>0</v>
      </c>
      <c r="G35" s="42">
        <f t="shared" ref="G35:L35" si="12">SUM(G32:G33)*0.06</f>
        <v>9000</v>
      </c>
      <c r="H35" s="42">
        <f t="shared" si="12"/>
        <v>0</v>
      </c>
      <c r="I35" s="42">
        <f t="shared" si="12"/>
        <v>0</v>
      </c>
      <c r="J35" s="42">
        <f t="shared" si="12"/>
        <v>0</v>
      </c>
      <c r="K35" s="42">
        <f t="shared" si="12"/>
        <v>0</v>
      </c>
      <c r="L35" s="42">
        <f t="shared" si="12"/>
        <v>0</v>
      </c>
      <c r="M35" s="42"/>
      <c r="N35" s="47">
        <f t="shared" si="8"/>
        <v>9000</v>
      </c>
      <c r="O35" s="192">
        <f>SUM(N32:N34,N35)</f>
        <v>177000</v>
      </c>
      <c r="P35" s="17"/>
      <c r="Q35" s="9"/>
      <c r="R35" s="18"/>
      <c r="S35" s="44"/>
      <c r="T35" s="44"/>
      <c r="U35" s="44"/>
    </row>
    <row r="36" spans="1:24" x14ac:dyDescent="0.35">
      <c r="B36" s="13"/>
      <c r="C36" s="22"/>
      <c r="D36" s="23"/>
      <c r="E36" s="28"/>
      <c r="F36" s="28">
        <f>SUM(F25:F35)</f>
        <v>328500</v>
      </c>
      <c r="G36" s="28">
        <f t="shared" ref="G36:L36" si="13">SUM(G25:G35)</f>
        <v>891000</v>
      </c>
      <c r="H36" s="28">
        <f t="shared" si="13"/>
        <v>890000</v>
      </c>
      <c r="I36" s="28">
        <f t="shared" si="13"/>
        <v>371000</v>
      </c>
      <c r="J36" s="28">
        <f t="shared" si="13"/>
        <v>0</v>
      </c>
      <c r="K36" s="28">
        <f t="shared" si="13"/>
        <v>60000</v>
      </c>
      <c r="L36" s="28">
        <f t="shared" si="13"/>
        <v>530000</v>
      </c>
      <c r="M36" s="28"/>
      <c r="N36" s="25">
        <f>SUM(N25:N35)</f>
        <v>3070500</v>
      </c>
      <c r="O36" s="189"/>
      <c r="P36" s="17"/>
      <c r="R36" s="18"/>
      <c r="S36" s="29"/>
      <c r="T36" s="29"/>
      <c r="U36" s="29"/>
      <c r="V36" s="30"/>
      <c r="W36" s="30"/>
    </row>
    <row r="37" spans="1:24" x14ac:dyDescent="0.35">
      <c r="B37" s="13"/>
      <c r="C37" s="22"/>
      <c r="D37" s="23"/>
      <c r="E37" s="24"/>
      <c r="F37" s="24"/>
      <c r="G37" s="24"/>
      <c r="H37" s="24"/>
      <c r="I37" s="24"/>
      <c r="J37" s="24"/>
      <c r="K37" s="24"/>
      <c r="L37" s="24"/>
      <c r="M37" s="24"/>
      <c r="N37" s="25"/>
      <c r="O37" s="189"/>
      <c r="P37" s="17"/>
      <c r="Q37" s="9"/>
      <c r="R37" s="18"/>
      <c r="S37" s="29"/>
      <c r="T37" s="29"/>
      <c r="U37" s="29"/>
      <c r="V37" s="30"/>
      <c r="W37" s="30"/>
    </row>
    <row r="38" spans="1:24" x14ac:dyDescent="0.35">
      <c r="B38" s="13"/>
      <c r="C38" s="48" t="s">
        <v>34</v>
      </c>
      <c r="D38" s="49" t="s">
        <v>35</v>
      </c>
      <c r="E38" s="31"/>
      <c r="F38" s="31"/>
      <c r="G38" s="31"/>
      <c r="H38" s="31"/>
      <c r="I38" s="31"/>
      <c r="J38" s="31"/>
      <c r="K38" s="31"/>
      <c r="L38" s="31"/>
      <c r="M38" s="31"/>
      <c r="N38" s="16"/>
      <c r="O38" s="189"/>
      <c r="P38" s="17"/>
      <c r="Q38" s="9"/>
      <c r="R38" s="18"/>
      <c r="S38" s="19"/>
      <c r="T38" s="19"/>
      <c r="U38" s="19"/>
    </row>
    <row r="39" spans="1:24" x14ac:dyDescent="0.35">
      <c r="B39" s="13"/>
      <c r="D39" s="23" t="s">
        <v>36</v>
      </c>
      <c r="E39" s="24"/>
      <c r="F39" s="24"/>
      <c r="G39" s="24"/>
      <c r="H39" s="24"/>
      <c r="I39" s="24"/>
      <c r="J39" s="24"/>
      <c r="K39" s="24"/>
      <c r="L39" s="24"/>
      <c r="M39" s="24"/>
      <c r="N39" s="25">
        <f>SUM(F39:L39)</f>
        <v>0</v>
      </c>
      <c r="O39" s="189"/>
      <c r="P39" s="17"/>
      <c r="Q39" s="9"/>
      <c r="R39" s="18"/>
      <c r="S39" s="29"/>
      <c r="T39" s="29"/>
      <c r="U39" s="29"/>
      <c r="V39" s="30"/>
      <c r="W39" s="30"/>
    </row>
    <row r="40" spans="1:24" x14ac:dyDescent="0.35">
      <c r="B40" s="13"/>
      <c r="C40" s="22"/>
      <c r="D40" s="23" t="s">
        <v>15</v>
      </c>
      <c r="E40" s="24"/>
      <c r="F40" s="24">
        <f t="shared" ref="F40:L40" si="14">SUM(G39:G39)*0.12</f>
        <v>0</v>
      </c>
      <c r="G40" s="24">
        <f t="shared" si="14"/>
        <v>0</v>
      </c>
      <c r="H40" s="24">
        <f t="shared" si="14"/>
        <v>0</v>
      </c>
      <c r="I40" s="24">
        <f t="shared" si="14"/>
        <v>0</v>
      </c>
      <c r="J40" s="24">
        <f t="shared" si="14"/>
        <v>0</v>
      </c>
      <c r="K40" s="24">
        <f t="shared" si="14"/>
        <v>0</v>
      </c>
      <c r="L40" s="24">
        <f t="shared" si="14"/>
        <v>0</v>
      </c>
      <c r="M40" s="24"/>
      <c r="N40" s="25">
        <f>SUM(F40:L40)</f>
        <v>0</v>
      </c>
      <c r="O40" s="189"/>
      <c r="P40" s="17"/>
      <c r="Q40" s="9"/>
      <c r="R40" s="18"/>
      <c r="S40" s="19"/>
      <c r="T40" s="19"/>
      <c r="U40" s="19"/>
    </row>
    <row r="41" spans="1:24" x14ac:dyDescent="0.35">
      <c r="B41" s="13"/>
      <c r="C41" s="22" t="s">
        <v>29</v>
      </c>
      <c r="D41" s="23" t="s">
        <v>16</v>
      </c>
      <c r="E41" s="24"/>
      <c r="F41" s="24">
        <f t="shared" ref="F41:L41" si="15">SUM(F39:F39)*0.06</f>
        <v>0</v>
      </c>
      <c r="G41" s="24">
        <f t="shared" si="15"/>
        <v>0</v>
      </c>
      <c r="H41" s="24">
        <f t="shared" si="15"/>
        <v>0</v>
      </c>
      <c r="I41" s="24">
        <f t="shared" si="15"/>
        <v>0</v>
      </c>
      <c r="J41" s="24">
        <f t="shared" si="15"/>
        <v>0</v>
      </c>
      <c r="K41" s="24">
        <f t="shared" si="15"/>
        <v>0</v>
      </c>
      <c r="L41" s="24">
        <f t="shared" si="15"/>
        <v>0</v>
      </c>
      <c r="M41" s="24"/>
      <c r="N41" s="27">
        <f>SUM(F41:L41)</f>
        <v>0</v>
      </c>
      <c r="O41" s="189"/>
      <c r="P41" s="17"/>
      <c r="Q41" s="9"/>
      <c r="R41" s="18"/>
      <c r="S41" s="19"/>
      <c r="T41" s="19"/>
      <c r="U41" s="19"/>
    </row>
    <row r="42" spans="1:24" x14ac:dyDescent="0.35">
      <c r="B42" s="13"/>
      <c r="C42" s="22"/>
      <c r="D42" s="23"/>
      <c r="E42" s="28"/>
      <c r="F42" s="28">
        <f t="shared" ref="F42:L42" si="16">SUM(F39:F41)</f>
        <v>0</v>
      </c>
      <c r="G42" s="28">
        <f t="shared" si="16"/>
        <v>0</v>
      </c>
      <c r="H42" s="28">
        <f t="shared" si="16"/>
        <v>0</v>
      </c>
      <c r="I42" s="28">
        <f t="shared" si="16"/>
        <v>0</v>
      </c>
      <c r="J42" s="28">
        <f t="shared" si="16"/>
        <v>0</v>
      </c>
      <c r="K42" s="28">
        <f t="shared" si="16"/>
        <v>0</v>
      </c>
      <c r="L42" s="28">
        <f t="shared" si="16"/>
        <v>0</v>
      </c>
      <c r="M42" s="28"/>
      <c r="N42" s="25">
        <f>SUM(N39:N41)</f>
        <v>0</v>
      </c>
      <c r="O42" s="189">
        <f>SUM(F42:L42)</f>
        <v>0</v>
      </c>
      <c r="P42" s="17"/>
      <c r="Q42" s="9"/>
      <c r="R42" s="18"/>
      <c r="S42" s="29"/>
      <c r="T42" s="29"/>
      <c r="U42" s="29"/>
      <c r="V42" s="30"/>
      <c r="W42" s="30"/>
    </row>
    <row r="43" spans="1:24" x14ac:dyDescent="0.35">
      <c r="B43" s="13"/>
      <c r="C43" s="22"/>
      <c r="D43" s="23"/>
      <c r="E43" s="24"/>
      <c r="F43" s="24"/>
      <c r="G43" s="24"/>
      <c r="H43" s="24"/>
      <c r="I43" s="24"/>
      <c r="J43" s="24"/>
      <c r="K43" s="24"/>
      <c r="L43" s="24"/>
      <c r="M43" s="24"/>
      <c r="N43" s="25"/>
      <c r="O43" s="189"/>
      <c r="P43" s="17"/>
      <c r="Q43" s="9"/>
      <c r="R43" s="18"/>
      <c r="S43" s="19"/>
      <c r="T43" s="19"/>
      <c r="U43" s="19"/>
      <c r="V43" s="30"/>
      <c r="W43" s="30"/>
    </row>
    <row r="44" spans="1:24" x14ac:dyDescent="0.35">
      <c r="B44" s="13"/>
      <c r="C44" s="50" t="s">
        <v>37</v>
      </c>
      <c r="D44" s="32" t="s">
        <v>24</v>
      </c>
      <c r="E44" s="51"/>
      <c r="F44" s="51"/>
      <c r="G44" s="51"/>
      <c r="H44" s="51"/>
      <c r="I44" s="51"/>
      <c r="J44" s="51"/>
      <c r="K44" s="51"/>
      <c r="L44" s="51"/>
      <c r="M44" s="51"/>
      <c r="N44" s="52"/>
      <c r="O44" s="189"/>
      <c r="P44" s="53"/>
      <c r="Q44" s="9"/>
      <c r="R44" s="54"/>
      <c r="S44" s="55"/>
      <c r="T44" s="55"/>
      <c r="U44" s="55"/>
      <c r="V44" s="30"/>
      <c r="W44" s="30"/>
    </row>
    <row r="45" spans="1:24" x14ac:dyDescent="0.35">
      <c r="B45" s="13"/>
      <c r="C45" s="22"/>
      <c r="D45" s="56" t="s">
        <v>38</v>
      </c>
      <c r="E45" s="57"/>
      <c r="F45" s="57">
        <v>845000</v>
      </c>
      <c r="G45" s="57"/>
      <c r="H45" s="57"/>
      <c r="I45" s="57"/>
      <c r="J45" s="57"/>
      <c r="K45" s="57"/>
      <c r="L45" s="57"/>
      <c r="M45" s="57"/>
      <c r="N45" s="58">
        <f>SUM(F45:L45)</f>
        <v>845000</v>
      </c>
      <c r="O45" s="189"/>
      <c r="P45" s="17"/>
      <c r="Q45" s="9"/>
      <c r="R45" s="18"/>
      <c r="S45" s="19"/>
      <c r="T45" s="19"/>
      <c r="U45" s="19"/>
    </row>
    <row r="46" spans="1:24" x14ac:dyDescent="0.35">
      <c r="B46" s="13"/>
      <c r="C46" s="22"/>
      <c r="D46" s="23" t="s">
        <v>39</v>
      </c>
      <c r="E46" s="24"/>
      <c r="F46" s="24"/>
      <c r="I46" s="24">
        <v>100000</v>
      </c>
      <c r="J46" s="24"/>
      <c r="K46" s="24"/>
      <c r="L46" s="24"/>
      <c r="M46" s="24"/>
      <c r="N46" s="25">
        <f>SUM(F46:L46)</f>
        <v>100000</v>
      </c>
      <c r="O46" s="193"/>
      <c r="P46" s="17"/>
      <c r="Q46" s="9"/>
      <c r="R46" s="18"/>
      <c r="S46" s="19"/>
      <c r="T46" s="19"/>
      <c r="U46" s="19"/>
      <c r="V46" s="19"/>
    </row>
    <row r="47" spans="1:24" x14ac:dyDescent="0.35">
      <c r="B47" s="13"/>
      <c r="C47" s="22"/>
      <c r="D47" s="23" t="s">
        <v>40</v>
      </c>
      <c r="E47" s="24"/>
      <c r="F47" s="24"/>
      <c r="I47" s="24">
        <v>250000</v>
      </c>
      <c r="J47" s="24"/>
      <c r="K47" s="24"/>
      <c r="L47" s="24"/>
      <c r="M47" s="24"/>
      <c r="N47" s="25">
        <f>SUM(F47:L47)</f>
        <v>250000</v>
      </c>
      <c r="O47" s="193"/>
      <c r="P47" s="17"/>
      <c r="Q47" s="9"/>
      <c r="R47" s="18"/>
      <c r="S47" s="19"/>
      <c r="T47" s="19"/>
      <c r="U47" s="19"/>
      <c r="V47" s="19"/>
    </row>
    <row r="48" spans="1:24" x14ac:dyDescent="0.35">
      <c r="B48" s="13"/>
      <c r="C48" s="22"/>
      <c r="D48" s="23" t="s">
        <v>41</v>
      </c>
      <c r="E48" s="24"/>
      <c r="F48" s="24"/>
      <c r="G48" s="24"/>
      <c r="H48" s="24"/>
      <c r="I48" s="24"/>
      <c r="J48" s="24"/>
      <c r="K48" s="24">
        <v>3000000</v>
      </c>
      <c r="L48" s="24">
        <v>3000000</v>
      </c>
      <c r="M48" s="24"/>
      <c r="N48" s="25">
        <f>SUM(F48:L48)</f>
        <v>6000000</v>
      </c>
      <c r="O48" s="189"/>
      <c r="P48" s="17"/>
      <c r="Q48" s="9"/>
      <c r="R48" s="18"/>
      <c r="S48" s="19"/>
      <c r="T48" s="19"/>
      <c r="U48" s="19"/>
    </row>
    <row r="49" spans="2:23" x14ac:dyDescent="0.35">
      <c r="B49" s="13"/>
      <c r="C49" s="22"/>
      <c r="D49" s="23" t="s">
        <v>15</v>
      </c>
      <c r="E49" s="24"/>
      <c r="F49" s="24">
        <f>SUM(G45:G48)*0.12</f>
        <v>0</v>
      </c>
      <c r="G49" s="24">
        <f t="shared" ref="G49:L49" si="17">SUM(H45:H48)*0.12</f>
        <v>0</v>
      </c>
      <c r="H49" s="24">
        <f t="shared" si="17"/>
        <v>42000</v>
      </c>
      <c r="I49" s="24">
        <f t="shared" si="17"/>
        <v>0</v>
      </c>
      <c r="J49" s="24">
        <f t="shared" si="17"/>
        <v>360000</v>
      </c>
      <c r="K49" s="24">
        <f t="shared" si="17"/>
        <v>360000</v>
      </c>
      <c r="L49" s="24">
        <f t="shared" si="17"/>
        <v>0</v>
      </c>
      <c r="M49" s="24"/>
      <c r="N49" s="25">
        <f>SUM(F49:L49)</f>
        <v>762000</v>
      </c>
      <c r="O49" s="189"/>
      <c r="P49" s="17"/>
      <c r="Q49" s="9"/>
      <c r="R49" s="18"/>
      <c r="S49" s="19"/>
      <c r="T49" s="19"/>
      <c r="U49" s="19"/>
    </row>
    <row r="50" spans="2:23" x14ac:dyDescent="0.35">
      <c r="B50" s="13"/>
      <c r="C50" s="22"/>
      <c r="D50" s="23" t="s">
        <v>16</v>
      </c>
      <c r="E50" s="24"/>
      <c r="F50" s="24">
        <f>SUM(F45:F48)*0.06</f>
        <v>50700</v>
      </c>
      <c r="G50" s="24">
        <f t="shared" ref="G50:L50" si="18">SUM(G45:G48)*0.06</f>
        <v>0</v>
      </c>
      <c r="H50" s="24">
        <f t="shared" si="18"/>
        <v>0</v>
      </c>
      <c r="I50" s="24">
        <f t="shared" si="18"/>
        <v>21000</v>
      </c>
      <c r="J50" s="24">
        <f t="shared" si="18"/>
        <v>0</v>
      </c>
      <c r="K50" s="24">
        <f t="shared" si="18"/>
        <v>180000</v>
      </c>
      <c r="L50" s="24">
        <f t="shared" si="18"/>
        <v>180000</v>
      </c>
      <c r="M50" s="24"/>
      <c r="N50" s="25">
        <f t="shared" ref="N50" si="19">SUM(F50:L50)</f>
        <v>431700</v>
      </c>
      <c r="O50" s="190">
        <f>SUM(N45:N50)</f>
        <v>8388700</v>
      </c>
      <c r="P50" s="17"/>
      <c r="Q50" s="9"/>
      <c r="R50" s="18"/>
      <c r="S50" s="19"/>
      <c r="T50" s="19"/>
      <c r="U50" s="19"/>
    </row>
    <row r="51" spans="2:23" s="39" customFormat="1" ht="12.5" x14ac:dyDescent="0.25">
      <c r="B51" s="40"/>
      <c r="C51" s="46"/>
      <c r="D51" s="41" t="s">
        <v>42</v>
      </c>
      <c r="E51" s="42"/>
      <c r="F51" s="42"/>
      <c r="G51" s="42">
        <v>640000</v>
      </c>
      <c r="H51" s="42"/>
      <c r="J51" s="42"/>
      <c r="K51" s="42"/>
      <c r="L51" s="42"/>
      <c r="M51" s="42"/>
      <c r="N51" s="43">
        <f>SUM(F51:L51)</f>
        <v>640000</v>
      </c>
      <c r="O51" s="191"/>
      <c r="P51" s="17"/>
      <c r="Q51" s="9"/>
      <c r="R51" s="18"/>
      <c r="S51" s="44"/>
      <c r="T51" s="44"/>
      <c r="U51" s="44"/>
    </row>
    <row r="52" spans="2:23" s="39" customFormat="1" ht="12.5" x14ac:dyDescent="0.25">
      <c r="B52" s="40"/>
      <c r="D52" s="41" t="s">
        <v>43</v>
      </c>
      <c r="E52" s="42"/>
      <c r="F52" s="42"/>
      <c r="G52" s="42">
        <v>50000</v>
      </c>
      <c r="H52" s="42"/>
      <c r="I52" s="42"/>
      <c r="J52" s="42"/>
      <c r="K52" s="42"/>
      <c r="L52" s="42"/>
      <c r="M52" s="42"/>
      <c r="N52" s="43">
        <f t="shared" ref="N52:N55" si="20">SUM(F52:L52)</f>
        <v>50000</v>
      </c>
      <c r="O52" s="191"/>
      <c r="P52" s="17"/>
      <c r="Q52" s="9"/>
      <c r="R52" s="18"/>
      <c r="S52" s="44"/>
      <c r="T52" s="44"/>
      <c r="U52" s="44"/>
      <c r="V52" s="45"/>
      <c r="W52" s="45"/>
    </row>
    <row r="53" spans="2:23" s="39" customFormat="1" ht="12.5" x14ac:dyDescent="0.25">
      <c r="B53" s="40"/>
      <c r="D53" s="41" t="s">
        <v>44</v>
      </c>
      <c r="E53" s="42"/>
      <c r="F53" s="42"/>
      <c r="G53" s="42">
        <v>50000</v>
      </c>
      <c r="H53" s="42"/>
      <c r="I53" s="42"/>
      <c r="J53" s="42"/>
      <c r="K53" s="42"/>
      <c r="L53" s="42"/>
      <c r="M53" s="42"/>
      <c r="N53" s="43">
        <f t="shared" si="20"/>
        <v>50000</v>
      </c>
      <c r="O53" s="191"/>
      <c r="P53" s="17"/>
      <c r="Q53" s="9"/>
      <c r="R53" s="18"/>
      <c r="S53" s="44"/>
      <c r="T53" s="44"/>
      <c r="U53" s="44"/>
      <c r="V53" s="45"/>
      <c r="W53" s="45"/>
    </row>
    <row r="54" spans="2:23" s="39" customFormat="1" ht="12.5" x14ac:dyDescent="0.25">
      <c r="B54" s="40"/>
      <c r="D54" s="41" t="s">
        <v>30</v>
      </c>
      <c r="E54" s="42"/>
      <c r="F54" s="42"/>
      <c r="G54" s="42">
        <v>50000</v>
      </c>
      <c r="H54" s="42"/>
      <c r="I54" s="42"/>
      <c r="J54" s="42"/>
      <c r="K54" s="42"/>
      <c r="L54" s="42"/>
      <c r="M54" s="42"/>
      <c r="N54" s="43">
        <f t="shared" si="20"/>
        <v>50000</v>
      </c>
      <c r="O54" s="191"/>
      <c r="P54" s="17"/>
      <c r="Q54" s="9"/>
      <c r="R54" s="18"/>
      <c r="S54" s="44"/>
      <c r="T54" s="44"/>
      <c r="U54" s="44"/>
      <c r="V54" s="45"/>
      <c r="W54" s="45"/>
    </row>
    <row r="55" spans="2:23" s="39" customFormat="1" ht="12.5" x14ac:dyDescent="0.25">
      <c r="B55" s="40"/>
      <c r="D55" s="41" t="s">
        <v>31</v>
      </c>
      <c r="E55" s="42"/>
      <c r="F55" s="42"/>
      <c r="G55" s="42">
        <v>100000</v>
      </c>
      <c r="H55" s="42"/>
      <c r="I55" s="42"/>
      <c r="J55" s="42"/>
      <c r="K55" s="42"/>
      <c r="L55" s="42"/>
      <c r="M55" s="42"/>
      <c r="N55" s="43">
        <f t="shared" si="20"/>
        <v>100000</v>
      </c>
      <c r="O55" s="191"/>
      <c r="P55" s="17"/>
      <c r="Q55" s="9"/>
      <c r="R55" s="18"/>
      <c r="S55" s="44"/>
      <c r="T55" s="44"/>
      <c r="U55" s="44"/>
      <c r="V55" s="45"/>
      <c r="W55" s="45"/>
    </row>
    <row r="56" spans="2:23" s="39" customFormat="1" ht="12.5" x14ac:dyDescent="0.25">
      <c r="B56" s="40"/>
      <c r="C56" s="46"/>
      <c r="D56" s="41" t="s">
        <v>32</v>
      </c>
      <c r="E56" s="42"/>
      <c r="F56" s="42">
        <f>SUM(G51:G55)*0.12</f>
        <v>106800</v>
      </c>
      <c r="G56" s="42">
        <f t="shared" ref="G56:L56" si="21">SUM(H51:H55)*0.12</f>
        <v>0</v>
      </c>
      <c r="H56" s="42">
        <f t="shared" si="21"/>
        <v>0</v>
      </c>
      <c r="I56" s="42">
        <f t="shared" si="21"/>
        <v>0</v>
      </c>
      <c r="J56" s="42">
        <f t="shared" si="21"/>
        <v>0</v>
      </c>
      <c r="K56" s="42">
        <f t="shared" si="21"/>
        <v>0</v>
      </c>
      <c r="L56" s="42">
        <f t="shared" si="21"/>
        <v>0</v>
      </c>
      <c r="M56" s="42"/>
      <c r="N56" s="43">
        <f>SUM(F56:L56)</f>
        <v>106800</v>
      </c>
      <c r="O56" s="191"/>
      <c r="P56" s="17"/>
      <c r="Q56" s="9"/>
      <c r="R56" s="18"/>
      <c r="S56" s="44"/>
      <c r="T56" s="44"/>
      <c r="U56" s="44"/>
    </row>
    <row r="57" spans="2:23" s="39" customFormat="1" ht="12.5" x14ac:dyDescent="0.25">
      <c r="B57" s="40"/>
      <c r="C57" s="46"/>
      <c r="D57" s="41" t="s">
        <v>33</v>
      </c>
      <c r="E57" s="42"/>
      <c r="F57" s="42">
        <f>SUM(F51:F55)*0.06</f>
        <v>0</v>
      </c>
      <c r="G57" s="42">
        <f t="shared" ref="G57:L57" si="22">SUM(G51:G55)*0.06</f>
        <v>53400</v>
      </c>
      <c r="H57" s="42">
        <f t="shared" si="22"/>
        <v>0</v>
      </c>
      <c r="I57" s="42">
        <f t="shared" si="22"/>
        <v>0</v>
      </c>
      <c r="J57" s="42">
        <f t="shared" si="22"/>
        <v>0</v>
      </c>
      <c r="K57" s="42">
        <f t="shared" si="22"/>
        <v>0</v>
      </c>
      <c r="L57" s="42">
        <f t="shared" si="22"/>
        <v>0</v>
      </c>
      <c r="M57" s="42"/>
      <c r="N57" s="47">
        <f>SUM(F57:L57)</f>
        <v>53400</v>
      </c>
      <c r="O57" s="192">
        <f>SUM(N51,N52,N53,N54,N55,N56,N57,)</f>
        <v>1050200</v>
      </c>
      <c r="P57" s="17"/>
      <c r="Q57" s="9"/>
      <c r="R57" s="18"/>
      <c r="S57" s="44"/>
      <c r="T57" s="44"/>
      <c r="U57" s="44"/>
    </row>
    <row r="58" spans="2:23" x14ac:dyDescent="0.35">
      <c r="B58" s="13"/>
      <c r="C58" s="22"/>
      <c r="D58" s="23"/>
      <c r="E58" s="28"/>
      <c r="F58" s="28">
        <f>SUM(F45:F57)</f>
        <v>1002500</v>
      </c>
      <c r="G58" s="28">
        <f t="shared" ref="G58:L58" si="23">SUM(G45:G57)</f>
        <v>943400</v>
      </c>
      <c r="H58" s="28">
        <f t="shared" si="23"/>
        <v>42000</v>
      </c>
      <c r="I58" s="28">
        <f t="shared" si="23"/>
        <v>371000</v>
      </c>
      <c r="J58" s="28">
        <f t="shared" si="23"/>
        <v>360000</v>
      </c>
      <c r="K58" s="28">
        <f t="shared" si="23"/>
        <v>3540000</v>
      </c>
      <c r="L58" s="28">
        <f t="shared" si="23"/>
        <v>3180000</v>
      </c>
      <c r="M58" s="28"/>
      <c r="N58" s="25">
        <f>SUM(N45:N57)</f>
        <v>9438900</v>
      </c>
      <c r="O58" s="189"/>
      <c r="P58" s="17"/>
      <c r="R58" s="18"/>
      <c r="S58" s="29"/>
      <c r="T58" s="29"/>
      <c r="U58" s="29"/>
      <c r="V58" s="30"/>
      <c r="W58" s="30"/>
    </row>
    <row r="59" spans="2:23" x14ac:dyDescent="0.35">
      <c r="B59" s="13"/>
      <c r="C59" s="22"/>
      <c r="D59" s="23"/>
      <c r="E59" s="24"/>
      <c r="F59" s="24"/>
      <c r="G59" s="24"/>
      <c r="H59" s="24"/>
      <c r="I59" s="24"/>
      <c r="J59" s="24"/>
      <c r="K59" s="24"/>
      <c r="L59" s="24"/>
      <c r="M59" s="24"/>
      <c r="N59" s="25"/>
      <c r="O59" s="189"/>
      <c r="P59" s="17"/>
      <c r="Q59" s="9"/>
      <c r="R59" s="18"/>
      <c r="S59" s="29"/>
      <c r="T59" s="29"/>
      <c r="U59" s="29"/>
      <c r="V59" s="30"/>
      <c r="W59" s="30"/>
    </row>
    <row r="60" spans="2:23" x14ac:dyDescent="0.35">
      <c r="B60" s="13"/>
      <c r="C60" s="14" t="s">
        <v>45</v>
      </c>
      <c r="D60" s="32" t="s">
        <v>24</v>
      </c>
      <c r="E60" s="31"/>
      <c r="F60" s="31"/>
      <c r="G60" s="31"/>
      <c r="H60" s="31"/>
      <c r="I60" s="31"/>
      <c r="J60" s="31"/>
      <c r="K60" s="31"/>
      <c r="L60" s="31"/>
      <c r="M60" s="31"/>
      <c r="N60" s="16"/>
      <c r="O60" s="189"/>
      <c r="P60" s="17"/>
      <c r="Q60" s="9"/>
      <c r="R60" s="18"/>
      <c r="S60" s="29"/>
      <c r="T60" s="29"/>
      <c r="U60" s="29"/>
      <c r="V60" s="30"/>
      <c r="W60" s="30"/>
    </row>
    <row r="61" spans="2:23" x14ac:dyDescent="0.35">
      <c r="B61" s="13"/>
      <c r="C61" s="23"/>
      <c r="D61" s="23" t="s">
        <v>46</v>
      </c>
      <c r="E61" s="24"/>
      <c r="F61" s="24"/>
      <c r="I61" s="24">
        <v>150000</v>
      </c>
      <c r="J61" s="24"/>
      <c r="K61" s="24"/>
      <c r="L61" s="24"/>
      <c r="M61" s="24"/>
      <c r="N61" s="25">
        <f>SUM(F61:L61)</f>
        <v>150000</v>
      </c>
      <c r="O61" s="189"/>
      <c r="P61" s="17"/>
      <c r="Q61" s="9"/>
      <c r="R61" s="18"/>
      <c r="S61" s="29"/>
      <c r="T61" s="29"/>
      <c r="U61" s="29"/>
      <c r="V61" s="30"/>
      <c r="W61" s="30"/>
    </row>
    <row r="62" spans="2:23" x14ac:dyDescent="0.35">
      <c r="B62" s="13"/>
      <c r="C62" s="23"/>
      <c r="D62" s="23" t="s">
        <v>47</v>
      </c>
      <c r="E62" s="24"/>
      <c r="F62" s="24"/>
      <c r="I62" s="24"/>
      <c r="J62" s="24"/>
      <c r="K62" s="24">
        <v>150000</v>
      </c>
      <c r="L62" s="24"/>
      <c r="M62" s="24"/>
      <c r="N62" s="25">
        <f>SUM(F62:L62)</f>
        <v>150000</v>
      </c>
      <c r="O62" s="189"/>
      <c r="P62" s="17"/>
      <c r="Q62" s="9"/>
      <c r="R62" s="18"/>
      <c r="S62" s="29"/>
      <c r="T62" s="29"/>
      <c r="U62" s="29"/>
      <c r="V62" s="30"/>
      <c r="W62" s="30"/>
    </row>
    <row r="63" spans="2:23" x14ac:dyDescent="0.35">
      <c r="B63" s="13"/>
      <c r="C63" s="23"/>
      <c r="D63" s="23" t="s">
        <v>48</v>
      </c>
      <c r="E63" s="24"/>
      <c r="F63" s="24"/>
      <c r="G63" s="24"/>
      <c r="H63" s="24"/>
      <c r="I63" s="24"/>
      <c r="J63" s="24" t="s">
        <v>29</v>
      </c>
      <c r="L63" s="24">
        <v>500000</v>
      </c>
      <c r="M63" s="24"/>
      <c r="N63" s="25">
        <f>SUM(F63:L63)</f>
        <v>500000</v>
      </c>
      <c r="O63" s="189"/>
      <c r="P63" s="17"/>
      <c r="Q63" s="9"/>
      <c r="R63" s="18"/>
      <c r="S63" s="29"/>
      <c r="T63" s="29"/>
      <c r="U63" s="29"/>
      <c r="V63" s="30"/>
      <c r="W63" s="30"/>
    </row>
    <row r="64" spans="2:23" x14ac:dyDescent="0.35">
      <c r="B64" s="13"/>
      <c r="C64" s="23"/>
      <c r="D64" s="23" t="s">
        <v>15</v>
      </c>
      <c r="E64" s="24"/>
      <c r="F64" s="24">
        <f>SUM(G61:G63)*0.12</f>
        <v>0</v>
      </c>
      <c r="G64" s="24">
        <f t="shared" ref="G64:L64" si="24">SUM(H61:H63)*0.12</f>
        <v>0</v>
      </c>
      <c r="H64" s="24">
        <f t="shared" si="24"/>
        <v>18000</v>
      </c>
      <c r="I64" s="24">
        <f t="shared" si="24"/>
        <v>0</v>
      </c>
      <c r="J64" s="24">
        <f t="shared" si="24"/>
        <v>18000</v>
      </c>
      <c r="K64" s="24">
        <f t="shared" si="24"/>
        <v>60000</v>
      </c>
      <c r="L64" s="24">
        <f t="shared" si="24"/>
        <v>0</v>
      </c>
      <c r="M64" s="24"/>
      <c r="N64" s="25">
        <f>SUM(F64:L64)</f>
        <v>96000</v>
      </c>
      <c r="O64" s="189"/>
      <c r="P64" s="17"/>
      <c r="Q64" s="9"/>
      <c r="R64" s="18"/>
      <c r="S64" s="29"/>
      <c r="T64" s="29"/>
      <c r="U64" s="29"/>
      <c r="V64" s="30"/>
      <c r="W64" s="30"/>
    </row>
    <row r="65" spans="2:23" x14ac:dyDescent="0.35">
      <c r="B65" s="13"/>
      <c r="C65" s="23"/>
      <c r="D65" s="23" t="s">
        <v>16</v>
      </c>
      <c r="E65" s="24"/>
      <c r="F65" s="24">
        <f>SUM(F61:F63)*0.06</f>
        <v>0</v>
      </c>
      <c r="G65" s="24">
        <f t="shared" ref="G65:L65" si="25">SUM(G61:G63)*0.06</f>
        <v>0</v>
      </c>
      <c r="H65" s="24">
        <f t="shared" si="25"/>
        <v>0</v>
      </c>
      <c r="I65" s="24">
        <f t="shared" si="25"/>
        <v>9000</v>
      </c>
      <c r="J65" s="24">
        <f t="shared" si="25"/>
        <v>0</v>
      </c>
      <c r="K65" s="24">
        <f t="shared" si="25"/>
        <v>9000</v>
      </c>
      <c r="L65" s="24">
        <f t="shared" si="25"/>
        <v>30000</v>
      </c>
      <c r="M65" s="24"/>
      <c r="N65" s="25">
        <f>SUM(F65:L65)</f>
        <v>48000</v>
      </c>
      <c r="O65" s="190">
        <f>SUM(N61:N65)</f>
        <v>944000</v>
      </c>
      <c r="P65" s="17"/>
      <c r="Q65" s="9"/>
      <c r="R65" s="18"/>
      <c r="S65" s="29"/>
      <c r="T65" s="29"/>
      <c r="U65" s="29"/>
      <c r="V65" s="30"/>
      <c r="W65" s="30"/>
    </row>
    <row r="66" spans="2:23" s="39" customFormat="1" ht="12.5" x14ac:dyDescent="0.25">
      <c r="B66" s="40"/>
      <c r="D66" s="41" t="s">
        <v>43</v>
      </c>
      <c r="E66" s="42"/>
      <c r="F66" s="42"/>
      <c r="G66" s="42">
        <v>50000</v>
      </c>
      <c r="H66" s="42"/>
      <c r="I66" s="42"/>
      <c r="J66" s="42"/>
      <c r="K66" s="42"/>
      <c r="L66" s="42"/>
      <c r="M66" s="42"/>
      <c r="N66" s="43">
        <f t="shared" ref="N66:N68" si="26">SUM(F66:L66)</f>
        <v>50000</v>
      </c>
      <c r="O66" s="191"/>
      <c r="P66" s="17"/>
      <c r="Q66" s="9"/>
      <c r="R66" s="18"/>
      <c r="S66" s="44"/>
      <c r="T66" s="44"/>
      <c r="U66" s="44"/>
      <c r="V66" s="45"/>
      <c r="W66" s="45"/>
    </row>
    <row r="67" spans="2:23" s="39" customFormat="1" ht="12.5" x14ac:dyDescent="0.25">
      <c r="B67" s="40"/>
      <c r="D67" s="41" t="s">
        <v>44</v>
      </c>
      <c r="E67" s="42"/>
      <c r="F67" s="42"/>
      <c r="G67" s="42">
        <v>50000</v>
      </c>
      <c r="H67" s="42"/>
      <c r="I67" s="42"/>
      <c r="J67" s="42"/>
      <c r="K67" s="42"/>
      <c r="L67" s="42"/>
      <c r="M67" s="42"/>
      <c r="N67" s="43">
        <f t="shared" si="26"/>
        <v>50000</v>
      </c>
      <c r="O67" s="191"/>
      <c r="P67" s="17"/>
      <c r="Q67" s="9"/>
      <c r="R67" s="18"/>
      <c r="S67" s="44"/>
      <c r="T67" s="44"/>
      <c r="U67" s="44"/>
      <c r="V67" s="45"/>
      <c r="W67" s="45"/>
    </row>
    <row r="68" spans="2:23" s="39" customFormat="1" ht="12.5" x14ac:dyDescent="0.25">
      <c r="B68" s="40"/>
      <c r="D68" s="41" t="s">
        <v>30</v>
      </c>
      <c r="E68" s="42"/>
      <c r="F68" s="42"/>
      <c r="G68" s="42">
        <v>50000</v>
      </c>
      <c r="H68" s="42"/>
      <c r="I68" s="42"/>
      <c r="J68" s="42"/>
      <c r="K68" s="42"/>
      <c r="L68" s="42"/>
      <c r="M68" s="42"/>
      <c r="N68" s="43">
        <f t="shared" si="26"/>
        <v>50000</v>
      </c>
      <c r="O68" s="191"/>
      <c r="P68" s="17"/>
      <c r="Q68" s="9"/>
      <c r="R68" s="18"/>
      <c r="S68" s="44"/>
      <c r="T68" s="44"/>
      <c r="U68" s="44"/>
      <c r="V68" s="45"/>
      <c r="W68" s="45"/>
    </row>
    <row r="69" spans="2:23" s="39" customFormat="1" ht="12.5" x14ac:dyDescent="0.25">
      <c r="B69" s="40"/>
      <c r="C69" s="41"/>
      <c r="D69" s="41" t="s">
        <v>32</v>
      </c>
      <c r="E69" s="42"/>
      <c r="F69" s="42">
        <f>SUM(G66:G68)*0.12</f>
        <v>18000</v>
      </c>
      <c r="G69" s="42">
        <f t="shared" ref="G69:L69" si="27">SUM(H66:H68)*0.12</f>
        <v>0</v>
      </c>
      <c r="H69" s="42">
        <f t="shared" si="27"/>
        <v>0</v>
      </c>
      <c r="I69" s="42">
        <f t="shared" si="27"/>
        <v>0</v>
      </c>
      <c r="J69" s="42">
        <f t="shared" si="27"/>
        <v>0</v>
      </c>
      <c r="K69" s="42">
        <f t="shared" si="27"/>
        <v>0</v>
      </c>
      <c r="L69" s="42">
        <f t="shared" si="27"/>
        <v>0</v>
      </c>
      <c r="M69" s="42"/>
      <c r="N69" s="43">
        <f>SUM(F69:L69)</f>
        <v>18000</v>
      </c>
      <c r="O69" s="191"/>
      <c r="P69" s="17"/>
      <c r="Q69" s="9"/>
      <c r="R69" s="18"/>
      <c r="S69" s="44"/>
      <c r="T69" s="44"/>
      <c r="U69" s="44"/>
      <c r="V69" s="45"/>
      <c r="W69" s="45"/>
    </row>
    <row r="70" spans="2:23" s="39" customFormat="1" ht="12.5" x14ac:dyDescent="0.25">
      <c r="B70" s="40"/>
      <c r="C70" s="41"/>
      <c r="D70" s="41" t="s">
        <v>33</v>
      </c>
      <c r="E70" s="42"/>
      <c r="F70" s="42">
        <f>SUM(F66:F68)*0.06</f>
        <v>0</v>
      </c>
      <c r="G70" s="42">
        <f t="shared" ref="G70:L70" si="28">SUM(G66:G68)*0.06</f>
        <v>9000</v>
      </c>
      <c r="H70" s="42">
        <f t="shared" si="28"/>
        <v>0</v>
      </c>
      <c r="I70" s="42">
        <f t="shared" si="28"/>
        <v>0</v>
      </c>
      <c r="J70" s="42">
        <f t="shared" si="28"/>
        <v>0</v>
      </c>
      <c r="K70" s="42">
        <f t="shared" si="28"/>
        <v>0</v>
      </c>
      <c r="L70" s="42">
        <f t="shared" si="28"/>
        <v>0</v>
      </c>
      <c r="M70" s="42"/>
      <c r="N70" s="47">
        <f>SUM(F70:L70)</f>
        <v>9000</v>
      </c>
      <c r="O70" s="192">
        <f>SUM(N66,N67,N68,N69,N70)</f>
        <v>177000</v>
      </c>
      <c r="P70" s="17"/>
      <c r="Q70" s="9"/>
      <c r="R70" s="18"/>
      <c r="S70" s="44"/>
      <c r="T70" s="44"/>
      <c r="U70" s="44"/>
      <c r="V70" s="45"/>
      <c r="W70" s="45"/>
    </row>
    <row r="71" spans="2:23" x14ac:dyDescent="0.35">
      <c r="B71" s="13"/>
      <c r="C71" s="23"/>
      <c r="D71" s="23"/>
      <c r="E71" s="28"/>
      <c r="F71" s="28">
        <f>SUM(F61:F70)</f>
        <v>18000</v>
      </c>
      <c r="G71" s="28">
        <f t="shared" ref="G71:L71" si="29">SUM(G61:G70)</f>
        <v>159000</v>
      </c>
      <c r="H71" s="28">
        <f t="shared" si="29"/>
        <v>18000</v>
      </c>
      <c r="I71" s="28">
        <f t="shared" si="29"/>
        <v>159000</v>
      </c>
      <c r="J71" s="28">
        <f t="shared" si="29"/>
        <v>18000</v>
      </c>
      <c r="K71" s="28">
        <f t="shared" si="29"/>
        <v>219000</v>
      </c>
      <c r="L71" s="28">
        <f t="shared" si="29"/>
        <v>530000</v>
      </c>
      <c r="M71" s="28"/>
      <c r="N71" s="25">
        <f>SUM(N61:N70)</f>
        <v>1121000</v>
      </c>
      <c r="O71" s="189"/>
      <c r="P71" s="17"/>
      <c r="R71" s="18"/>
      <c r="S71" s="29"/>
      <c r="T71" s="29"/>
      <c r="U71" s="29"/>
      <c r="V71" s="30"/>
      <c r="W71" s="30"/>
    </row>
    <row r="72" spans="2:23" x14ac:dyDescent="0.35">
      <c r="B72" s="13"/>
      <c r="C72" s="22"/>
      <c r="D72" s="23"/>
      <c r="E72" s="24"/>
      <c r="F72" s="24"/>
      <c r="G72" s="24"/>
      <c r="H72" s="24"/>
      <c r="I72" s="24"/>
      <c r="J72" s="24"/>
      <c r="K72" s="24"/>
      <c r="L72" s="24"/>
      <c r="M72" s="24"/>
      <c r="N72" s="25"/>
      <c r="O72" s="189"/>
      <c r="P72" s="17"/>
      <c r="Q72" s="9"/>
      <c r="R72" s="18"/>
      <c r="S72" s="19"/>
      <c r="T72" s="19"/>
      <c r="U72" s="19"/>
      <c r="V72" s="30"/>
      <c r="W72" s="30"/>
    </row>
    <row r="73" spans="2:23" x14ac:dyDescent="0.35">
      <c r="B73" s="13"/>
      <c r="C73" s="14" t="s">
        <v>49</v>
      </c>
      <c r="D73" s="14" t="s">
        <v>50</v>
      </c>
      <c r="E73" s="31"/>
      <c r="F73" s="31"/>
      <c r="G73" s="31"/>
      <c r="H73" s="31"/>
      <c r="I73" s="31"/>
      <c r="J73" s="31"/>
      <c r="K73" s="31"/>
      <c r="L73" s="31"/>
      <c r="M73" s="31"/>
      <c r="N73" s="16"/>
      <c r="O73" s="189"/>
      <c r="P73" s="17"/>
      <c r="Q73" s="9"/>
      <c r="R73" s="18"/>
      <c r="S73" s="19"/>
      <c r="T73" s="19"/>
      <c r="U73" s="19"/>
      <c r="V73" s="30"/>
      <c r="W73" s="30"/>
    </row>
    <row r="74" spans="2:23" x14ac:dyDescent="0.35">
      <c r="B74" s="13"/>
      <c r="C74" s="22"/>
      <c r="D74" s="23" t="s">
        <v>51</v>
      </c>
      <c r="E74" s="24"/>
      <c r="F74" s="24"/>
      <c r="G74" s="24"/>
      <c r="H74" s="24"/>
      <c r="I74" s="24"/>
      <c r="J74" s="24">
        <v>300000</v>
      </c>
      <c r="K74" s="24"/>
      <c r="L74" s="24"/>
      <c r="M74" s="24"/>
      <c r="N74" s="25">
        <f>SUM(F74:L74)</f>
        <v>300000</v>
      </c>
      <c r="O74" s="189"/>
      <c r="P74" s="17"/>
      <c r="Q74" s="9"/>
      <c r="R74" s="18"/>
      <c r="S74" s="19"/>
      <c r="T74" s="19"/>
      <c r="U74" s="19"/>
      <c r="V74" s="30"/>
      <c r="W74" s="30"/>
    </row>
    <row r="75" spans="2:23" x14ac:dyDescent="0.35">
      <c r="B75" s="13"/>
      <c r="C75" s="22"/>
      <c r="D75" s="59" t="s">
        <v>15</v>
      </c>
      <c r="E75" s="24"/>
      <c r="F75" s="24">
        <f>SUM(G74)*0.12</f>
        <v>0</v>
      </c>
      <c r="G75" s="24">
        <f t="shared" ref="G75:L75" si="30">SUM(H74)*0.12</f>
        <v>0</v>
      </c>
      <c r="H75" s="24">
        <f t="shared" si="30"/>
        <v>0</v>
      </c>
      <c r="I75" s="24">
        <f t="shared" si="30"/>
        <v>36000</v>
      </c>
      <c r="J75" s="24">
        <f t="shared" si="30"/>
        <v>0</v>
      </c>
      <c r="K75" s="24">
        <f t="shared" si="30"/>
        <v>0</v>
      </c>
      <c r="L75" s="24">
        <f t="shared" si="30"/>
        <v>0</v>
      </c>
      <c r="M75" s="24"/>
      <c r="N75" s="25">
        <f>SUM(F75:L75)</f>
        <v>36000</v>
      </c>
      <c r="O75" s="189"/>
      <c r="P75" s="17"/>
      <c r="Q75" s="9"/>
      <c r="R75" s="18"/>
      <c r="S75" s="19"/>
      <c r="T75" s="19"/>
      <c r="U75" s="19"/>
    </row>
    <row r="76" spans="2:23" x14ac:dyDescent="0.35">
      <c r="B76" s="13"/>
      <c r="C76" s="22" t="s">
        <v>29</v>
      </c>
      <c r="D76" s="23" t="s">
        <v>16</v>
      </c>
      <c r="E76" s="24"/>
      <c r="F76" s="24">
        <f>SUM(F74)*0.06</f>
        <v>0</v>
      </c>
      <c r="G76" s="24">
        <f t="shared" ref="G76:L76" si="31">SUM(G74)*0.06</f>
        <v>0</v>
      </c>
      <c r="H76" s="24">
        <f t="shared" si="31"/>
        <v>0</v>
      </c>
      <c r="I76" s="24">
        <f t="shared" si="31"/>
        <v>0</v>
      </c>
      <c r="J76" s="24">
        <f t="shared" si="31"/>
        <v>18000</v>
      </c>
      <c r="K76" s="24">
        <f t="shared" si="31"/>
        <v>0</v>
      </c>
      <c r="L76" s="24">
        <f t="shared" si="31"/>
        <v>0</v>
      </c>
      <c r="M76" s="24"/>
      <c r="N76" s="25">
        <f>SUM(F76:L76)</f>
        <v>18000</v>
      </c>
      <c r="O76" s="190">
        <f>SUM(N74:N76)</f>
        <v>354000</v>
      </c>
      <c r="P76" s="17"/>
      <c r="Q76" s="60"/>
      <c r="R76" s="18"/>
      <c r="S76" s="19"/>
      <c r="T76" s="19"/>
      <c r="U76" s="19"/>
    </row>
    <row r="77" spans="2:23" s="39" customFormat="1" ht="12.5" x14ac:dyDescent="0.25">
      <c r="B77" s="40"/>
      <c r="C77" s="61"/>
      <c r="D77" s="41" t="s">
        <v>52</v>
      </c>
      <c r="E77" s="42"/>
      <c r="F77" s="42"/>
      <c r="G77" s="62"/>
      <c r="H77" s="62">
        <v>240000</v>
      </c>
      <c r="I77" s="62"/>
      <c r="J77" s="62"/>
      <c r="K77" s="62"/>
      <c r="L77" s="62"/>
      <c r="M77" s="42"/>
      <c r="N77" s="43">
        <f t="shared" ref="N77:N80" si="32">SUM(F77:L77)</f>
        <v>240000</v>
      </c>
      <c r="O77" s="194"/>
      <c r="P77" s="17"/>
      <c r="Q77" s="9"/>
      <c r="R77" s="18"/>
      <c r="S77" s="44"/>
      <c r="T77" s="44"/>
      <c r="U77" s="44"/>
    </row>
    <row r="78" spans="2:23" s="39" customFormat="1" ht="12.5" x14ac:dyDescent="0.25">
      <c r="B78" s="40"/>
      <c r="C78" s="61"/>
      <c r="D78" s="41" t="s">
        <v>53</v>
      </c>
      <c r="E78" s="42"/>
      <c r="F78" s="42"/>
      <c r="G78" s="62"/>
      <c r="H78" s="62">
        <v>175000</v>
      </c>
      <c r="I78" s="62"/>
      <c r="J78" s="62"/>
      <c r="K78" s="62"/>
      <c r="L78" s="62"/>
      <c r="M78" s="42"/>
      <c r="N78" s="43">
        <f t="shared" si="32"/>
        <v>175000</v>
      </c>
      <c r="O78" s="194"/>
      <c r="P78" s="17"/>
      <c r="Q78" s="9"/>
      <c r="R78" s="18"/>
      <c r="S78" s="44"/>
      <c r="T78" s="44"/>
      <c r="U78" s="44"/>
    </row>
    <row r="79" spans="2:23" s="39" customFormat="1" ht="12.5" x14ac:dyDescent="0.25">
      <c r="B79" s="40"/>
      <c r="C79" s="61"/>
      <c r="D79" s="41" t="s">
        <v>54</v>
      </c>
      <c r="E79" s="42"/>
      <c r="F79" s="42"/>
      <c r="G79" s="62"/>
      <c r="H79" s="62">
        <v>50000</v>
      </c>
      <c r="I79" s="62"/>
      <c r="J79" s="62"/>
      <c r="K79" s="62"/>
      <c r="L79" s="62"/>
      <c r="M79" s="42"/>
      <c r="N79" s="43">
        <f t="shared" si="32"/>
        <v>50000</v>
      </c>
      <c r="O79" s="194"/>
      <c r="P79" s="17"/>
      <c r="Q79" s="9"/>
      <c r="R79" s="18"/>
      <c r="S79" s="44"/>
      <c r="T79" s="44"/>
      <c r="U79" s="44"/>
    </row>
    <row r="80" spans="2:23" s="39" customFormat="1" ht="12.5" x14ac:dyDescent="0.25">
      <c r="B80" s="40"/>
      <c r="C80" s="61"/>
      <c r="D80" s="41" t="s">
        <v>55</v>
      </c>
      <c r="E80" s="42"/>
      <c r="F80" s="42"/>
      <c r="G80" s="62"/>
      <c r="H80" s="62">
        <v>100000</v>
      </c>
      <c r="I80" s="62"/>
      <c r="J80" s="62"/>
      <c r="K80" s="62"/>
      <c r="L80" s="62"/>
      <c r="M80" s="42"/>
      <c r="N80" s="43">
        <f t="shared" si="32"/>
        <v>100000</v>
      </c>
      <c r="O80" s="194"/>
      <c r="P80" s="17"/>
      <c r="Q80" s="9"/>
      <c r="R80" s="18"/>
      <c r="S80" s="44"/>
      <c r="T80" s="44"/>
      <c r="U80" s="44"/>
    </row>
    <row r="81" spans="2:23" s="39" customFormat="1" ht="12.5" x14ac:dyDescent="0.25">
      <c r="B81" s="40"/>
      <c r="C81" s="46"/>
      <c r="D81" s="41" t="s">
        <v>32</v>
      </c>
      <c r="E81" s="42"/>
      <c r="F81" s="42">
        <f>SUM(G77:G80)*0.12</f>
        <v>0</v>
      </c>
      <c r="G81" s="42">
        <f t="shared" ref="G81:L81" si="33">SUM(H77:H80)*0.12</f>
        <v>67800</v>
      </c>
      <c r="H81" s="42">
        <f t="shared" si="33"/>
        <v>0</v>
      </c>
      <c r="I81" s="42">
        <f t="shared" si="33"/>
        <v>0</v>
      </c>
      <c r="J81" s="42">
        <f t="shared" si="33"/>
        <v>0</v>
      </c>
      <c r="K81" s="42">
        <f t="shared" si="33"/>
        <v>0</v>
      </c>
      <c r="L81" s="42">
        <f t="shared" si="33"/>
        <v>0</v>
      </c>
      <c r="M81" s="42"/>
      <c r="N81" s="43">
        <f>SUM(F81:L81)</f>
        <v>67800</v>
      </c>
      <c r="O81" s="191"/>
      <c r="P81" s="17"/>
      <c r="Q81" s="9"/>
      <c r="R81" s="18"/>
      <c r="S81" s="44"/>
      <c r="T81" s="44"/>
      <c r="U81" s="44"/>
      <c r="V81" s="45"/>
      <c r="W81" s="45"/>
    </row>
    <row r="82" spans="2:23" s="39" customFormat="1" ht="12.5" x14ac:dyDescent="0.25">
      <c r="B82" s="40"/>
      <c r="C82" s="46"/>
      <c r="D82" s="41" t="s">
        <v>33</v>
      </c>
      <c r="E82" s="42"/>
      <c r="F82" s="63">
        <f>SUM(F77:F80)*0.06</f>
        <v>0</v>
      </c>
      <c r="G82" s="63">
        <f t="shared" ref="G82:L82" si="34">SUM(G77:G80)*0.06</f>
        <v>0</v>
      </c>
      <c r="H82" s="63">
        <f t="shared" si="34"/>
        <v>33900</v>
      </c>
      <c r="I82" s="63">
        <f t="shared" si="34"/>
        <v>0</v>
      </c>
      <c r="J82" s="63">
        <f t="shared" si="34"/>
        <v>0</v>
      </c>
      <c r="K82" s="63">
        <f t="shared" si="34"/>
        <v>0</v>
      </c>
      <c r="L82" s="63">
        <f t="shared" si="34"/>
        <v>0</v>
      </c>
      <c r="M82" s="63"/>
      <c r="N82" s="64">
        <f>SUM(F82:L82)</f>
        <v>33900</v>
      </c>
      <c r="O82" s="192">
        <f>SUM(N77,N78,N79,N80,N81,N82)</f>
        <v>666700</v>
      </c>
      <c r="P82" s="17"/>
      <c r="Q82" s="9"/>
      <c r="R82" s="18"/>
      <c r="S82" s="44"/>
      <c r="T82" s="44"/>
      <c r="U82" s="44"/>
      <c r="V82" s="45"/>
      <c r="W82" s="45"/>
    </row>
    <row r="83" spans="2:23" x14ac:dyDescent="0.35">
      <c r="B83" s="13"/>
      <c r="C83" s="22"/>
      <c r="D83" s="23"/>
      <c r="E83" s="24"/>
      <c r="F83" s="24">
        <f>SUM(F74:F82)</f>
        <v>0</v>
      </c>
      <c r="G83" s="24">
        <f t="shared" ref="G83:L83" si="35">SUM(G74:G82)</f>
        <v>67800</v>
      </c>
      <c r="H83" s="24">
        <f t="shared" si="35"/>
        <v>598900</v>
      </c>
      <c r="I83" s="24">
        <f t="shared" si="35"/>
        <v>36000</v>
      </c>
      <c r="J83" s="24">
        <f t="shared" si="35"/>
        <v>318000</v>
      </c>
      <c r="K83" s="24">
        <f t="shared" si="35"/>
        <v>0</v>
      </c>
      <c r="L83" s="24">
        <f t="shared" si="35"/>
        <v>0</v>
      </c>
      <c r="M83" s="24"/>
      <c r="N83" s="25">
        <f>SUM(N74:N82)</f>
        <v>1020700</v>
      </c>
      <c r="O83" s="189"/>
      <c r="P83" s="17"/>
      <c r="R83" s="18"/>
      <c r="S83" s="29"/>
      <c r="T83" s="29"/>
      <c r="U83" s="29"/>
      <c r="V83" s="30"/>
      <c r="W83" s="30"/>
    </row>
    <row r="84" spans="2:23" x14ac:dyDescent="0.35">
      <c r="B84" s="13"/>
      <c r="C84" s="22"/>
      <c r="D84" s="23"/>
      <c r="E84" s="24"/>
      <c r="F84" s="24"/>
      <c r="G84" s="24"/>
      <c r="H84" s="24"/>
      <c r="I84" s="24"/>
      <c r="J84" s="24"/>
      <c r="K84" s="24"/>
      <c r="L84" s="24"/>
      <c r="M84" s="24"/>
      <c r="N84" s="25"/>
      <c r="O84" s="189"/>
      <c r="P84" s="17"/>
      <c r="Q84" s="9"/>
      <c r="R84" s="18"/>
      <c r="S84" s="29"/>
      <c r="T84" s="29"/>
      <c r="U84" s="29"/>
      <c r="V84" s="30"/>
      <c r="W84" s="30"/>
    </row>
    <row r="85" spans="2:23" x14ac:dyDescent="0.35">
      <c r="B85" s="13"/>
      <c r="C85" s="14" t="s">
        <v>56</v>
      </c>
      <c r="D85" s="14" t="s">
        <v>50</v>
      </c>
      <c r="E85" s="31"/>
      <c r="F85" s="31"/>
      <c r="G85" s="31"/>
      <c r="H85" s="31"/>
      <c r="I85" s="31"/>
      <c r="J85" s="31"/>
      <c r="K85" s="31"/>
      <c r="L85" s="31"/>
      <c r="M85" s="31"/>
      <c r="N85" s="65"/>
      <c r="O85" s="189"/>
      <c r="P85" s="8"/>
      <c r="Q85" s="9"/>
      <c r="R85" s="66"/>
      <c r="S85" s="67"/>
      <c r="T85" s="67"/>
      <c r="U85" s="67"/>
    </row>
    <row r="86" spans="2:23" x14ac:dyDescent="0.35">
      <c r="B86" s="13"/>
      <c r="D86" s="68" t="s">
        <v>13</v>
      </c>
      <c r="E86" s="24"/>
      <c r="F86" s="24">
        <v>300000</v>
      </c>
      <c r="G86" s="24"/>
      <c r="H86" s="24"/>
      <c r="I86" s="24"/>
      <c r="J86" s="24"/>
      <c r="K86" s="24"/>
      <c r="L86" s="24"/>
      <c r="M86" s="24"/>
      <c r="N86" s="25">
        <f t="shared" ref="N86:N95" si="36">SUM(F86:L86)</f>
        <v>300000</v>
      </c>
      <c r="O86" s="189"/>
      <c r="P86" s="8"/>
      <c r="Q86" s="9"/>
      <c r="R86" s="66"/>
      <c r="S86" s="67"/>
      <c r="T86" s="67"/>
      <c r="U86" s="67"/>
    </row>
    <row r="87" spans="2:23" x14ac:dyDescent="0.35">
      <c r="B87" s="13"/>
      <c r="C87" s="22"/>
      <c r="D87" s="68" t="s">
        <v>57</v>
      </c>
      <c r="E87" s="24"/>
      <c r="F87" s="24"/>
      <c r="H87" s="24"/>
      <c r="I87" s="24">
        <v>150000</v>
      </c>
      <c r="J87" s="24"/>
      <c r="K87" s="24"/>
      <c r="L87" s="24"/>
      <c r="M87" s="24"/>
      <c r="N87" s="25">
        <f>SUM(F87:L87)</f>
        <v>150000</v>
      </c>
      <c r="O87" s="189"/>
      <c r="P87" s="8"/>
      <c r="Q87" s="9"/>
      <c r="R87" s="66"/>
      <c r="S87" s="67"/>
      <c r="T87" s="67"/>
      <c r="U87" s="67"/>
    </row>
    <row r="88" spans="2:23" x14ac:dyDescent="0.35">
      <c r="B88" s="13"/>
      <c r="C88" s="22"/>
      <c r="D88" s="68" t="s">
        <v>58</v>
      </c>
      <c r="E88" s="24"/>
      <c r="F88" s="24"/>
      <c r="H88" s="24"/>
      <c r="I88" s="24">
        <v>750000</v>
      </c>
      <c r="J88" s="24"/>
      <c r="K88" s="24"/>
      <c r="L88" s="24"/>
      <c r="M88" s="24"/>
      <c r="N88" s="25">
        <f>SUM(F88:L88)</f>
        <v>750000</v>
      </c>
      <c r="O88" s="189"/>
      <c r="P88" s="8"/>
      <c r="Q88" s="9"/>
      <c r="R88" s="66"/>
      <c r="S88" s="67"/>
      <c r="T88" s="67"/>
      <c r="U88" s="67"/>
    </row>
    <row r="89" spans="2:23" x14ac:dyDescent="0.35">
      <c r="B89" s="13"/>
      <c r="C89" s="22"/>
      <c r="D89" s="68" t="s">
        <v>59</v>
      </c>
      <c r="E89" s="24"/>
      <c r="F89" s="24"/>
      <c r="G89" s="24"/>
      <c r="H89" s="24">
        <v>355000</v>
      </c>
      <c r="I89" s="24"/>
      <c r="J89" s="24"/>
      <c r="K89" s="24"/>
      <c r="L89" s="24"/>
      <c r="M89" s="24"/>
      <c r="N89" s="25">
        <f>SUM(F89:L89)</f>
        <v>355000</v>
      </c>
      <c r="O89" s="189"/>
      <c r="P89" s="8"/>
      <c r="Q89" s="9"/>
      <c r="R89" s="66"/>
      <c r="S89" s="67"/>
      <c r="T89" s="67"/>
      <c r="U89" s="67"/>
    </row>
    <row r="90" spans="2:23" x14ac:dyDescent="0.35">
      <c r="B90" s="13"/>
      <c r="C90" s="23"/>
      <c r="D90" s="23" t="s">
        <v>15</v>
      </c>
      <c r="E90" s="24"/>
      <c r="F90" s="24">
        <f>SUM(G86:G89)*0.12</f>
        <v>0</v>
      </c>
      <c r="G90" s="24">
        <f t="shared" ref="G90:L90" si="37">SUM(H86:H89)*0.12</f>
        <v>42600</v>
      </c>
      <c r="H90" s="24">
        <f t="shared" si="37"/>
        <v>108000</v>
      </c>
      <c r="I90" s="24">
        <f t="shared" si="37"/>
        <v>0</v>
      </c>
      <c r="J90" s="24">
        <f t="shared" si="37"/>
        <v>0</v>
      </c>
      <c r="K90" s="24">
        <f t="shared" si="37"/>
        <v>0</v>
      </c>
      <c r="L90" s="24">
        <f t="shared" si="37"/>
        <v>0</v>
      </c>
      <c r="M90" s="24"/>
      <c r="N90" s="25">
        <f>SUM(F90:L90)</f>
        <v>150600</v>
      </c>
      <c r="O90" s="189"/>
      <c r="P90" s="17"/>
      <c r="Q90" s="9"/>
      <c r="R90" s="18"/>
      <c r="S90" s="19"/>
      <c r="T90" s="19"/>
      <c r="U90" s="19"/>
    </row>
    <row r="91" spans="2:23" x14ac:dyDescent="0.35">
      <c r="B91" s="13"/>
      <c r="C91" s="23" t="s">
        <v>29</v>
      </c>
      <c r="D91" s="23" t="s">
        <v>16</v>
      </c>
      <c r="E91" s="24"/>
      <c r="F91" s="24">
        <f>SUM(F86:F89)*0.06</f>
        <v>18000</v>
      </c>
      <c r="G91" s="24">
        <f t="shared" ref="G91:L91" si="38">SUM(G86:G89)*0.06</f>
        <v>0</v>
      </c>
      <c r="H91" s="24">
        <f t="shared" si="38"/>
        <v>21300</v>
      </c>
      <c r="I91" s="24">
        <f t="shared" si="38"/>
        <v>54000</v>
      </c>
      <c r="J91" s="24">
        <f t="shared" si="38"/>
        <v>0</v>
      </c>
      <c r="K91" s="24">
        <f t="shared" si="38"/>
        <v>0</v>
      </c>
      <c r="L91" s="24">
        <f t="shared" si="38"/>
        <v>0</v>
      </c>
      <c r="M91" s="24"/>
      <c r="N91" s="25">
        <f>SUM(F91:L91)</f>
        <v>93300</v>
      </c>
      <c r="O91" s="190">
        <f>SUM(N86:N91)</f>
        <v>1798900</v>
      </c>
      <c r="P91" s="17"/>
      <c r="Q91" s="9"/>
      <c r="R91" s="18"/>
      <c r="S91" s="19"/>
      <c r="T91" s="19"/>
      <c r="U91" s="19"/>
    </row>
    <row r="92" spans="2:23" s="39" customFormat="1" ht="12.5" x14ac:dyDescent="0.25">
      <c r="B92" s="40"/>
      <c r="C92" s="61"/>
      <c r="D92" s="41" t="s">
        <v>52</v>
      </c>
      <c r="E92" s="42"/>
      <c r="F92" s="42"/>
      <c r="G92" s="69"/>
      <c r="H92" s="69">
        <v>240000</v>
      </c>
      <c r="I92" s="42"/>
      <c r="J92" s="42"/>
      <c r="K92" s="42"/>
      <c r="L92" s="42"/>
      <c r="M92" s="42"/>
      <c r="N92" s="43">
        <f t="shared" si="36"/>
        <v>240000</v>
      </c>
      <c r="O92" s="194"/>
      <c r="P92" s="17"/>
      <c r="Q92" s="9"/>
      <c r="R92" s="18"/>
      <c r="S92" s="44"/>
      <c r="T92" s="44"/>
      <c r="U92" s="44"/>
    </row>
    <row r="93" spans="2:23" s="39" customFormat="1" ht="12.5" x14ac:dyDescent="0.25">
      <c r="B93" s="40"/>
      <c r="C93" s="61"/>
      <c r="D93" s="41" t="s">
        <v>53</v>
      </c>
      <c r="E93" s="42"/>
      <c r="F93" s="42"/>
      <c r="G93" s="69"/>
      <c r="H93" s="69">
        <v>175000</v>
      </c>
      <c r="I93" s="42"/>
      <c r="J93" s="42"/>
      <c r="K93" s="42"/>
      <c r="L93" s="42"/>
      <c r="M93" s="42"/>
      <c r="N93" s="43">
        <f t="shared" si="36"/>
        <v>175000</v>
      </c>
      <c r="O93" s="194"/>
      <c r="P93" s="17"/>
      <c r="Q93" s="9"/>
      <c r="R93" s="18"/>
      <c r="S93" s="44"/>
      <c r="T93" s="44"/>
      <c r="U93" s="44"/>
    </row>
    <row r="94" spans="2:23" s="39" customFormat="1" ht="12.5" x14ac:dyDescent="0.25">
      <c r="B94" s="40"/>
      <c r="C94" s="61"/>
      <c r="D94" s="41" t="s">
        <v>54</v>
      </c>
      <c r="E94" s="42"/>
      <c r="F94" s="42"/>
      <c r="G94" s="69"/>
      <c r="H94" s="69">
        <v>50000</v>
      </c>
      <c r="I94" s="42"/>
      <c r="J94" s="42"/>
      <c r="K94" s="42"/>
      <c r="L94" s="42"/>
      <c r="M94" s="42"/>
      <c r="N94" s="43">
        <f t="shared" si="36"/>
        <v>50000</v>
      </c>
      <c r="O94" s="194"/>
      <c r="P94" s="17"/>
      <c r="Q94" s="9"/>
      <c r="R94" s="18"/>
      <c r="S94" s="44"/>
      <c r="T94" s="44"/>
      <c r="U94" s="44"/>
    </row>
    <row r="95" spans="2:23" s="39" customFormat="1" ht="12.5" x14ac:dyDescent="0.25">
      <c r="B95" s="40"/>
      <c r="C95" s="61"/>
      <c r="D95" s="41" t="s">
        <v>55</v>
      </c>
      <c r="E95" s="42"/>
      <c r="F95" s="42"/>
      <c r="G95" s="69"/>
      <c r="H95" s="69">
        <v>100000</v>
      </c>
      <c r="I95" s="42"/>
      <c r="J95" s="42"/>
      <c r="K95" s="42"/>
      <c r="L95" s="42"/>
      <c r="M95" s="42"/>
      <c r="N95" s="43">
        <f t="shared" si="36"/>
        <v>100000</v>
      </c>
      <c r="O95" s="194"/>
      <c r="P95" s="17"/>
      <c r="Q95" s="9"/>
      <c r="R95" s="18"/>
      <c r="S95" s="44"/>
      <c r="T95" s="44"/>
      <c r="U95" s="44"/>
    </row>
    <row r="96" spans="2:23" s="39" customFormat="1" ht="12.5" x14ac:dyDescent="0.25">
      <c r="B96" s="40"/>
      <c r="C96" s="46"/>
      <c r="D96" s="41" t="s">
        <v>32</v>
      </c>
      <c r="E96" s="42"/>
      <c r="F96" s="42">
        <f>SUM(G92:G95)*0.12</f>
        <v>0</v>
      </c>
      <c r="G96" s="42">
        <f t="shared" ref="G96:L96" si="39">SUM(H92:H95)*0.12</f>
        <v>67800</v>
      </c>
      <c r="H96" s="42">
        <f t="shared" si="39"/>
        <v>0</v>
      </c>
      <c r="I96" s="42">
        <f t="shared" si="39"/>
        <v>0</v>
      </c>
      <c r="J96" s="42">
        <f t="shared" si="39"/>
        <v>0</v>
      </c>
      <c r="K96" s="42">
        <f t="shared" si="39"/>
        <v>0</v>
      </c>
      <c r="L96" s="42">
        <f t="shared" si="39"/>
        <v>0</v>
      </c>
      <c r="M96" s="42"/>
      <c r="N96" s="43">
        <f>SUM(F96:L96)</f>
        <v>67800</v>
      </c>
      <c r="O96" s="191"/>
      <c r="P96" s="8"/>
      <c r="Q96" s="9"/>
      <c r="R96" s="66"/>
      <c r="S96" s="70"/>
      <c r="T96" s="70"/>
      <c r="U96" s="70"/>
    </row>
    <row r="97" spans="2:24" s="39" customFormat="1" ht="12.5" x14ac:dyDescent="0.25">
      <c r="B97" s="40"/>
      <c r="C97" s="46"/>
      <c r="D97" s="41" t="s">
        <v>33</v>
      </c>
      <c r="E97" s="42"/>
      <c r="F97" s="42">
        <f>SUM(F92:F95)*0.06</f>
        <v>0</v>
      </c>
      <c r="G97" s="42">
        <f t="shared" ref="G97:L97" si="40">SUM(G92:G95)*0.06</f>
        <v>0</v>
      </c>
      <c r="H97" s="42">
        <f t="shared" si="40"/>
        <v>33900</v>
      </c>
      <c r="I97" s="42">
        <f t="shared" si="40"/>
        <v>0</v>
      </c>
      <c r="J97" s="42">
        <f t="shared" si="40"/>
        <v>0</v>
      </c>
      <c r="K97" s="42">
        <f t="shared" si="40"/>
        <v>0</v>
      </c>
      <c r="L97" s="42">
        <f t="shared" si="40"/>
        <v>0</v>
      </c>
      <c r="M97" s="42"/>
      <c r="N97" s="64">
        <f>SUM(F97:L97)</f>
        <v>33900</v>
      </c>
      <c r="O97" s="192">
        <f>SUM(N92,N93,N94,N95,N96,N97,)</f>
        <v>666700</v>
      </c>
      <c r="P97" s="8"/>
      <c r="Q97" s="9"/>
      <c r="R97" s="66"/>
      <c r="S97" s="70"/>
      <c r="T97" s="70"/>
      <c r="U97" s="70"/>
    </row>
    <row r="98" spans="2:24" x14ac:dyDescent="0.35">
      <c r="B98" s="13"/>
      <c r="C98" s="23"/>
      <c r="D98" s="23"/>
      <c r="E98" s="28"/>
      <c r="F98" s="28">
        <f>SUM(F86:F97)</f>
        <v>318000</v>
      </c>
      <c r="G98" s="28">
        <f t="shared" ref="G98:L98" si="41">SUM(G86:G97)</f>
        <v>110400</v>
      </c>
      <c r="H98" s="28">
        <f t="shared" si="41"/>
        <v>1083200</v>
      </c>
      <c r="I98" s="28">
        <f t="shared" si="41"/>
        <v>954000</v>
      </c>
      <c r="J98" s="28">
        <f t="shared" si="41"/>
        <v>0</v>
      </c>
      <c r="K98" s="28">
        <f t="shared" si="41"/>
        <v>0</v>
      </c>
      <c r="L98" s="28">
        <f t="shared" si="41"/>
        <v>0</v>
      </c>
      <c r="M98" s="28"/>
      <c r="N98" s="25">
        <f>SUM(N86:N97)</f>
        <v>2465600</v>
      </c>
      <c r="O98" s="189"/>
      <c r="P98" s="17"/>
      <c r="R98" s="18"/>
      <c r="S98" s="29"/>
      <c r="T98" s="29"/>
      <c r="U98" s="29"/>
      <c r="V98" s="30"/>
      <c r="W98" s="30"/>
    </row>
    <row r="99" spans="2:24" x14ac:dyDescent="0.35">
      <c r="B99" s="13"/>
      <c r="C99" s="23"/>
      <c r="D99" s="23" t="s">
        <v>60</v>
      </c>
      <c r="E99" s="24"/>
      <c r="F99" s="24"/>
      <c r="G99" s="24"/>
      <c r="H99" s="24"/>
      <c r="I99" s="24"/>
      <c r="J99" s="24"/>
      <c r="K99" s="24"/>
      <c r="L99" s="24"/>
      <c r="M99" s="24"/>
      <c r="N99" s="25"/>
      <c r="O99" s="189"/>
      <c r="P99" s="17"/>
      <c r="Q99" s="9"/>
      <c r="R99" s="18"/>
      <c r="S99" s="29"/>
      <c r="T99" s="29"/>
      <c r="U99" s="29"/>
      <c r="V99" s="30"/>
      <c r="W99" s="30"/>
    </row>
    <row r="100" spans="2:24" x14ac:dyDescent="0.35">
      <c r="B100" s="13"/>
      <c r="C100" s="14" t="s">
        <v>61</v>
      </c>
      <c r="D100" s="14" t="s">
        <v>62</v>
      </c>
      <c r="E100" s="31"/>
      <c r="F100" s="31"/>
      <c r="G100" s="31"/>
      <c r="H100" s="31"/>
      <c r="I100" s="31"/>
      <c r="J100" s="31"/>
      <c r="K100" s="31"/>
      <c r="L100" s="31"/>
      <c r="M100" s="31"/>
      <c r="N100" s="16"/>
      <c r="O100" s="189"/>
      <c r="P100" s="17"/>
      <c r="Q100" s="9"/>
      <c r="R100" s="18"/>
      <c r="S100" s="29"/>
      <c r="T100" s="29"/>
      <c r="U100" s="29"/>
      <c r="V100" s="30"/>
      <c r="W100" s="30"/>
    </row>
    <row r="101" spans="2:24" x14ac:dyDescent="0.35">
      <c r="B101" s="13"/>
      <c r="D101" s="68" t="s">
        <v>36</v>
      </c>
      <c r="E101" s="24"/>
      <c r="F101" s="24"/>
      <c r="G101" s="24"/>
      <c r="H101" s="24"/>
      <c r="I101" s="24"/>
      <c r="J101" s="24"/>
      <c r="K101" s="24"/>
      <c r="L101" s="24"/>
      <c r="M101" s="24"/>
      <c r="N101" s="27">
        <f>SUM(F101:L101)</f>
        <v>0</v>
      </c>
      <c r="O101" s="189"/>
      <c r="P101" s="17"/>
      <c r="Q101" s="9"/>
      <c r="R101" s="18"/>
      <c r="S101" s="29"/>
      <c r="T101" s="29"/>
      <c r="U101" s="29"/>
      <c r="V101" s="30"/>
      <c r="W101" s="30"/>
    </row>
    <row r="102" spans="2:24" x14ac:dyDescent="0.35">
      <c r="B102" s="13"/>
      <c r="C102" s="22"/>
      <c r="D102" s="23"/>
      <c r="E102" s="28"/>
      <c r="F102" s="28">
        <f>SUM(F101)</f>
        <v>0</v>
      </c>
      <c r="G102" s="28">
        <f t="shared" ref="G102:L102" si="42">SUM(G101)</f>
        <v>0</v>
      </c>
      <c r="H102" s="28">
        <f t="shared" si="42"/>
        <v>0</v>
      </c>
      <c r="I102" s="28">
        <f t="shared" si="42"/>
        <v>0</v>
      </c>
      <c r="J102" s="28">
        <f t="shared" si="42"/>
        <v>0</v>
      </c>
      <c r="K102" s="28">
        <f t="shared" si="42"/>
        <v>0</v>
      </c>
      <c r="L102" s="28">
        <f t="shared" si="42"/>
        <v>0</v>
      </c>
      <c r="M102" s="28"/>
      <c r="N102" s="25">
        <f>SUM(N101)</f>
        <v>0</v>
      </c>
      <c r="O102" s="189">
        <f>SUM(E102:L102)</f>
        <v>0</v>
      </c>
      <c r="P102" s="71"/>
      <c r="Q102" s="9"/>
      <c r="R102" s="10"/>
      <c r="S102" s="7"/>
      <c r="T102" s="7"/>
      <c r="U102" s="7"/>
      <c r="V102" s="30"/>
      <c r="W102" s="30"/>
      <c r="X102" s="33"/>
    </row>
    <row r="103" spans="2:24" x14ac:dyDescent="0.35">
      <c r="B103" s="13"/>
      <c r="C103" s="23"/>
      <c r="D103" s="72"/>
      <c r="E103" s="73"/>
      <c r="F103" s="73"/>
      <c r="G103" s="73"/>
      <c r="H103" s="73"/>
      <c r="I103" s="73"/>
      <c r="J103" s="73"/>
      <c r="K103" s="73"/>
      <c r="L103" s="73"/>
      <c r="M103" s="73"/>
      <c r="N103" s="25"/>
      <c r="O103" s="189"/>
      <c r="P103" s="17"/>
      <c r="Q103" s="9"/>
      <c r="R103" s="18"/>
      <c r="S103" s="29"/>
      <c r="T103" s="29"/>
      <c r="U103" s="29"/>
      <c r="V103" s="30"/>
      <c r="W103" s="30"/>
    </row>
    <row r="104" spans="2:24" x14ac:dyDescent="0.35">
      <c r="B104" s="13"/>
      <c r="C104" s="14" t="s">
        <v>63</v>
      </c>
      <c r="D104" s="14" t="s">
        <v>18</v>
      </c>
      <c r="E104" s="31"/>
      <c r="F104" s="31"/>
      <c r="G104" s="31"/>
      <c r="H104" s="31"/>
      <c r="I104" s="31"/>
      <c r="J104" s="31"/>
      <c r="K104" s="31"/>
      <c r="L104" s="31"/>
      <c r="M104" s="31"/>
      <c r="N104" s="16"/>
      <c r="O104" s="189"/>
      <c r="P104" s="8"/>
      <c r="Q104" s="9"/>
      <c r="R104" s="66"/>
      <c r="S104" s="67"/>
      <c r="T104" s="67"/>
      <c r="U104" s="67"/>
    </row>
    <row r="105" spans="2:24" x14ac:dyDescent="0.35">
      <c r="B105" s="13"/>
      <c r="C105" s="23"/>
      <c r="D105" s="23" t="s">
        <v>64</v>
      </c>
      <c r="E105" s="24"/>
      <c r="F105" s="24">
        <v>175000</v>
      </c>
      <c r="G105" s="24"/>
      <c r="H105" s="24"/>
      <c r="I105" s="24"/>
      <c r="J105" s="24"/>
      <c r="K105" s="24"/>
      <c r="L105" s="24"/>
      <c r="M105" s="24"/>
      <c r="N105" s="25">
        <f t="shared" ref="N105:N116" si="43">SUM(F105:L105)</f>
        <v>175000</v>
      </c>
      <c r="O105" s="193"/>
      <c r="P105" s="74"/>
      <c r="Q105" s="9"/>
      <c r="R105" s="18"/>
      <c r="S105" s="19"/>
      <c r="T105" s="19"/>
      <c r="U105" s="19"/>
      <c r="V105" s="19"/>
      <c r="W105" s="19"/>
    </row>
    <row r="106" spans="2:24" x14ac:dyDescent="0.35">
      <c r="B106" s="13"/>
      <c r="D106" s="23" t="s">
        <v>65</v>
      </c>
      <c r="E106" s="24"/>
      <c r="F106" s="24">
        <v>3000000</v>
      </c>
      <c r="G106" s="24">
        <v>3500000</v>
      </c>
      <c r="H106" s="24">
        <v>4500000</v>
      </c>
      <c r="I106" s="24">
        <v>4500000</v>
      </c>
      <c r="J106" s="24">
        <v>4500000</v>
      </c>
      <c r="K106" s="24"/>
      <c r="L106" s="24"/>
      <c r="M106" s="24"/>
      <c r="N106" s="25">
        <f t="shared" si="43"/>
        <v>20000000</v>
      </c>
      <c r="O106" s="189"/>
      <c r="P106" s="17"/>
      <c r="Q106" s="9"/>
      <c r="R106" s="18"/>
      <c r="S106" s="19"/>
      <c r="T106" s="19"/>
      <c r="U106" s="19"/>
      <c r="X106" s="33"/>
    </row>
    <row r="107" spans="2:24" x14ac:dyDescent="0.35">
      <c r="B107" s="13"/>
      <c r="C107" s="22"/>
      <c r="D107" s="23" t="s">
        <v>66</v>
      </c>
      <c r="E107" s="24"/>
      <c r="F107" s="24">
        <v>300000</v>
      </c>
      <c r="H107" s="24"/>
      <c r="I107" s="24"/>
      <c r="J107" s="24"/>
      <c r="K107" s="24"/>
      <c r="L107" s="24"/>
      <c r="M107" s="24"/>
      <c r="N107" s="25">
        <f t="shared" si="43"/>
        <v>300000</v>
      </c>
      <c r="O107" s="189"/>
      <c r="P107" s="17"/>
      <c r="Q107" s="9"/>
      <c r="R107" s="18"/>
      <c r="S107" s="19"/>
      <c r="T107" s="19"/>
      <c r="U107" s="19"/>
      <c r="X107" s="33"/>
    </row>
    <row r="108" spans="2:24" x14ac:dyDescent="0.35">
      <c r="B108" s="13"/>
      <c r="D108" s="23" t="s">
        <v>67</v>
      </c>
      <c r="E108" s="24"/>
      <c r="F108" s="24">
        <v>500000</v>
      </c>
      <c r="G108" s="24"/>
      <c r="H108" s="24"/>
      <c r="I108" s="24"/>
      <c r="J108" s="24"/>
      <c r="K108" s="24"/>
      <c r="L108" s="24"/>
      <c r="M108" s="24"/>
      <c r="N108" s="25">
        <f t="shared" si="43"/>
        <v>500000</v>
      </c>
      <c r="O108" s="189"/>
      <c r="P108" s="17"/>
      <c r="Q108" s="9"/>
      <c r="R108" s="18"/>
      <c r="S108" s="19"/>
      <c r="T108" s="19"/>
      <c r="U108" s="19"/>
    </row>
    <row r="109" spans="2:24" x14ac:dyDescent="0.35">
      <c r="B109" s="13"/>
      <c r="C109" s="23"/>
      <c r="D109" s="23" t="s">
        <v>68</v>
      </c>
      <c r="E109" s="24"/>
      <c r="F109" s="24"/>
      <c r="G109" s="75">
        <v>300000</v>
      </c>
      <c r="H109" s="24"/>
      <c r="I109" s="24"/>
      <c r="J109" s="24"/>
      <c r="K109" s="24"/>
      <c r="L109" s="24"/>
      <c r="M109" s="24"/>
      <c r="N109" s="25">
        <f t="shared" si="43"/>
        <v>300000</v>
      </c>
      <c r="O109" s="195"/>
      <c r="P109" s="17"/>
      <c r="Q109" s="9"/>
      <c r="R109" s="18"/>
      <c r="S109" s="19"/>
      <c r="T109" s="19"/>
      <c r="U109" s="19"/>
      <c r="X109" s="33"/>
    </row>
    <row r="110" spans="2:24" x14ac:dyDescent="0.35">
      <c r="B110" s="13"/>
      <c r="C110" s="22"/>
      <c r="D110" s="23" t="s">
        <v>69</v>
      </c>
      <c r="E110" s="24"/>
      <c r="G110" s="75">
        <v>400000</v>
      </c>
      <c r="H110" s="24"/>
      <c r="I110" s="24"/>
      <c r="J110" s="24"/>
      <c r="K110" s="24"/>
      <c r="L110" s="24"/>
      <c r="M110" s="24"/>
      <c r="N110" s="25">
        <f t="shared" si="43"/>
        <v>400000</v>
      </c>
      <c r="O110" s="189"/>
      <c r="P110" s="17"/>
      <c r="Q110" s="9"/>
      <c r="R110" s="18"/>
      <c r="S110" s="19"/>
      <c r="T110" s="19"/>
      <c r="U110" s="19"/>
    </row>
    <row r="111" spans="2:24" x14ac:dyDescent="0.35">
      <c r="B111" s="13"/>
      <c r="C111" s="23"/>
      <c r="D111" s="23" t="s">
        <v>70</v>
      </c>
      <c r="E111" s="24"/>
      <c r="F111" s="24"/>
      <c r="G111" s="24"/>
      <c r="H111" s="24"/>
      <c r="I111" s="24">
        <v>1500000</v>
      </c>
      <c r="J111" s="24"/>
      <c r="K111" s="24"/>
      <c r="L111" s="24"/>
      <c r="M111" s="24"/>
      <c r="N111" s="25">
        <f t="shared" si="43"/>
        <v>1500000</v>
      </c>
      <c r="O111" s="189"/>
      <c r="P111" s="17"/>
      <c r="Q111" s="9"/>
      <c r="R111" s="18"/>
      <c r="S111" s="19"/>
      <c r="T111" s="19"/>
      <c r="U111" s="19"/>
    </row>
    <row r="112" spans="2:24" s="23" customFormat="1" ht="11.5" x14ac:dyDescent="0.25">
      <c r="B112" s="76"/>
      <c r="D112" s="23" t="s">
        <v>71</v>
      </c>
      <c r="E112" s="24"/>
      <c r="F112" s="24"/>
      <c r="G112" s="24"/>
      <c r="H112" s="24"/>
      <c r="I112" s="24"/>
      <c r="J112" s="24">
        <v>1500000</v>
      </c>
      <c r="K112" s="24"/>
      <c r="L112" s="24"/>
      <c r="M112" s="24"/>
      <c r="N112" s="25">
        <f t="shared" si="43"/>
        <v>1500000</v>
      </c>
      <c r="O112" s="189"/>
      <c r="P112" s="77"/>
      <c r="Q112" s="78"/>
      <c r="R112" s="79"/>
      <c r="S112" s="80"/>
      <c r="T112" s="80"/>
      <c r="U112" s="80"/>
    </row>
    <row r="113" spans="2:23" x14ac:dyDescent="0.35">
      <c r="B113" s="13"/>
      <c r="C113" s="23"/>
      <c r="D113" s="23" t="s">
        <v>15</v>
      </c>
      <c r="E113" s="24"/>
      <c r="F113" s="24">
        <f>SUM(G105:G112)*0.12</f>
        <v>504000</v>
      </c>
      <c r="G113" s="24">
        <f t="shared" ref="G113:L113" si="44">SUM(H105:H112)*0.12</f>
        <v>540000</v>
      </c>
      <c r="H113" s="24">
        <f t="shared" si="44"/>
        <v>720000</v>
      </c>
      <c r="I113" s="24">
        <f t="shared" si="44"/>
        <v>720000</v>
      </c>
      <c r="J113" s="24">
        <f t="shared" si="44"/>
        <v>0</v>
      </c>
      <c r="K113" s="24">
        <f t="shared" si="44"/>
        <v>0</v>
      </c>
      <c r="L113" s="24">
        <f t="shared" si="44"/>
        <v>0</v>
      </c>
      <c r="M113" s="24"/>
      <c r="N113" s="25">
        <f t="shared" si="43"/>
        <v>2484000</v>
      </c>
      <c r="O113" s="189"/>
      <c r="P113" s="17"/>
      <c r="Q113" s="9"/>
      <c r="R113" s="18"/>
      <c r="S113" s="19"/>
      <c r="T113" s="19"/>
      <c r="U113" s="19"/>
    </row>
    <row r="114" spans="2:23" x14ac:dyDescent="0.35">
      <c r="B114" s="13"/>
      <c r="C114" s="23"/>
      <c r="D114" s="23" t="s">
        <v>16</v>
      </c>
      <c r="E114" s="24"/>
      <c r="F114" s="24">
        <f>SUM(F105:F112)*0.06</f>
        <v>238500</v>
      </c>
      <c r="G114" s="24">
        <f t="shared" ref="G114:L114" si="45">SUM(G105:G112)*0.06</f>
        <v>252000</v>
      </c>
      <c r="H114" s="24">
        <f t="shared" si="45"/>
        <v>270000</v>
      </c>
      <c r="I114" s="24">
        <f t="shared" si="45"/>
        <v>360000</v>
      </c>
      <c r="J114" s="24">
        <f t="shared" si="45"/>
        <v>360000</v>
      </c>
      <c r="K114" s="24">
        <f t="shared" si="45"/>
        <v>0</v>
      </c>
      <c r="L114" s="24">
        <f t="shared" si="45"/>
        <v>0</v>
      </c>
      <c r="M114" s="24"/>
      <c r="N114" s="25">
        <f t="shared" si="43"/>
        <v>1480500</v>
      </c>
      <c r="O114" s="190">
        <f>SUM(N105:N114)</f>
        <v>28639500</v>
      </c>
      <c r="P114" s="17"/>
      <c r="Q114" s="9"/>
      <c r="R114" s="18"/>
      <c r="S114" s="19"/>
      <c r="T114" s="19"/>
      <c r="U114" s="19"/>
    </row>
    <row r="115" spans="2:23" s="39" customFormat="1" ht="12.5" x14ac:dyDescent="0.25">
      <c r="B115" s="40"/>
      <c r="C115" s="41"/>
      <c r="D115" s="41" t="s">
        <v>72</v>
      </c>
      <c r="E115" s="42"/>
      <c r="F115" s="42"/>
      <c r="G115" s="69">
        <v>150000</v>
      </c>
      <c r="H115" s="42"/>
      <c r="I115" s="42"/>
      <c r="J115" s="42"/>
      <c r="K115" s="42"/>
      <c r="L115" s="42"/>
      <c r="M115" s="42"/>
      <c r="N115" s="43">
        <f t="shared" si="43"/>
        <v>150000</v>
      </c>
      <c r="O115" s="194"/>
      <c r="P115" s="17"/>
      <c r="Q115" s="9"/>
      <c r="R115" s="18"/>
      <c r="S115" s="44"/>
      <c r="T115" s="44"/>
      <c r="U115" s="44"/>
    </row>
    <row r="116" spans="2:23" s="41" customFormat="1" ht="11.5" x14ac:dyDescent="0.25">
      <c r="B116" s="81"/>
      <c r="D116" s="41" t="s">
        <v>32</v>
      </c>
      <c r="E116" s="42"/>
      <c r="F116" s="42">
        <f>SUM(G115)*0.12</f>
        <v>18000</v>
      </c>
      <c r="G116" s="42">
        <f t="shared" ref="G116:L116" si="46">SUM(H115)*0.12</f>
        <v>0</v>
      </c>
      <c r="H116" s="42">
        <f t="shared" si="46"/>
        <v>0</v>
      </c>
      <c r="I116" s="42">
        <f t="shared" si="46"/>
        <v>0</v>
      </c>
      <c r="J116" s="42">
        <f t="shared" si="46"/>
        <v>0</v>
      </c>
      <c r="K116" s="42">
        <f t="shared" si="46"/>
        <v>0</v>
      </c>
      <c r="L116" s="42">
        <f t="shared" si="46"/>
        <v>0</v>
      </c>
      <c r="M116" s="42"/>
      <c r="N116" s="43">
        <f t="shared" si="43"/>
        <v>18000</v>
      </c>
      <c r="O116" s="191"/>
      <c r="P116" s="77"/>
      <c r="Q116" s="78"/>
      <c r="R116" s="79"/>
      <c r="S116" s="82"/>
      <c r="T116" s="82"/>
      <c r="U116" s="82"/>
    </row>
    <row r="117" spans="2:23" s="41" customFormat="1" ht="11.5" x14ac:dyDescent="0.25">
      <c r="B117" s="81"/>
      <c r="D117" s="41" t="s">
        <v>33</v>
      </c>
      <c r="E117" s="42"/>
      <c r="F117" s="42">
        <f>SUM(F115)*0.06</f>
        <v>0</v>
      </c>
      <c r="G117" s="42">
        <f t="shared" ref="G117:L117" si="47">SUM(G115)*0.06</f>
        <v>9000</v>
      </c>
      <c r="H117" s="42">
        <f t="shared" si="47"/>
        <v>0</v>
      </c>
      <c r="I117" s="42">
        <f t="shared" si="47"/>
        <v>0</v>
      </c>
      <c r="J117" s="42">
        <f t="shared" si="47"/>
        <v>0</v>
      </c>
      <c r="K117" s="42">
        <f t="shared" si="47"/>
        <v>0</v>
      </c>
      <c r="L117" s="42">
        <f t="shared" si="47"/>
        <v>0</v>
      </c>
      <c r="M117" s="42"/>
      <c r="N117" s="43">
        <f>SUM(F117:L117)</f>
        <v>9000</v>
      </c>
      <c r="O117" s="192">
        <f>SUM(N115,N116,N117,)</f>
        <v>177000</v>
      </c>
      <c r="P117" s="77"/>
      <c r="Q117" s="78"/>
      <c r="R117" s="79"/>
      <c r="S117" s="82"/>
      <c r="T117" s="82"/>
      <c r="U117" s="82"/>
    </row>
    <row r="118" spans="2:23" x14ac:dyDescent="0.35">
      <c r="B118" s="13"/>
      <c r="C118" s="23"/>
      <c r="D118" s="23"/>
      <c r="E118" s="28"/>
      <c r="F118" s="28">
        <f>SUM(F105:F117)</f>
        <v>4735500</v>
      </c>
      <c r="G118" s="28">
        <f t="shared" ref="G118:L118" si="48">SUM(G105:G117)</f>
        <v>5151000</v>
      </c>
      <c r="H118" s="28">
        <f t="shared" si="48"/>
        <v>5490000</v>
      </c>
      <c r="I118" s="28">
        <f t="shared" si="48"/>
        <v>7080000</v>
      </c>
      <c r="J118" s="28">
        <f t="shared" si="48"/>
        <v>6360000</v>
      </c>
      <c r="K118" s="28">
        <f t="shared" si="48"/>
        <v>0</v>
      </c>
      <c r="L118" s="28">
        <f t="shared" si="48"/>
        <v>0</v>
      </c>
      <c r="M118" s="28"/>
      <c r="N118" s="28">
        <f>SUM(N105:N117)</f>
        <v>28816500</v>
      </c>
      <c r="O118" s="196"/>
      <c r="P118" s="17"/>
      <c r="R118" s="18"/>
      <c r="S118" s="19"/>
      <c r="T118" s="19"/>
      <c r="U118" s="19"/>
    </row>
    <row r="119" spans="2:23" x14ac:dyDescent="0.35">
      <c r="B119" s="13"/>
      <c r="C119" s="23"/>
      <c r="D119" s="23"/>
      <c r="E119" s="24"/>
      <c r="F119" s="24"/>
      <c r="G119" s="24"/>
      <c r="H119" s="24"/>
      <c r="I119" s="24"/>
      <c r="J119" s="24"/>
      <c r="K119" s="24"/>
      <c r="L119" s="24"/>
      <c r="M119" s="24"/>
      <c r="N119" s="25"/>
      <c r="O119" s="189"/>
      <c r="P119" s="17"/>
      <c r="Q119" s="9"/>
      <c r="R119" s="18"/>
      <c r="S119" s="19"/>
      <c r="T119" s="19"/>
      <c r="U119" s="19"/>
    </row>
    <row r="120" spans="2:23" x14ac:dyDescent="0.35">
      <c r="B120" s="13"/>
      <c r="C120" s="14" t="s">
        <v>73</v>
      </c>
      <c r="D120" s="32" t="s">
        <v>74</v>
      </c>
      <c r="E120" s="31"/>
      <c r="F120" s="31"/>
      <c r="G120" s="31"/>
      <c r="H120" s="31"/>
      <c r="I120" s="31"/>
      <c r="J120" s="31"/>
      <c r="K120" s="31"/>
      <c r="L120" s="31"/>
      <c r="M120" s="31"/>
      <c r="N120" s="16"/>
      <c r="O120" s="189"/>
      <c r="P120" s="17"/>
      <c r="Q120" s="9"/>
      <c r="R120" s="18"/>
      <c r="S120" s="29"/>
      <c r="T120" s="29"/>
      <c r="U120" s="29"/>
      <c r="V120" s="30"/>
      <c r="W120" s="30"/>
    </row>
    <row r="121" spans="2:23" x14ac:dyDescent="0.35">
      <c r="B121" s="13"/>
      <c r="C121" s="23"/>
      <c r="D121" s="23" t="s">
        <v>13</v>
      </c>
      <c r="E121" s="24"/>
      <c r="F121" s="24">
        <v>300000</v>
      </c>
      <c r="G121" s="24"/>
      <c r="H121" s="24"/>
      <c r="I121" s="24"/>
      <c r="J121" s="24"/>
      <c r="K121" s="24"/>
      <c r="L121" s="24"/>
      <c r="M121" s="24"/>
      <c r="N121" s="25">
        <f>SUM(F121:L121)</f>
        <v>300000</v>
      </c>
      <c r="O121" s="189"/>
      <c r="P121" s="17"/>
      <c r="Q121" s="9"/>
      <c r="R121" s="18"/>
      <c r="S121" s="19"/>
      <c r="T121" s="19"/>
      <c r="U121" s="19"/>
      <c r="V121" s="30"/>
      <c r="W121" s="30"/>
    </row>
    <row r="122" spans="2:23" x14ac:dyDescent="0.35">
      <c r="B122" s="13"/>
      <c r="C122" s="23"/>
      <c r="D122" s="23" t="s">
        <v>75</v>
      </c>
      <c r="E122" s="24"/>
      <c r="F122" s="24"/>
      <c r="G122" s="24"/>
      <c r="H122" s="24">
        <v>180000</v>
      </c>
      <c r="I122" s="24"/>
      <c r="J122" s="24"/>
      <c r="K122" s="24"/>
      <c r="L122" s="24"/>
      <c r="M122" s="24"/>
      <c r="N122" s="25">
        <f>SUM(F122:L122)</f>
        <v>180000</v>
      </c>
      <c r="O122" s="189"/>
      <c r="P122" s="17"/>
      <c r="Q122" s="9"/>
      <c r="R122" s="18"/>
      <c r="S122" s="19"/>
      <c r="T122" s="19"/>
      <c r="U122" s="19"/>
      <c r="V122" s="30"/>
      <c r="W122" s="30"/>
    </row>
    <row r="123" spans="2:23" x14ac:dyDescent="0.35">
      <c r="B123" s="13"/>
      <c r="C123" s="23"/>
      <c r="D123" s="23" t="s">
        <v>76</v>
      </c>
      <c r="E123" s="24"/>
      <c r="F123" s="24"/>
      <c r="G123" s="24"/>
      <c r="H123" s="24"/>
      <c r="I123" s="24">
        <v>225000</v>
      </c>
      <c r="J123" s="24"/>
      <c r="K123" s="24"/>
      <c r="L123" s="24"/>
      <c r="M123" s="24"/>
      <c r="N123" s="25">
        <f t="shared" ref="N123:N132" si="49">SUM(F123:L123)</f>
        <v>225000</v>
      </c>
      <c r="O123" s="189"/>
      <c r="P123" s="17"/>
      <c r="Q123" s="9"/>
      <c r="R123" s="18"/>
      <c r="S123" s="19"/>
      <c r="T123" s="19"/>
      <c r="U123" s="19"/>
      <c r="V123" s="30"/>
      <c r="W123" s="30"/>
    </row>
    <row r="124" spans="2:23" x14ac:dyDescent="0.35">
      <c r="B124" s="13"/>
      <c r="C124" s="23"/>
      <c r="D124" s="23" t="s">
        <v>77</v>
      </c>
      <c r="E124" s="24"/>
      <c r="F124" s="24"/>
      <c r="G124" s="24"/>
      <c r="H124" s="24"/>
      <c r="I124" s="24"/>
      <c r="J124" s="24">
        <v>750000</v>
      </c>
      <c r="K124" s="24"/>
      <c r="L124" s="24"/>
      <c r="M124" s="24"/>
      <c r="N124" s="25">
        <f t="shared" si="49"/>
        <v>750000</v>
      </c>
      <c r="O124" s="189"/>
      <c r="P124" s="17"/>
      <c r="Q124" s="9"/>
      <c r="R124" s="18"/>
      <c r="S124" s="19"/>
      <c r="T124" s="19"/>
      <c r="U124" s="19"/>
      <c r="V124" s="30"/>
      <c r="W124" s="30"/>
    </row>
    <row r="125" spans="2:23" s="33" customFormat="1" ht="12.5" x14ac:dyDescent="0.25">
      <c r="B125" s="37"/>
      <c r="C125" s="23"/>
      <c r="D125" s="23" t="s">
        <v>78</v>
      </c>
      <c r="E125" s="24"/>
      <c r="F125" s="24"/>
      <c r="G125" s="24"/>
      <c r="H125" s="24">
        <v>300000</v>
      </c>
      <c r="J125" s="24"/>
      <c r="K125" s="24"/>
      <c r="L125" s="24"/>
      <c r="M125" s="24"/>
      <c r="N125" s="25">
        <f t="shared" si="49"/>
        <v>300000</v>
      </c>
      <c r="O125" s="188"/>
      <c r="P125" s="17"/>
      <c r="Q125" s="9"/>
      <c r="R125" s="18"/>
      <c r="S125" s="19"/>
      <c r="T125" s="19"/>
      <c r="U125" s="19"/>
      <c r="V125" s="38"/>
      <c r="W125" s="38"/>
    </row>
    <row r="126" spans="2:23" x14ac:dyDescent="0.35">
      <c r="B126" s="13"/>
      <c r="C126" s="23"/>
      <c r="D126" s="23" t="s">
        <v>15</v>
      </c>
      <c r="E126" s="24"/>
      <c r="F126" s="24">
        <f>SUM(G121:G125)*0.12</f>
        <v>0</v>
      </c>
      <c r="G126" s="24">
        <f t="shared" ref="G126:L126" si="50">SUM(H121:H125)*0.12</f>
        <v>57600</v>
      </c>
      <c r="H126" s="24">
        <f t="shared" si="50"/>
        <v>27000</v>
      </c>
      <c r="I126" s="24">
        <f t="shared" si="50"/>
        <v>90000</v>
      </c>
      <c r="J126" s="24">
        <f t="shared" si="50"/>
        <v>0</v>
      </c>
      <c r="K126" s="24">
        <f t="shared" si="50"/>
        <v>0</v>
      </c>
      <c r="L126" s="24">
        <f t="shared" si="50"/>
        <v>0</v>
      </c>
      <c r="M126" s="24"/>
      <c r="N126" s="25">
        <f t="shared" si="49"/>
        <v>174600</v>
      </c>
      <c r="O126" s="189"/>
      <c r="P126" s="17"/>
      <c r="Q126" s="9"/>
      <c r="R126" s="18"/>
      <c r="S126" s="19"/>
      <c r="T126" s="19"/>
      <c r="U126" s="19"/>
      <c r="V126" s="30"/>
      <c r="W126" s="30"/>
    </row>
    <row r="127" spans="2:23" x14ac:dyDescent="0.35">
      <c r="B127" s="13"/>
      <c r="C127" s="23"/>
      <c r="D127" s="23" t="s">
        <v>16</v>
      </c>
      <c r="E127" s="24"/>
      <c r="F127" s="24">
        <f>SUM(F121:F125)*0.06</f>
        <v>18000</v>
      </c>
      <c r="G127" s="24">
        <f t="shared" ref="G127:L127" si="51">SUM(G121:G125)*0.06</f>
        <v>0</v>
      </c>
      <c r="H127" s="24">
        <f t="shared" si="51"/>
        <v>28800</v>
      </c>
      <c r="I127" s="24">
        <f t="shared" si="51"/>
        <v>13500</v>
      </c>
      <c r="J127" s="24">
        <f t="shared" si="51"/>
        <v>45000</v>
      </c>
      <c r="K127" s="24">
        <f t="shared" si="51"/>
        <v>0</v>
      </c>
      <c r="L127" s="24">
        <f t="shared" si="51"/>
        <v>0</v>
      </c>
      <c r="M127" s="24"/>
      <c r="N127" s="25">
        <f t="shared" si="49"/>
        <v>105300</v>
      </c>
      <c r="O127" s="190">
        <f>SUM(N121:N127)</f>
        <v>2034900</v>
      </c>
      <c r="P127" s="17"/>
      <c r="Q127" s="9"/>
      <c r="R127" s="18"/>
      <c r="S127" s="19"/>
      <c r="T127" s="19"/>
      <c r="U127" s="19"/>
      <c r="V127" s="30"/>
      <c r="W127" s="30"/>
    </row>
    <row r="128" spans="2:23" s="39" customFormat="1" ht="12.5" x14ac:dyDescent="0.25">
      <c r="B128" s="40"/>
      <c r="C128" s="61"/>
      <c r="D128" s="41" t="s">
        <v>52</v>
      </c>
      <c r="E128" s="42"/>
      <c r="F128" s="42"/>
      <c r="G128" s="69">
        <v>240000</v>
      </c>
      <c r="H128" s="42"/>
      <c r="I128" s="42"/>
      <c r="J128" s="42"/>
      <c r="K128" s="42"/>
      <c r="L128" s="42"/>
      <c r="M128" s="42"/>
      <c r="N128" s="43">
        <f t="shared" si="49"/>
        <v>240000</v>
      </c>
      <c r="O128" s="194"/>
      <c r="P128" s="17"/>
      <c r="Q128" s="9"/>
      <c r="R128" s="18"/>
      <c r="S128" s="44"/>
      <c r="T128" s="44"/>
      <c r="U128" s="44"/>
    </row>
    <row r="129" spans="2:24" s="39" customFormat="1" ht="12.5" x14ac:dyDescent="0.25">
      <c r="B129" s="40"/>
      <c r="C129" s="61"/>
      <c r="D129" s="41" t="s">
        <v>54</v>
      </c>
      <c r="E129" s="42"/>
      <c r="F129" s="42"/>
      <c r="G129" s="69">
        <v>50000</v>
      </c>
      <c r="H129" s="42"/>
      <c r="I129" s="42"/>
      <c r="J129" s="42"/>
      <c r="K129" s="42"/>
      <c r="L129" s="42"/>
      <c r="M129" s="42"/>
      <c r="N129" s="43">
        <f t="shared" si="49"/>
        <v>50000</v>
      </c>
      <c r="O129" s="194"/>
      <c r="P129" s="17"/>
      <c r="Q129" s="9"/>
      <c r="R129" s="18"/>
      <c r="S129" s="44"/>
      <c r="T129" s="44"/>
      <c r="U129" s="44"/>
    </row>
    <row r="130" spans="2:24" s="39" customFormat="1" ht="12.5" x14ac:dyDescent="0.25">
      <c r="B130" s="40"/>
      <c r="C130" s="61"/>
      <c r="D130" s="41" t="s">
        <v>55</v>
      </c>
      <c r="E130" s="42"/>
      <c r="F130" s="42"/>
      <c r="G130" s="69">
        <v>100000</v>
      </c>
      <c r="H130" s="42"/>
      <c r="I130" s="42"/>
      <c r="J130" s="42"/>
      <c r="K130" s="42"/>
      <c r="L130" s="42"/>
      <c r="M130" s="42"/>
      <c r="N130" s="43">
        <f t="shared" si="49"/>
        <v>100000</v>
      </c>
      <c r="O130" s="194"/>
      <c r="P130" s="17"/>
      <c r="Q130" s="9"/>
      <c r="R130" s="18"/>
      <c r="S130" s="44"/>
      <c r="T130" s="44"/>
      <c r="U130" s="44"/>
    </row>
    <row r="131" spans="2:24" s="39" customFormat="1" ht="12.5" x14ac:dyDescent="0.25">
      <c r="B131" s="40"/>
      <c r="C131" s="41"/>
      <c r="D131" s="41" t="s">
        <v>32</v>
      </c>
      <c r="E131" s="42"/>
      <c r="F131" s="42">
        <f>SUM(G128:G130)*0.12</f>
        <v>46800</v>
      </c>
      <c r="G131" s="42">
        <f t="shared" ref="G131:L131" si="52">SUM(H128:H130)*0.12</f>
        <v>0</v>
      </c>
      <c r="H131" s="42">
        <f t="shared" si="52"/>
        <v>0</v>
      </c>
      <c r="I131" s="42">
        <f t="shared" si="52"/>
        <v>0</v>
      </c>
      <c r="J131" s="42">
        <f t="shared" si="52"/>
        <v>0</v>
      </c>
      <c r="K131" s="42">
        <f t="shared" si="52"/>
        <v>0</v>
      </c>
      <c r="L131" s="42">
        <f t="shared" si="52"/>
        <v>0</v>
      </c>
      <c r="M131" s="42"/>
      <c r="N131" s="43">
        <f t="shared" si="49"/>
        <v>46800</v>
      </c>
      <c r="O131" s="191"/>
      <c r="P131" s="17"/>
      <c r="Q131" s="9"/>
      <c r="R131" s="18"/>
      <c r="S131" s="44"/>
      <c r="T131" s="44"/>
      <c r="U131" s="44"/>
      <c r="V131" s="45"/>
      <c r="W131" s="45"/>
    </row>
    <row r="132" spans="2:24" s="39" customFormat="1" ht="12.5" x14ac:dyDescent="0.25">
      <c r="B132" s="40"/>
      <c r="C132" s="41"/>
      <c r="D132" s="41" t="s">
        <v>33</v>
      </c>
      <c r="E132" s="42"/>
      <c r="F132" s="42">
        <f>SUM(F128:F130)*0.06</f>
        <v>0</v>
      </c>
      <c r="G132" s="42">
        <f t="shared" ref="G132:L132" si="53">SUM(G128:G130)*0.06</f>
        <v>23400</v>
      </c>
      <c r="H132" s="42">
        <f t="shared" si="53"/>
        <v>0</v>
      </c>
      <c r="I132" s="42">
        <f t="shared" si="53"/>
        <v>0</v>
      </c>
      <c r="J132" s="42">
        <f t="shared" si="53"/>
        <v>0</v>
      </c>
      <c r="K132" s="42">
        <f t="shared" si="53"/>
        <v>0</v>
      </c>
      <c r="L132" s="42">
        <f t="shared" si="53"/>
        <v>0</v>
      </c>
      <c r="M132" s="42"/>
      <c r="N132" s="47">
        <f t="shared" si="49"/>
        <v>23400</v>
      </c>
      <c r="O132" s="192">
        <f>SUM(N128:N131,N132)</f>
        <v>460200</v>
      </c>
      <c r="P132" s="17"/>
      <c r="Q132" s="9"/>
      <c r="R132" s="18"/>
      <c r="S132" s="44"/>
      <c r="T132" s="44"/>
      <c r="U132" s="44"/>
      <c r="V132" s="45"/>
      <c r="W132" s="45"/>
    </row>
    <row r="133" spans="2:24" x14ac:dyDescent="0.35">
      <c r="B133" s="13"/>
      <c r="C133" s="23"/>
      <c r="D133" s="23"/>
      <c r="E133" s="28"/>
      <c r="F133" s="28">
        <f>SUM(F121:F132)</f>
        <v>364800</v>
      </c>
      <c r="G133" s="28">
        <f t="shared" ref="G133:L133" si="54">SUM(G121:G132)</f>
        <v>471000</v>
      </c>
      <c r="H133" s="28">
        <f t="shared" si="54"/>
        <v>535800</v>
      </c>
      <c r="I133" s="28">
        <f t="shared" si="54"/>
        <v>328500</v>
      </c>
      <c r="J133" s="28">
        <f t="shared" si="54"/>
        <v>795000</v>
      </c>
      <c r="K133" s="28">
        <f t="shared" si="54"/>
        <v>0</v>
      </c>
      <c r="L133" s="28">
        <f t="shared" si="54"/>
        <v>0</v>
      </c>
      <c r="M133" s="28"/>
      <c r="N133" s="25">
        <f>SUM(N121:N132)</f>
        <v>2495100</v>
      </c>
      <c r="O133" s="189"/>
      <c r="P133" s="17"/>
      <c r="R133" s="18"/>
      <c r="S133" s="19"/>
      <c r="T133" s="19"/>
      <c r="U133" s="19"/>
      <c r="V133" s="30"/>
      <c r="W133" s="30"/>
    </row>
    <row r="134" spans="2:24" x14ac:dyDescent="0.35">
      <c r="B134" s="13"/>
      <c r="C134" s="23"/>
      <c r="D134" s="23"/>
      <c r="E134" s="24"/>
      <c r="F134" s="24"/>
      <c r="G134" s="24"/>
      <c r="H134" s="24"/>
      <c r="I134" s="24"/>
      <c r="J134" s="24"/>
      <c r="K134" s="24"/>
      <c r="L134" s="24"/>
      <c r="M134" s="24"/>
      <c r="N134" s="25"/>
      <c r="O134" s="189"/>
      <c r="P134" s="17"/>
      <c r="Q134" s="9"/>
      <c r="R134" s="18"/>
      <c r="S134" s="19"/>
      <c r="T134" s="19"/>
      <c r="U134" s="19"/>
      <c r="V134" s="30"/>
      <c r="W134" s="30"/>
    </row>
    <row r="135" spans="2:24" x14ac:dyDescent="0.35">
      <c r="B135" s="13"/>
      <c r="C135" s="14" t="s">
        <v>79</v>
      </c>
      <c r="D135" s="83" t="s">
        <v>80</v>
      </c>
      <c r="E135" s="51"/>
      <c r="F135" s="51"/>
      <c r="G135" s="51"/>
      <c r="H135" s="51"/>
      <c r="I135" s="51"/>
      <c r="J135" s="51"/>
      <c r="K135" s="51"/>
      <c r="L135" s="51"/>
      <c r="M135" s="51"/>
      <c r="N135" s="52"/>
      <c r="O135" s="189"/>
      <c r="P135" s="17"/>
      <c r="Q135" s="9"/>
      <c r="R135" s="18"/>
      <c r="S135" s="29"/>
      <c r="T135" s="29"/>
      <c r="U135" s="29"/>
      <c r="V135" s="30"/>
      <c r="W135" s="30"/>
    </row>
    <row r="136" spans="2:24" x14ac:dyDescent="0.35">
      <c r="B136" s="13"/>
      <c r="D136" s="23" t="s">
        <v>81</v>
      </c>
      <c r="E136" s="24"/>
      <c r="F136" s="24">
        <v>300000</v>
      </c>
      <c r="G136" s="24"/>
      <c r="H136" s="24"/>
      <c r="I136" s="24"/>
      <c r="J136" s="24"/>
      <c r="K136" s="24"/>
      <c r="L136" s="24"/>
      <c r="M136" s="24"/>
      <c r="N136" s="25">
        <f t="shared" ref="N136:N141" si="55">SUM(F136:L136)</f>
        <v>300000</v>
      </c>
      <c r="O136" s="189"/>
      <c r="P136" s="17"/>
      <c r="Q136" s="9"/>
      <c r="R136" s="18"/>
      <c r="S136" s="19"/>
      <c r="T136" s="19"/>
      <c r="U136" s="19"/>
      <c r="V136" s="30"/>
      <c r="W136" s="30"/>
    </row>
    <row r="137" spans="2:24" x14ac:dyDescent="0.35">
      <c r="B137" s="13"/>
      <c r="C137" s="23"/>
      <c r="D137" s="56" t="s">
        <v>38</v>
      </c>
      <c r="E137" s="57"/>
      <c r="F137" s="57">
        <v>760000</v>
      </c>
      <c r="G137" s="57"/>
      <c r="H137" s="57"/>
      <c r="I137" s="57"/>
      <c r="J137" s="57"/>
      <c r="K137" s="57"/>
      <c r="L137" s="57"/>
      <c r="M137" s="57"/>
      <c r="N137" s="58">
        <f t="shared" si="55"/>
        <v>760000</v>
      </c>
      <c r="O137" s="189"/>
      <c r="P137" s="8"/>
      <c r="Q137" s="9"/>
      <c r="R137" s="10"/>
      <c r="S137" s="7"/>
      <c r="T137" s="7"/>
      <c r="U137" s="7"/>
      <c r="X137" s="33"/>
    </row>
    <row r="138" spans="2:24" x14ac:dyDescent="0.35">
      <c r="B138" s="13"/>
      <c r="C138" s="22"/>
      <c r="D138" s="23" t="s">
        <v>82</v>
      </c>
      <c r="E138" s="24"/>
      <c r="F138" s="24"/>
      <c r="G138" s="24"/>
      <c r="H138" s="24">
        <v>100000</v>
      </c>
      <c r="I138" s="24"/>
      <c r="J138" s="24"/>
      <c r="K138" s="24"/>
      <c r="L138" s="24"/>
      <c r="M138" s="24"/>
      <c r="N138" s="25">
        <f t="shared" si="55"/>
        <v>100000</v>
      </c>
      <c r="O138" s="189"/>
      <c r="P138" s="8"/>
      <c r="Q138" s="9"/>
      <c r="R138" s="10"/>
      <c r="S138" s="7"/>
      <c r="T138" s="7"/>
      <c r="U138" s="7"/>
      <c r="X138" s="33"/>
    </row>
    <row r="139" spans="2:24" x14ac:dyDescent="0.35">
      <c r="B139" s="13"/>
      <c r="C139" s="22"/>
      <c r="D139" s="23" t="s">
        <v>83</v>
      </c>
      <c r="E139" s="24"/>
      <c r="G139" s="24"/>
      <c r="H139" s="24"/>
      <c r="I139" s="24"/>
      <c r="J139" s="24"/>
      <c r="K139" s="24">
        <v>300000</v>
      </c>
      <c r="L139" s="24"/>
      <c r="M139" s="24"/>
      <c r="N139" s="25">
        <f>SUM(F139:L139)</f>
        <v>300000</v>
      </c>
      <c r="O139" s="189"/>
      <c r="P139" s="8"/>
      <c r="Q139" s="9"/>
      <c r="R139" s="10"/>
      <c r="S139" s="7"/>
      <c r="T139" s="7"/>
      <c r="U139" s="7"/>
    </row>
    <row r="140" spans="2:24" x14ac:dyDescent="0.35">
      <c r="B140" s="13"/>
      <c r="C140" s="23"/>
      <c r="D140" s="23" t="s">
        <v>15</v>
      </c>
      <c r="E140" s="24"/>
      <c r="F140" s="24">
        <f>SUM(G136:G139)*0.12</f>
        <v>0</v>
      </c>
      <c r="G140" s="24">
        <f t="shared" ref="G140:L140" si="56">SUM(H136:H139)*0.12</f>
        <v>12000</v>
      </c>
      <c r="H140" s="24">
        <f t="shared" si="56"/>
        <v>0</v>
      </c>
      <c r="I140" s="24">
        <f t="shared" si="56"/>
        <v>0</v>
      </c>
      <c r="J140" s="24">
        <f t="shared" si="56"/>
        <v>36000</v>
      </c>
      <c r="K140" s="24">
        <f t="shared" si="56"/>
        <v>0</v>
      </c>
      <c r="L140" s="24">
        <f t="shared" si="56"/>
        <v>0</v>
      </c>
      <c r="M140" s="24"/>
      <c r="N140" s="25">
        <f t="shared" si="55"/>
        <v>48000</v>
      </c>
      <c r="O140" s="189"/>
      <c r="P140" s="17"/>
      <c r="Q140" s="9"/>
      <c r="R140" s="18"/>
      <c r="S140" s="29"/>
      <c r="T140" s="29"/>
      <c r="U140" s="29"/>
      <c r="V140" s="30"/>
      <c r="W140" s="30"/>
    </row>
    <row r="141" spans="2:24" x14ac:dyDescent="0.35">
      <c r="B141" s="13"/>
      <c r="C141" s="23"/>
      <c r="D141" s="23" t="s">
        <v>16</v>
      </c>
      <c r="E141" s="84"/>
      <c r="F141" s="84">
        <f>SUM(F136:F139)*0.06</f>
        <v>63600</v>
      </c>
      <c r="G141" s="84">
        <f t="shared" ref="G141:L141" si="57">SUM(G136:G139)*0.06</f>
        <v>0</v>
      </c>
      <c r="H141" s="84">
        <f t="shared" si="57"/>
        <v>6000</v>
      </c>
      <c r="I141" s="84">
        <f t="shared" si="57"/>
        <v>0</v>
      </c>
      <c r="J141" s="84">
        <f t="shared" si="57"/>
        <v>0</v>
      </c>
      <c r="K141" s="84">
        <f t="shared" si="57"/>
        <v>18000</v>
      </c>
      <c r="L141" s="84">
        <f t="shared" si="57"/>
        <v>0</v>
      </c>
      <c r="M141" s="24"/>
      <c r="N141" s="27">
        <f t="shared" si="55"/>
        <v>87600</v>
      </c>
      <c r="O141" s="189"/>
      <c r="P141" s="8"/>
      <c r="Q141" s="9"/>
      <c r="R141" s="10"/>
      <c r="S141" s="7"/>
      <c r="T141" s="7"/>
      <c r="U141" s="7"/>
      <c r="X141" s="33"/>
    </row>
    <row r="142" spans="2:24" x14ac:dyDescent="0.35">
      <c r="B142" s="13"/>
      <c r="C142" s="23"/>
      <c r="D142" s="23"/>
      <c r="E142" s="28"/>
      <c r="F142" s="28">
        <f>SUM(F136:F141)</f>
        <v>1123600</v>
      </c>
      <c r="G142" s="28">
        <f t="shared" ref="G142:L142" si="58">SUM(G136:G141)</f>
        <v>12000</v>
      </c>
      <c r="H142" s="28">
        <f t="shared" si="58"/>
        <v>106000</v>
      </c>
      <c r="I142" s="28">
        <f t="shared" si="58"/>
        <v>0</v>
      </c>
      <c r="J142" s="28">
        <f t="shared" si="58"/>
        <v>36000</v>
      </c>
      <c r="K142" s="28">
        <f t="shared" si="58"/>
        <v>318000</v>
      </c>
      <c r="L142" s="28">
        <f t="shared" si="58"/>
        <v>0</v>
      </c>
      <c r="M142" s="28"/>
      <c r="N142" s="25">
        <f>SUM(N136:N141)</f>
        <v>1595600</v>
      </c>
      <c r="O142" s="190">
        <f>SUM(E142:L142)</f>
        <v>1595600</v>
      </c>
      <c r="P142" s="17"/>
      <c r="Q142" s="9"/>
      <c r="R142" s="18"/>
      <c r="S142" s="19"/>
      <c r="T142" s="19"/>
      <c r="U142" s="19"/>
    </row>
    <row r="143" spans="2:24" x14ac:dyDescent="0.35">
      <c r="B143" s="13"/>
      <c r="C143" s="85"/>
      <c r="D143" s="85"/>
      <c r="E143" s="86"/>
      <c r="F143" s="86"/>
      <c r="G143" s="86"/>
      <c r="H143" s="86"/>
      <c r="I143" s="86"/>
      <c r="J143" s="86"/>
      <c r="K143" s="86"/>
      <c r="L143" s="86"/>
      <c r="M143" s="86"/>
      <c r="N143" s="25"/>
      <c r="O143" s="189"/>
      <c r="P143" s="17"/>
      <c r="Q143" s="9"/>
      <c r="R143" s="18"/>
      <c r="S143" s="19"/>
      <c r="T143" s="19"/>
      <c r="U143" s="19"/>
    </row>
    <row r="144" spans="2:24" x14ac:dyDescent="0.35">
      <c r="B144" s="13"/>
      <c r="C144" s="14" t="s">
        <v>84</v>
      </c>
      <c r="D144" s="32" t="s">
        <v>24</v>
      </c>
      <c r="E144" s="51"/>
      <c r="F144" s="51"/>
      <c r="G144" s="51"/>
      <c r="H144" s="51"/>
      <c r="I144" s="51"/>
      <c r="J144" s="51"/>
      <c r="K144" s="51"/>
      <c r="L144" s="51"/>
      <c r="M144" s="51"/>
      <c r="N144" s="16"/>
      <c r="O144" s="189"/>
      <c r="P144" s="17"/>
      <c r="Q144" s="9"/>
      <c r="R144" s="18"/>
      <c r="S144" s="19"/>
      <c r="T144" s="19"/>
      <c r="U144" s="19"/>
    </row>
    <row r="145" spans="1:42" x14ac:dyDescent="0.35">
      <c r="B145" s="13"/>
      <c r="D145" s="23" t="s">
        <v>85</v>
      </c>
      <c r="E145" s="24"/>
      <c r="F145" s="24"/>
      <c r="H145" s="24">
        <v>300000</v>
      </c>
      <c r="I145" s="24"/>
      <c r="J145" s="24"/>
      <c r="K145" s="24"/>
      <c r="L145" s="24"/>
      <c r="M145" s="24"/>
      <c r="N145" s="25">
        <f t="shared" ref="N145:N156" si="59">SUM(F145:L145)</f>
        <v>300000</v>
      </c>
      <c r="O145" s="188"/>
      <c r="P145" s="17"/>
      <c r="Q145" s="9"/>
      <c r="R145" s="18"/>
      <c r="S145" s="29"/>
      <c r="T145" s="29"/>
      <c r="U145" s="29"/>
      <c r="V145" s="87"/>
      <c r="W145" s="87"/>
      <c r="X145" s="88"/>
      <c r="Y145" s="88"/>
      <c r="Z145" s="88"/>
      <c r="AA145" s="88"/>
      <c r="AB145" s="88"/>
      <c r="AC145" s="88"/>
      <c r="AD145" s="88"/>
      <c r="AE145" s="88"/>
      <c r="AF145" s="88"/>
      <c r="AG145" s="88"/>
      <c r="AH145" s="88"/>
      <c r="AI145" s="88"/>
      <c r="AJ145" s="88"/>
      <c r="AK145" s="88"/>
      <c r="AL145" s="88"/>
      <c r="AM145" s="88"/>
      <c r="AN145" s="88"/>
      <c r="AO145" s="88"/>
      <c r="AP145" s="88"/>
    </row>
    <row r="146" spans="1:42" x14ac:dyDescent="0.35">
      <c r="B146" s="13"/>
      <c r="C146" s="26"/>
      <c r="D146" s="23" t="s">
        <v>86</v>
      </c>
      <c r="E146" s="24"/>
      <c r="F146" s="24"/>
      <c r="G146" s="24"/>
      <c r="H146" s="24"/>
      <c r="I146" s="24">
        <v>600000</v>
      </c>
      <c r="J146" s="24"/>
      <c r="K146" s="24"/>
      <c r="L146" s="24"/>
      <c r="M146" s="24"/>
      <c r="N146" s="25">
        <f t="shared" si="59"/>
        <v>600000</v>
      </c>
      <c r="O146" s="188"/>
      <c r="P146" s="17"/>
      <c r="Q146" s="9"/>
      <c r="R146" s="18"/>
      <c r="S146" s="19"/>
      <c r="T146" s="19"/>
      <c r="U146" s="19"/>
    </row>
    <row r="147" spans="1:42" x14ac:dyDescent="0.35">
      <c r="B147" s="13"/>
      <c r="C147" s="26"/>
      <c r="D147" s="23" t="s">
        <v>77</v>
      </c>
      <c r="E147" s="24"/>
      <c r="F147" s="24"/>
      <c r="G147" s="24"/>
      <c r="H147" s="24"/>
      <c r="I147" s="24"/>
      <c r="J147" s="24">
        <v>2000000</v>
      </c>
      <c r="K147" s="24"/>
      <c r="L147" s="24"/>
      <c r="M147" s="24"/>
      <c r="N147" s="25">
        <f t="shared" si="59"/>
        <v>2000000</v>
      </c>
      <c r="O147" s="188"/>
      <c r="P147" s="17"/>
      <c r="Q147" s="9"/>
      <c r="R147" s="18"/>
      <c r="S147" s="19"/>
      <c r="T147" s="19"/>
      <c r="U147" s="19"/>
    </row>
    <row r="148" spans="1:42" s="33" customFormat="1" ht="12.5" x14ac:dyDescent="0.25">
      <c r="B148" s="37"/>
      <c r="C148" s="23"/>
      <c r="D148" s="23" t="s">
        <v>59</v>
      </c>
      <c r="E148" s="24"/>
      <c r="F148" s="24"/>
      <c r="G148" s="24"/>
      <c r="H148" s="24"/>
      <c r="K148" s="24">
        <v>655000</v>
      </c>
      <c r="L148" s="24"/>
      <c r="M148" s="24"/>
      <c r="N148" s="25">
        <f t="shared" si="59"/>
        <v>655000</v>
      </c>
      <c r="O148" s="189"/>
      <c r="P148" s="17"/>
      <c r="Q148" s="9"/>
      <c r="R148" s="18"/>
      <c r="S148" s="19"/>
      <c r="T148" s="19"/>
      <c r="U148" s="19"/>
    </row>
    <row r="149" spans="1:42" s="33" customFormat="1" x14ac:dyDescent="0.35">
      <c r="A149"/>
      <c r="B149" s="13"/>
      <c r="C149" s="26"/>
      <c r="D149" s="23" t="s">
        <v>15</v>
      </c>
      <c r="E149" s="24"/>
      <c r="F149" s="24">
        <f>SUM(G145:G148)*0.12</f>
        <v>0</v>
      </c>
      <c r="G149" s="24">
        <f t="shared" ref="G149:L149" si="60">SUM(H145:H148)*0.12</f>
        <v>36000</v>
      </c>
      <c r="H149" s="24">
        <f t="shared" si="60"/>
        <v>72000</v>
      </c>
      <c r="I149" s="24">
        <f t="shared" si="60"/>
        <v>240000</v>
      </c>
      <c r="J149" s="24">
        <f t="shared" si="60"/>
        <v>78600</v>
      </c>
      <c r="K149" s="24">
        <f t="shared" si="60"/>
        <v>0</v>
      </c>
      <c r="L149" s="24">
        <f t="shared" si="60"/>
        <v>0</v>
      </c>
      <c r="M149" s="24"/>
      <c r="N149" s="25">
        <f t="shared" si="59"/>
        <v>426600</v>
      </c>
      <c r="O149" s="189"/>
      <c r="P149" s="17"/>
      <c r="Q149" s="9"/>
      <c r="R149" s="18"/>
      <c r="S149" s="19"/>
      <c r="T149" s="19"/>
      <c r="U149" s="1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</row>
    <row r="150" spans="1:42" s="33" customFormat="1" x14ac:dyDescent="0.35">
      <c r="A150"/>
      <c r="B150" s="13"/>
      <c r="C150" s="23"/>
      <c r="D150" s="23" t="s">
        <v>16</v>
      </c>
      <c r="E150" s="24"/>
      <c r="F150" s="24">
        <f>SUM(F145:F148)*0.06</f>
        <v>0</v>
      </c>
      <c r="G150" s="24">
        <f t="shared" ref="G150:L150" si="61">SUM(G145:G148)*0.06</f>
        <v>0</v>
      </c>
      <c r="H150" s="24">
        <f t="shared" si="61"/>
        <v>18000</v>
      </c>
      <c r="I150" s="24">
        <f t="shared" si="61"/>
        <v>36000</v>
      </c>
      <c r="J150" s="24">
        <f t="shared" si="61"/>
        <v>120000</v>
      </c>
      <c r="K150" s="24">
        <f t="shared" si="61"/>
        <v>39300</v>
      </c>
      <c r="L150" s="24">
        <f t="shared" si="61"/>
        <v>0</v>
      </c>
      <c r="M150" s="24"/>
      <c r="N150" s="25">
        <f t="shared" si="59"/>
        <v>213300</v>
      </c>
      <c r="O150" s="190">
        <f>SUM(N145:N150)</f>
        <v>4194900</v>
      </c>
      <c r="P150" s="17"/>
      <c r="Q150" s="9"/>
      <c r="R150" s="18"/>
      <c r="S150" s="19"/>
      <c r="T150" s="19"/>
      <c r="U150" s="19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</row>
    <row r="151" spans="1:42" s="39" customFormat="1" ht="12.5" x14ac:dyDescent="0.25">
      <c r="B151" s="40"/>
      <c r="D151" s="41" t="s">
        <v>43</v>
      </c>
      <c r="E151" s="42"/>
      <c r="F151" s="42"/>
      <c r="G151" s="42">
        <v>50000</v>
      </c>
      <c r="H151" s="42"/>
      <c r="I151" s="42"/>
      <c r="J151" s="42"/>
      <c r="K151" s="42"/>
      <c r="L151" s="42"/>
      <c r="M151" s="42"/>
      <c r="N151" s="43">
        <f t="shared" si="59"/>
        <v>50000</v>
      </c>
      <c r="O151" s="191"/>
      <c r="P151" s="17"/>
      <c r="Q151" s="9"/>
      <c r="R151" s="18"/>
      <c r="S151" s="44"/>
      <c r="T151" s="44"/>
      <c r="U151" s="44"/>
      <c r="V151" s="45"/>
      <c r="W151" s="45"/>
    </row>
    <row r="152" spans="1:42" s="39" customFormat="1" ht="12.5" x14ac:dyDescent="0.25">
      <c r="B152" s="40"/>
      <c r="D152" s="41" t="s">
        <v>44</v>
      </c>
      <c r="E152" s="42"/>
      <c r="F152" s="42"/>
      <c r="G152" s="42">
        <v>50000</v>
      </c>
      <c r="H152" s="42"/>
      <c r="I152" s="42"/>
      <c r="J152" s="42"/>
      <c r="K152" s="42"/>
      <c r="L152" s="42"/>
      <c r="M152" s="42"/>
      <c r="N152" s="43">
        <f t="shared" si="59"/>
        <v>50000</v>
      </c>
      <c r="O152" s="191"/>
      <c r="P152" s="17"/>
      <c r="Q152" s="9"/>
      <c r="R152" s="18"/>
      <c r="S152" s="44"/>
      <c r="T152" s="44"/>
      <c r="U152" s="44"/>
      <c r="V152" s="45"/>
      <c r="W152" s="45"/>
    </row>
    <row r="153" spans="1:42" s="39" customFormat="1" ht="12.5" x14ac:dyDescent="0.25">
      <c r="B153" s="40"/>
      <c r="D153" s="41" t="s">
        <v>30</v>
      </c>
      <c r="E153" s="42"/>
      <c r="F153" s="42"/>
      <c r="G153" s="42">
        <v>50000</v>
      </c>
      <c r="H153" s="42"/>
      <c r="I153" s="42"/>
      <c r="J153" s="42"/>
      <c r="K153" s="42"/>
      <c r="L153" s="42"/>
      <c r="M153" s="42"/>
      <c r="N153" s="43">
        <f t="shared" si="59"/>
        <v>50000</v>
      </c>
      <c r="O153" s="191"/>
      <c r="P153" s="17"/>
      <c r="Q153" s="9"/>
      <c r="R153" s="18"/>
      <c r="S153" s="44"/>
      <c r="T153" s="44"/>
      <c r="U153" s="44"/>
      <c r="V153" s="45"/>
      <c r="W153" s="45"/>
    </row>
    <row r="154" spans="1:42" s="39" customFormat="1" ht="12.5" x14ac:dyDescent="0.25">
      <c r="B154" s="40"/>
      <c r="D154" s="41" t="s">
        <v>31</v>
      </c>
      <c r="E154" s="42"/>
      <c r="F154" s="42"/>
      <c r="G154" s="42">
        <v>100000</v>
      </c>
      <c r="H154" s="42"/>
      <c r="I154" s="42"/>
      <c r="J154" s="42"/>
      <c r="K154" s="42"/>
      <c r="L154" s="42"/>
      <c r="M154" s="42"/>
      <c r="N154" s="43">
        <f t="shared" si="59"/>
        <v>100000</v>
      </c>
      <c r="O154" s="191"/>
      <c r="P154" s="17"/>
      <c r="Q154" s="9"/>
      <c r="R154" s="18"/>
      <c r="S154" s="44"/>
      <c r="T154" s="44"/>
      <c r="U154" s="44"/>
      <c r="V154" s="45"/>
      <c r="W154" s="45"/>
    </row>
    <row r="155" spans="1:42" s="39" customFormat="1" ht="12.5" x14ac:dyDescent="0.25">
      <c r="B155" s="40"/>
      <c r="C155" s="41"/>
      <c r="D155" s="41" t="s">
        <v>32</v>
      </c>
      <c r="E155" s="42"/>
      <c r="F155" s="42">
        <f>SUM(G151:G154)*0.12</f>
        <v>30000</v>
      </c>
      <c r="G155" s="42">
        <f t="shared" ref="G155:L155" si="62">SUM(H151:H154)*0.12</f>
        <v>0</v>
      </c>
      <c r="H155" s="42">
        <f t="shared" si="62"/>
        <v>0</v>
      </c>
      <c r="I155" s="42">
        <f t="shared" si="62"/>
        <v>0</v>
      </c>
      <c r="J155" s="42">
        <f t="shared" si="62"/>
        <v>0</v>
      </c>
      <c r="K155" s="42">
        <f t="shared" si="62"/>
        <v>0</v>
      </c>
      <c r="L155" s="42">
        <f t="shared" si="62"/>
        <v>0</v>
      </c>
      <c r="M155" s="42"/>
      <c r="N155" s="43">
        <f t="shared" si="59"/>
        <v>30000</v>
      </c>
      <c r="O155" s="191"/>
      <c r="P155" s="17"/>
      <c r="Q155" s="9"/>
      <c r="R155" s="18"/>
      <c r="S155" s="44"/>
      <c r="T155" s="44"/>
      <c r="U155" s="44"/>
    </row>
    <row r="156" spans="1:42" s="39" customFormat="1" ht="12.5" x14ac:dyDescent="0.25">
      <c r="B156" s="40"/>
      <c r="C156" s="41"/>
      <c r="D156" s="41" t="s">
        <v>33</v>
      </c>
      <c r="E156" s="42"/>
      <c r="F156" s="42">
        <f>SUM(F151:F154)*0.06</f>
        <v>0</v>
      </c>
      <c r="G156" s="42">
        <f t="shared" ref="G156:L156" si="63">SUM(G151:G154)*0.06</f>
        <v>15000</v>
      </c>
      <c r="H156" s="42">
        <f t="shared" si="63"/>
        <v>0</v>
      </c>
      <c r="I156" s="42">
        <f t="shared" si="63"/>
        <v>0</v>
      </c>
      <c r="J156" s="42">
        <f t="shared" si="63"/>
        <v>0</v>
      </c>
      <c r="K156" s="42">
        <f t="shared" si="63"/>
        <v>0</v>
      </c>
      <c r="L156" s="42">
        <f t="shared" si="63"/>
        <v>0</v>
      </c>
      <c r="M156" s="42"/>
      <c r="N156" s="47">
        <f t="shared" si="59"/>
        <v>15000</v>
      </c>
      <c r="O156" s="192">
        <f>SUM(N151:N155,N156,)</f>
        <v>295000</v>
      </c>
      <c r="P156" s="17"/>
      <c r="Q156" s="9"/>
      <c r="R156" s="18"/>
      <c r="S156" s="44"/>
      <c r="T156" s="44"/>
      <c r="U156" s="44"/>
    </row>
    <row r="157" spans="1:42" s="33" customFormat="1" ht="12.5" x14ac:dyDescent="0.25">
      <c r="B157" s="37"/>
      <c r="C157" s="22"/>
      <c r="D157" s="23"/>
      <c r="E157" s="28"/>
      <c r="F157" s="28">
        <f>SUM(F145:F156)</f>
        <v>30000</v>
      </c>
      <c r="G157" s="28">
        <f t="shared" ref="G157:L157" si="64">SUM(G145:G156)</f>
        <v>301000</v>
      </c>
      <c r="H157" s="28">
        <f t="shared" si="64"/>
        <v>390000</v>
      </c>
      <c r="I157" s="28">
        <f t="shared" si="64"/>
        <v>876000</v>
      </c>
      <c r="J157" s="28">
        <f t="shared" si="64"/>
        <v>2198600</v>
      </c>
      <c r="K157" s="28">
        <f t="shared" si="64"/>
        <v>694300</v>
      </c>
      <c r="L157" s="28">
        <f t="shared" si="64"/>
        <v>0</v>
      </c>
      <c r="M157" s="28"/>
      <c r="N157" s="25">
        <f>SUM(N145:N156)</f>
        <v>4489900</v>
      </c>
      <c r="O157" s="189"/>
      <c r="P157" s="17"/>
      <c r="R157" s="18"/>
      <c r="S157" s="19"/>
      <c r="T157" s="19"/>
      <c r="U157" s="19"/>
    </row>
    <row r="158" spans="1:42" x14ac:dyDescent="0.35">
      <c r="B158" s="13"/>
      <c r="C158" s="23"/>
      <c r="D158" s="23"/>
      <c r="E158" s="24"/>
      <c r="F158" s="24"/>
      <c r="G158" s="24"/>
      <c r="H158" s="24"/>
      <c r="I158" s="24"/>
      <c r="J158" s="24"/>
      <c r="K158" s="24"/>
      <c r="L158" s="24"/>
      <c r="M158" s="24"/>
      <c r="N158" s="25"/>
      <c r="O158" s="189"/>
      <c r="P158" s="17"/>
      <c r="Q158" s="9"/>
      <c r="R158" s="18"/>
      <c r="S158" s="19"/>
      <c r="T158" s="19"/>
      <c r="U158" s="19"/>
    </row>
    <row r="159" spans="1:42" x14ac:dyDescent="0.35">
      <c r="B159" s="13"/>
      <c r="C159" s="14" t="s">
        <v>87</v>
      </c>
      <c r="D159" s="14" t="s">
        <v>18</v>
      </c>
      <c r="E159" s="31"/>
      <c r="F159" s="31"/>
      <c r="G159" s="31"/>
      <c r="H159" s="31"/>
      <c r="I159" s="31"/>
      <c r="J159" s="31"/>
      <c r="K159" s="31"/>
      <c r="L159" s="31"/>
      <c r="M159" s="31"/>
      <c r="N159" s="16"/>
      <c r="O159" s="189"/>
      <c r="P159" s="17"/>
      <c r="Q159" s="9"/>
      <c r="R159" s="18"/>
      <c r="S159" s="19"/>
      <c r="T159" s="19"/>
      <c r="U159" s="19"/>
      <c r="X159" s="33"/>
    </row>
    <row r="160" spans="1:42" x14ac:dyDescent="0.35">
      <c r="B160" s="13"/>
      <c r="C160" s="23"/>
      <c r="D160" s="89" t="s">
        <v>88</v>
      </c>
      <c r="E160" s="90"/>
      <c r="F160" s="90">
        <v>1200000</v>
      </c>
      <c r="G160" s="24"/>
      <c r="H160" s="24"/>
      <c r="I160" s="24"/>
      <c r="J160" s="24"/>
      <c r="K160" s="24"/>
      <c r="L160" s="24"/>
      <c r="M160" s="24"/>
      <c r="N160" s="91">
        <f t="shared" ref="N160:N168" si="65">SUM(F160:L160)</f>
        <v>1200000</v>
      </c>
      <c r="O160" s="189"/>
      <c r="P160" s="17"/>
      <c r="Q160" s="9"/>
      <c r="R160" s="18"/>
      <c r="S160" s="19"/>
      <c r="T160" s="19"/>
      <c r="U160" s="19"/>
    </row>
    <row r="161" spans="2:23" x14ac:dyDescent="0.35">
      <c r="B161" s="13"/>
      <c r="D161" s="56" t="s">
        <v>38</v>
      </c>
      <c r="E161" s="57"/>
      <c r="F161" s="57"/>
      <c r="G161" s="57">
        <v>1068000</v>
      </c>
      <c r="H161" s="57"/>
      <c r="I161" s="57"/>
      <c r="J161" s="57"/>
      <c r="K161" s="57"/>
      <c r="L161" s="57"/>
      <c r="M161" s="57"/>
      <c r="N161" s="58">
        <f t="shared" si="65"/>
        <v>1068000</v>
      </c>
      <c r="O161" s="189"/>
      <c r="P161" s="17"/>
      <c r="Q161" s="9"/>
      <c r="R161" s="18"/>
      <c r="S161" s="19"/>
      <c r="T161" s="19"/>
      <c r="U161" s="19"/>
      <c r="V161" s="30"/>
      <c r="W161" s="30"/>
    </row>
    <row r="162" spans="2:23" ht="13.9" customHeight="1" x14ac:dyDescent="0.35">
      <c r="B162" s="13"/>
      <c r="C162" s="22"/>
      <c r="D162" s="23" t="s">
        <v>65</v>
      </c>
      <c r="E162" s="24"/>
      <c r="F162" s="24"/>
      <c r="G162" s="24"/>
      <c r="H162" s="24">
        <v>3000000</v>
      </c>
      <c r="I162" s="24">
        <v>3000000</v>
      </c>
      <c r="J162" s="24"/>
      <c r="K162" s="24"/>
      <c r="L162" s="24"/>
      <c r="M162" s="24"/>
      <c r="N162" s="25">
        <f t="shared" si="65"/>
        <v>6000000</v>
      </c>
      <c r="O162" s="189"/>
      <c r="P162" s="17"/>
      <c r="Q162" s="9"/>
      <c r="R162" s="18"/>
      <c r="S162" s="19"/>
      <c r="T162" s="19"/>
      <c r="U162" s="19"/>
      <c r="V162" s="30"/>
      <c r="W162" s="30"/>
    </row>
    <row r="163" spans="2:23" x14ac:dyDescent="0.35">
      <c r="B163" s="13"/>
      <c r="C163" s="22"/>
      <c r="D163" s="23" t="s">
        <v>89</v>
      </c>
      <c r="E163" s="24"/>
      <c r="I163" s="92">
        <v>2500000</v>
      </c>
      <c r="J163" s="92"/>
      <c r="K163" s="92"/>
      <c r="L163" s="92"/>
      <c r="M163" s="24"/>
      <c r="N163" s="25">
        <f t="shared" si="65"/>
        <v>2500000</v>
      </c>
      <c r="O163" s="189"/>
      <c r="P163" s="17"/>
      <c r="Q163" s="9"/>
      <c r="R163" s="18"/>
      <c r="S163" s="19"/>
      <c r="T163" s="19"/>
      <c r="U163" s="19"/>
      <c r="V163" s="30"/>
      <c r="W163" s="30"/>
    </row>
    <row r="164" spans="2:23" x14ac:dyDescent="0.35">
      <c r="B164" s="13"/>
      <c r="C164" s="22"/>
      <c r="D164" s="23" t="s">
        <v>90</v>
      </c>
      <c r="E164" s="24"/>
      <c r="F164" s="24"/>
      <c r="G164" s="24"/>
      <c r="H164" s="24"/>
      <c r="I164" s="24"/>
      <c r="J164" s="24">
        <v>600000</v>
      </c>
      <c r="K164" s="24"/>
      <c r="L164" s="24"/>
      <c r="M164" s="24"/>
      <c r="N164" s="25">
        <f>SUM(F164:L164)</f>
        <v>600000</v>
      </c>
      <c r="O164" s="189"/>
      <c r="P164" s="17"/>
      <c r="Q164" s="9"/>
      <c r="R164" s="18"/>
      <c r="S164" s="19"/>
      <c r="T164" s="19"/>
      <c r="U164" s="19"/>
      <c r="V164" s="30"/>
      <c r="W164" s="30"/>
    </row>
    <row r="165" spans="2:23" x14ac:dyDescent="0.35">
      <c r="B165" s="13"/>
      <c r="C165" s="22"/>
      <c r="D165" s="23" t="s">
        <v>70</v>
      </c>
      <c r="E165" s="24"/>
      <c r="F165" s="24"/>
      <c r="G165" s="24"/>
      <c r="H165" s="24"/>
      <c r="I165" s="24"/>
      <c r="J165" s="24">
        <v>1500000</v>
      </c>
      <c r="K165" s="24"/>
      <c r="L165" s="24"/>
      <c r="M165" s="24"/>
      <c r="N165" s="25">
        <f t="shared" si="65"/>
        <v>1500000</v>
      </c>
      <c r="O165" s="189"/>
      <c r="P165" s="17"/>
      <c r="Q165" s="9"/>
      <c r="R165" s="18"/>
      <c r="S165" s="19"/>
      <c r="T165" s="19"/>
      <c r="U165" s="19"/>
      <c r="V165" s="30"/>
      <c r="W165" s="30"/>
    </row>
    <row r="166" spans="2:23" x14ac:dyDescent="0.35">
      <c r="B166" s="13"/>
      <c r="C166" s="22"/>
      <c r="D166" s="23" t="s">
        <v>67</v>
      </c>
      <c r="E166" s="24"/>
      <c r="F166" s="24"/>
      <c r="G166" s="24"/>
      <c r="H166" s="24"/>
      <c r="I166" s="24"/>
      <c r="J166" s="24"/>
      <c r="K166" s="24">
        <v>500000</v>
      </c>
      <c r="L166" s="24"/>
      <c r="M166" s="24"/>
      <c r="N166" s="25">
        <f t="shared" si="65"/>
        <v>500000</v>
      </c>
      <c r="O166" s="189"/>
      <c r="P166" s="17"/>
      <c r="Q166" s="9"/>
      <c r="R166" s="18"/>
      <c r="S166" s="19"/>
      <c r="T166" s="19"/>
      <c r="U166" s="19"/>
      <c r="V166" s="30"/>
      <c r="W166" s="30"/>
    </row>
    <row r="167" spans="2:23" x14ac:dyDescent="0.35">
      <c r="B167" s="13"/>
      <c r="C167" s="22"/>
      <c r="D167" s="23" t="s">
        <v>15</v>
      </c>
      <c r="E167" s="24"/>
      <c r="F167" s="24">
        <f>SUM(G160:G166)*0.12</f>
        <v>128160</v>
      </c>
      <c r="G167" s="24">
        <f t="shared" ref="G167:L167" si="66">SUM(H160:H166)*0.12</f>
        <v>360000</v>
      </c>
      <c r="H167" s="24">
        <f t="shared" si="66"/>
        <v>660000</v>
      </c>
      <c r="I167" s="24">
        <f t="shared" si="66"/>
        <v>252000</v>
      </c>
      <c r="J167" s="24">
        <f t="shared" si="66"/>
        <v>60000</v>
      </c>
      <c r="K167" s="24">
        <f t="shared" si="66"/>
        <v>0</v>
      </c>
      <c r="L167" s="24">
        <f t="shared" si="66"/>
        <v>0</v>
      </c>
      <c r="M167" s="24"/>
      <c r="N167" s="25">
        <f t="shared" si="65"/>
        <v>1460160</v>
      </c>
      <c r="O167" s="189"/>
      <c r="P167" s="17"/>
      <c r="Q167" s="9"/>
      <c r="R167" s="18"/>
      <c r="S167" s="19"/>
      <c r="T167" s="19"/>
      <c r="U167" s="19"/>
      <c r="V167" s="30"/>
      <c r="W167" s="30"/>
    </row>
    <row r="168" spans="2:23" x14ac:dyDescent="0.35">
      <c r="B168" s="13"/>
      <c r="C168" s="22"/>
      <c r="D168" s="23" t="s">
        <v>16</v>
      </c>
      <c r="E168" s="84"/>
      <c r="F168" s="114">
        <f>SUM(F160:F166)*0.06</f>
        <v>72000</v>
      </c>
      <c r="G168" s="114">
        <f t="shared" ref="G168:L168" si="67">SUM(G160:G166)*0.06</f>
        <v>64080</v>
      </c>
      <c r="H168" s="114">
        <f t="shared" si="67"/>
        <v>180000</v>
      </c>
      <c r="I168" s="114">
        <f t="shared" si="67"/>
        <v>330000</v>
      </c>
      <c r="J168" s="114">
        <f t="shared" si="67"/>
        <v>126000</v>
      </c>
      <c r="K168" s="114">
        <f t="shared" si="67"/>
        <v>30000</v>
      </c>
      <c r="L168" s="114">
        <f t="shared" si="67"/>
        <v>0</v>
      </c>
      <c r="M168" s="24"/>
      <c r="N168" s="27">
        <f t="shared" si="65"/>
        <v>802080</v>
      </c>
      <c r="O168" s="189"/>
      <c r="P168" s="17"/>
      <c r="Q168" s="9"/>
      <c r="R168" s="18"/>
      <c r="S168" s="19"/>
      <c r="T168" s="19"/>
      <c r="U168" s="19"/>
      <c r="V168" s="30"/>
      <c r="W168" s="30"/>
    </row>
    <row r="169" spans="2:23" x14ac:dyDescent="0.35">
      <c r="B169" s="13"/>
      <c r="C169" s="22"/>
      <c r="D169" s="23"/>
      <c r="E169" s="24"/>
      <c r="F169" s="24">
        <f>SUM(F160:F168)</f>
        <v>1400160</v>
      </c>
      <c r="G169" s="24">
        <f t="shared" ref="G169:L169" si="68">SUM(G160:G168)</f>
        <v>1492080</v>
      </c>
      <c r="H169" s="24">
        <f t="shared" si="68"/>
        <v>3840000</v>
      </c>
      <c r="I169" s="24">
        <f t="shared" si="68"/>
        <v>6082000</v>
      </c>
      <c r="J169" s="24">
        <f t="shared" si="68"/>
        <v>2286000</v>
      </c>
      <c r="K169" s="24">
        <f t="shared" si="68"/>
        <v>530000</v>
      </c>
      <c r="L169" s="24">
        <f t="shared" si="68"/>
        <v>0</v>
      </c>
      <c r="M169" s="28"/>
      <c r="N169" s="25">
        <f>SUM(N160:N168)</f>
        <v>15630240</v>
      </c>
      <c r="O169" s="190">
        <f>SUM(E169:L169)</f>
        <v>15630240</v>
      </c>
      <c r="P169" s="17"/>
      <c r="Q169" s="9"/>
      <c r="R169" s="18"/>
      <c r="S169" s="19"/>
      <c r="T169" s="19"/>
      <c r="U169" s="19"/>
      <c r="V169" s="30"/>
      <c r="W169" s="30"/>
    </row>
    <row r="170" spans="2:23" x14ac:dyDescent="0.35">
      <c r="B170" s="13"/>
      <c r="C170" s="22"/>
      <c r="D170" s="23"/>
      <c r="E170" s="24"/>
      <c r="F170" s="24"/>
      <c r="G170" s="24"/>
      <c r="H170" s="24"/>
      <c r="I170" s="24"/>
      <c r="J170" s="24"/>
      <c r="K170" s="24"/>
      <c r="L170" s="24"/>
      <c r="M170" s="24"/>
      <c r="N170" s="25"/>
      <c r="O170" s="189"/>
      <c r="P170" s="17"/>
      <c r="Q170" s="9"/>
      <c r="R170" s="18"/>
      <c r="S170" s="19"/>
      <c r="T170" s="19"/>
      <c r="U170" s="19"/>
      <c r="V170" s="30"/>
      <c r="W170" s="30"/>
    </row>
    <row r="171" spans="2:23" x14ac:dyDescent="0.35">
      <c r="B171" s="13"/>
      <c r="C171" s="14" t="s">
        <v>91</v>
      </c>
      <c r="D171" s="15"/>
      <c r="E171" s="31"/>
      <c r="F171" s="31"/>
      <c r="G171" s="31"/>
      <c r="H171" s="31"/>
      <c r="I171" s="31"/>
      <c r="J171" s="31"/>
      <c r="K171" s="31"/>
      <c r="L171" s="31"/>
      <c r="M171" s="31"/>
      <c r="N171" s="16"/>
      <c r="O171" s="189"/>
      <c r="P171" s="17"/>
      <c r="Q171" s="9"/>
      <c r="R171" s="18"/>
      <c r="S171" s="19"/>
      <c r="T171" s="19"/>
      <c r="U171" s="19"/>
      <c r="V171" s="30"/>
      <c r="W171" s="30"/>
    </row>
    <row r="172" spans="2:23" x14ac:dyDescent="0.35">
      <c r="B172" s="13"/>
      <c r="C172" s="23"/>
      <c r="D172" s="68" t="s">
        <v>92</v>
      </c>
      <c r="E172" s="24"/>
      <c r="F172" s="24">
        <v>3000000</v>
      </c>
      <c r="G172" s="24">
        <v>3000000</v>
      </c>
      <c r="H172" s="24">
        <v>3000000</v>
      </c>
      <c r="I172" s="24">
        <v>3000000</v>
      </c>
      <c r="J172" s="24">
        <v>3000000</v>
      </c>
      <c r="K172" s="24"/>
      <c r="L172" s="24"/>
      <c r="M172" s="24"/>
      <c r="N172" s="25">
        <f t="shared" ref="N172:N176" si="69">SUM(F172:L172)</f>
        <v>15000000</v>
      </c>
      <c r="O172" s="189"/>
      <c r="P172" s="17"/>
      <c r="Q172" s="9"/>
      <c r="R172" s="18"/>
      <c r="S172" s="19"/>
      <c r="T172" s="19"/>
      <c r="U172" s="19"/>
      <c r="V172" s="30"/>
      <c r="W172" s="30"/>
    </row>
    <row r="173" spans="2:23" x14ac:dyDescent="0.35">
      <c r="B173" s="13"/>
      <c r="C173" s="22"/>
      <c r="D173" s="68" t="s">
        <v>93</v>
      </c>
      <c r="E173" s="24"/>
      <c r="F173" s="24"/>
      <c r="G173" s="24"/>
      <c r="H173" s="24">
        <v>1100000</v>
      </c>
      <c r="I173" s="24">
        <v>1100000</v>
      </c>
      <c r="J173" s="24"/>
      <c r="K173" s="24"/>
      <c r="L173" s="24"/>
      <c r="M173" s="24"/>
      <c r="N173" s="25">
        <f t="shared" si="69"/>
        <v>2200000</v>
      </c>
      <c r="O173" s="189"/>
      <c r="P173" s="17"/>
      <c r="Q173" s="9"/>
      <c r="R173" s="18"/>
      <c r="S173" s="29"/>
      <c r="T173" s="29"/>
      <c r="U173" s="29"/>
      <c r="V173" s="30"/>
      <c r="W173" s="30"/>
    </row>
    <row r="174" spans="2:23" x14ac:dyDescent="0.35">
      <c r="B174" s="13"/>
      <c r="C174" s="23"/>
      <c r="D174" s="23" t="s">
        <v>94</v>
      </c>
      <c r="E174" s="24"/>
      <c r="F174" s="24"/>
      <c r="G174" s="24"/>
      <c r="I174" s="24"/>
      <c r="J174" s="24">
        <v>2200000</v>
      </c>
      <c r="K174" s="24"/>
      <c r="L174" s="24"/>
      <c r="M174" s="24"/>
      <c r="N174" s="25">
        <f t="shared" si="69"/>
        <v>2200000</v>
      </c>
      <c r="O174" s="189"/>
      <c r="P174" s="17"/>
      <c r="Q174" s="9"/>
      <c r="R174" s="18"/>
      <c r="S174" s="29"/>
      <c r="T174" s="29"/>
      <c r="U174" s="29"/>
      <c r="V174" s="30"/>
      <c r="W174" s="30"/>
    </row>
    <row r="175" spans="2:23" x14ac:dyDescent="0.35">
      <c r="B175" s="13"/>
      <c r="C175" s="22"/>
      <c r="D175" s="23" t="s">
        <v>15</v>
      </c>
      <c r="E175" s="24"/>
      <c r="F175" s="24">
        <f>SUM(G172:G174)*0.12</f>
        <v>360000</v>
      </c>
      <c r="G175" s="24">
        <f t="shared" ref="G175:L175" si="70">SUM(H172:H174)*0.12</f>
        <v>492000</v>
      </c>
      <c r="H175" s="24">
        <f t="shared" si="70"/>
        <v>492000</v>
      </c>
      <c r="I175" s="24">
        <f t="shared" si="70"/>
        <v>624000</v>
      </c>
      <c r="J175" s="24">
        <f t="shared" si="70"/>
        <v>0</v>
      </c>
      <c r="K175" s="24">
        <f t="shared" si="70"/>
        <v>0</v>
      </c>
      <c r="L175" s="24">
        <f t="shared" si="70"/>
        <v>0</v>
      </c>
      <c r="M175" s="24"/>
      <c r="N175" s="25">
        <f t="shared" si="69"/>
        <v>1968000</v>
      </c>
      <c r="O175" s="189"/>
      <c r="P175" s="17"/>
      <c r="Q175" s="9"/>
      <c r="R175" s="18"/>
      <c r="S175" s="29"/>
      <c r="T175" s="29"/>
      <c r="U175" s="29"/>
      <c r="V175" s="30"/>
      <c r="W175" s="30"/>
    </row>
    <row r="176" spans="2:23" x14ac:dyDescent="0.35">
      <c r="B176" s="13"/>
      <c r="C176" s="22"/>
      <c r="D176" s="23" t="s">
        <v>16</v>
      </c>
      <c r="E176" s="84"/>
      <c r="F176" s="84">
        <f>SUM(F172:F174)*0.06</f>
        <v>180000</v>
      </c>
      <c r="G176" s="84">
        <f t="shared" ref="G176:L176" si="71">SUM(G172:G174)*0.06</f>
        <v>180000</v>
      </c>
      <c r="H176" s="84">
        <f t="shared" si="71"/>
        <v>246000</v>
      </c>
      <c r="I176" s="84">
        <f t="shared" si="71"/>
        <v>246000</v>
      </c>
      <c r="J176" s="84">
        <f t="shared" si="71"/>
        <v>312000</v>
      </c>
      <c r="K176" s="84">
        <f t="shared" si="71"/>
        <v>0</v>
      </c>
      <c r="L176" s="84">
        <f t="shared" si="71"/>
        <v>0</v>
      </c>
      <c r="M176" s="24"/>
      <c r="N176" s="27">
        <f t="shared" si="69"/>
        <v>1164000</v>
      </c>
      <c r="O176" s="189"/>
      <c r="P176" s="17"/>
      <c r="Q176" s="9"/>
      <c r="R176" s="18"/>
      <c r="S176" s="29"/>
      <c r="T176" s="29"/>
      <c r="U176" s="29"/>
      <c r="V176" s="30"/>
      <c r="W176" s="30"/>
    </row>
    <row r="177" spans="2:24" x14ac:dyDescent="0.35">
      <c r="B177" s="13"/>
      <c r="C177" s="22"/>
      <c r="D177" s="23"/>
      <c r="E177" s="24"/>
      <c r="F177" s="24">
        <f t="shared" ref="F177:L177" si="72">SUM(F172:F176)</f>
        <v>3540000</v>
      </c>
      <c r="G177" s="24">
        <f t="shared" si="72"/>
        <v>3672000</v>
      </c>
      <c r="H177" s="24">
        <f t="shared" si="72"/>
        <v>4838000</v>
      </c>
      <c r="I177" s="24">
        <f t="shared" si="72"/>
        <v>4970000</v>
      </c>
      <c r="J177" s="24">
        <f t="shared" si="72"/>
        <v>5512000</v>
      </c>
      <c r="K177" s="24">
        <f t="shared" si="72"/>
        <v>0</v>
      </c>
      <c r="L177" s="24">
        <f t="shared" si="72"/>
        <v>0</v>
      </c>
      <c r="M177" s="28"/>
      <c r="N177" s="25">
        <f>SUM(N172:N176)</f>
        <v>22532000</v>
      </c>
      <c r="O177" s="190">
        <f>SUM(E177:L177)</f>
        <v>22532000</v>
      </c>
      <c r="P177" s="17"/>
      <c r="Q177" s="9"/>
      <c r="R177" s="18"/>
      <c r="S177" s="29"/>
      <c r="T177" s="29"/>
      <c r="U177" s="29"/>
      <c r="V177" s="30"/>
      <c r="W177" s="30"/>
    </row>
    <row r="178" spans="2:24" x14ac:dyDescent="0.35">
      <c r="B178" s="13"/>
      <c r="C178" s="23"/>
      <c r="D178" s="23"/>
      <c r="E178" s="24"/>
      <c r="F178" s="24"/>
      <c r="G178" s="24"/>
      <c r="H178" s="24"/>
      <c r="I178" s="24"/>
      <c r="J178" s="24"/>
      <c r="K178" s="24"/>
      <c r="L178" s="24"/>
      <c r="M178" s="24"/>
      <c r="N178" s="25"/>
      <c r="O178" s="189"/>
      <c r="P178" s="17"/>
      <c r="Q178" s="9"/>
      <c r="R178" s="18"/>
      <c r="S178" s="29"/>
      <c r="T178" s="29"/>
      <c r="U178" s="29"/>
      <c r="V178" s="30"/>
      <c r="W178" s="30"/>
    </row>
    <row r="179" spans="2:24" x14ac:dyDescent="0.35">
      <c r="B179" s="13"/>
      <c r="C179" s="14" t="s">
        <v>95</v>
      </c>
      <c r="D179" s="14" t="s">
        <v>96</v>
      </c>
      <c r="E179" s="31"/>
      <c r="F179" s="31"/>
      <c r="G179" s="31"/>
      <c r="H179" s="31"/>
      <c r="I179" s="31"/>
      <c r="J179" s="31"/>
      <c r="K179" s="31"/>
      <c r="L179" s="31"/>
      <c r="M179" s="31"/>
      <c r="N179" s="16"/>
      <c r="O179" s="189"/>
      <c r="P179" s="17"/>
      <c r="Q179" s="9"/>
      <c r="R179" s="18"/>
      <c r="S179" s="29"/>
      <c r="T179" s="29"/>
      <c r="U179" s="29"/>
      <c r="V179" s="30"/>
      <c r="W179" s="30"/>
    </row>
    <row r="180" spans="2:24" x14ac:dyDescent="0.35">
      <c r="B180" s="13"/>
      <c r="C180" s="23"/>
      <c r="D180" s="23" t="s">
        <v>71</v>
      </c>
      <c r="E180" s="24"/>
      <c r="F180" s="24"/>
      <c r="G180" s="24">
        <v>1200000</v>
      </c>
      <c r="H180" s="24"/>
      <c r="I180" s="24"/>
      <c r="J180" s="24"/>
      <c r="K180" s="24"/>
      <c r="L180" s="24"/>
      <c r="M180" s="24"/>
      <c r="N180" s="25">
        <f t="shared" ref="N180:N184" si="73">SUM(F180:L180)</f>
        <v>1200000</v>
      </c>
      <c r="O180" s="189"/>
      <c r="P180" s="17"/>
      <c r="Q180" s="9"/>
      <c r="R180" s="18"/>
      <c r="S180" s="29"/>
      <c r="T180" s="29"/>
      <c r="U180" s="29"/>
      <c r="V180" s="30"/>
      <c r="W180" s="30"/>
    </row>
    <row r="181" spans="2:24" x14ac:dyDescent="0.35">
      <c r="B181" s="13"/>
      <c r="C181" s="23"/>
      <c r="D181" s="23" t="s">
        <v>97</v>
      </c>
      <c r="E181" s="24"/>
      <c r="G181" s="24"/>
      <c r="H181" s="24"/>
      <c r="I181" s="24"/>
      <c r="J181" s="24"/>
      <c r="K181" s="24">
        <v>1250000</v>
      </c>
      <c r="L181" s="24">
        <v>1250000</v>
      </c>
      <c r="M181" s="24"/>
      <c r="N181" s="25">
        <f>SUM(F181:L181)</f>
        <v>2500000</v>
      </c>
      <c r="O181" s="189"/>
      <c r="P181" s="17"/>
      <c r="Q181" s="9"/>
      <c r="R181" s="18"/>
      <c r="S181" s="29"/>
      <c r="T181" s="29"/>
      <c r="U181" s="29"/>
      <c r="V181" s="30"/>
      <c r="W181" s="30"/>
    </row>
    <row r="182" spans="2:24" x14ac:dyDescent="0.35">
      <c r="B182" s="13"/>
      <c r="C182" s="23"/>
      <c r="D182" s="23" t="s">
        <v>58</v>
      </c>
      <c r="E182" s="24"/>
      <c r="F182" s="24"/>
      <c r="H182" s="24"/>
      <c r="I182" s="24">
        <v>350000</v>
      </c>
      <c r="J182" s="24"/>
      <c r="K182" s="24"/>
      <c r="L182" s="24"/>
      <c r="M182" s="24"/>
      <c r="N182" s="25">
        <f t="shared" si="73"/>
        <v>350000</v>
      </c>
      <c r="O182" s="189"/>
      <c r="P182" s="17"/>
      <c r="Q182" s="9"/>
      <c r="R182" s="18"/>
      <c r="S182" s="29"/>
      <c r="T182" s="29"/>
      <c r="U182" s="29"/>
      <c r="V182" s="30"/>
      <c r="W182" s="30"/>
    </row>
    <row r="183" spans="2:24" x14ac:dyDescent="0.35">
      <c r="B183" s="13"/>
      <c r="D183" s="23" t="s">
        <v>15</v>
      </c>
      <c r="E183" s="24"/>
      <c r="F183" s="24">
        <f>SUM(G180:G182)*0.12</f>
        <v>144000</v>
      </c>
      <c r="G183" s="24">
        <f t="shared" ref="G183:L183" si="74">SUM(H180:H182)*0.12</f>
        <v>0</v>
      </c>
      <c r="H183" s="24">
        <f t="shared" si="74"/>
        <v>42000</v>
      </c>
      <c r="I183" s="24">
        <f t="shared" si="74"/>
        <v>0</v>
      </c>
      <c r="J183" s="24">
        <f t="shared" si="74"/>
        <v>150000</v>
      </c>
      <c r="K183" s="24">
        <f t="shared" si="74"/>
        <v>150000</v>
      </c>
      <c r="L183" s="24">
        <f t="shared" si="74"/>
        <v>0</v>
      </c>
      <c r="M183" s="24"/>
      <c r="N183" s="25">
        <f t="shared" si="73"/>
        <v>486000</v>
      </c>
      <c r="O183" s="189"/>
      <c r="P183" s="17"/>
      <c r="Q183" s="9"/>
      <c r="R183" s="18"/>
      <c r="S183" s="19"/>
      <c r="T183" s="19"/>
      <c r="U183" s="19"/>
      <c r="V183" s="30"/>
      <c r="W183" s="30"/>
    </row>
    <row r="184" spans="2:24" x14ac:dyDescent="0.35">
      <c r="B184" s="13"/>
      <c r="C184" s="22"/>
      <c r="D184" s="23" t="s">
        <v>16</v>
      </c>
      <c r="E184" s="84"/>
      <c r="F184" s="84">
        <f>SUM(F180:F182)*0.06</f>
        <v>0</v>
      </c>
      <c r="G184" s="84">
        <f t="shared" ref="G184:L184" si="75">SUM(G180:G182)*0.06</f>
        <v>72000</v>
      </c>
      <c r="H184" s="84">
        <f t="shared" si="75"/>
        <v>0</v>
      </c>
      <c r="I184" s="84">
        <f t="shared" si="75"/>
        <v>21000</v>
      </c>
      <c r="J184" s="84">
        <f t="shared" si="75"/>
        <v>0</v>
      </c>
      <c r="K184" s="84">
        <f t="shared" si="75"/>
        <v>75000</v>
      </c>
      <c r="L184" s="84">
        <f t="shared" si="75"/>
        <v>75000</v>
      </c>
      <c r="M184" s="24"/>
      <c r="N184" s="27">
        <f t="shared" si="73"/>
        <v>243000</v>
      </c>
      <c r="O184" s="189"/>
      <c r="P184" s="17"/>
      <c r="Q184" s="9"/>
      <c r="R184" s="18"/>
      <c r="S184" s="19"/>
      <c r="T184" s="19"/>
      <c r="U184" s="19"/>
      <c r="V184" s="30"/>
      <c r="W184" s="30"/>
    </row>
    <row r="185" spans="2:24" x14ac:dyDescent="0.35">
      <c r="B185" s="13"/>
      <c r="C185" s="22"/>
      <c r="D185" s="23"/>
      <c r="E185" s="24"/>
      <c r="F185" s="24">
        <f>SUM(F180:F184)</f>
        <v>144000</v>
      </c>
      <c r="G185" s="24">
        <f t="shared" ref="G185:L185" si="76">SUM(G180:G184)</f>
        <v>1272000</v>
      </c>
      <c r="H185" s="24">
        <f t="shared" si="76"/>
        <v>42000</v>
      </c>
      <c r="I185" s="24">
        <f t="shared" si="76"/>
        <v>371000</v>
      </c>
      <c r="J185" s="24">
        <f t="shared" si="76"/>
        <v>150000</v>
      </c>
      <c r="K185" s="24">
        <f t="shared" si="76"/>
        <v>1475000</v>
      </c>
      <c r="L185" s="24">
        <f t="shared" si="76"/>
        <v>1325000</v>
      </c>
      <c r="M185" s="28"/>
      <c r="N185" s="25">
        <f>SUM(N180:N184)</f>
        <v>4779000</v>
      </c>
      <c r="O185" s="190">
        <f>SUM(E185:L185)</f>
        <v>4779000</v>
      </c>
      <c r="P185" s="17"/>
      <c r="Q185" s="9"/>
      <c r="R185" s="18"/>
      <c r="S185" s="19"/>
      <c r="T185" s="19"/>
      <c r="U185" s="19"/>
      <c r="V185" s="30"/>
      <c r="W185" s="30"/>
      <c r="X185" s="33"/>
    </row>
    <row r="186" spans="2:24" x14ac:dyDescent="0.35">
      <c r="B186" s="13"/>
      <c r="C186" s="22"/>
      <c r="D186" s="23"/>
      <c r="E186" s="24"/>
      <c r="F186" s="24"/>
      <c r="G186" s="24"/>
      <c r="H186" s="24"/>
      <c r="I186" s="24"/>
      <c r="J186" s="24"/>
      <c r="K186" s="24"/>
      <c r="L186" s="24"/>
      <c r="M186" s="24"/>
      <c r="N186" s="25"/>
      <c r="O186" s="189"/>
      <c r="P186" s="17"/>
      <c r="Q186" s="9"/>
      <c r="R186" s="18"/>
      <c r="S186" s="19"/>
      <c r="T186" s="19"/>
      <c r="U186" s="19"/>
      <c r="V186" s="30"/>
      <c r="W186" s="30"/>
      <c r="X186" s="33"/>
    </row>
    <row r="187" spans="2:24" x14ac:dyDescent="0.35">
      <c r="B187" s="13"/>
      <c r="C187" s="14" t="s">
        <v>98</v>
      </c>
      <c r="D187" s="14" t="s">
        <v>99</v>
      </c>
      <c r="E187" s="31"/>
      <c r="F187" s="31"/>
      <c r="G187" s="31"/>
      <c r="H187" s="31"/>
      <c r="I187" s="31"/>
      <c r="J187" s="31"/>
      <c r="K187" s="31"/>
      <c r="L187" s="31"/>
      <c r="M187" s="31"/>
      <c r="N187" s="16"/>
      <c r="O187" s="189"/>
      <c r="P187" s="17"/>
      <c r="Q187" s="9"/>
      <c r="R187" s="18"/>
      <c r="S187" s="19"/>
      <c r="T187" s="19"/>
      <c r="U187" s="19"/>
      <c r="V187" s="30"/>
      <c r="W187" s="30"/>
      <c r="X187" s="33"/>
    </row>
    <row r="188" spans="2:24" x14ac:dyDescent="0.35">
      <c r="B188" s="13"/>
      <c r="C188" s="23"/>
      <c r="D188" s="56" t="s">
        <v>38</v>
      </c>
      <c r="E188" s="57"/>
      <c r="F188" s="57">
        <v>295000</v>
      </c>
      <c r="G188" s="57"/>
      <c r="H188" s="57"/>
      <c r="I188" s="57"/>
      <c r="J188" s="57"/>
      <c r="K188" s="57"/>
      <c r="L188" s="57"/>
      <c r="M188" s="57"/>
      <c r="N188" s="58">
        <f t="shared" ref="N188:N194" si="77">SUM(F188:L188)</f>
        <v>295000</v>
      </c>
      <c r="O188" s="189"/>
      <c r="P188" s="17"/>
      <c r="Q188" s="9"/>
      <c r="R188" s="18"/>
      <c r="S188" s="19"/>
      <c r="T188" s="19"/>
      <c r="U188" s="19"/>
      <c r="V188" s="30"/>
      <c r="W188" s="30"/>
    </row>
    <row r="189" spans="2:24" x14ac:dyDescent="0.35">
      <c r="B189" s="13"/>
      <c r="D189" s="23" t="s">
        <v>13</v>
      </c>
      <c r="E189" s="24"/>
      <c r="G189" s="24">
        <v>400000</v>
      </c>
      <c r="H189" s="24"/>
      <c r="I189" s="24"/>
      <c r="J189" s="24"/>
      <c r="K189" s="24"/>
      <c r="L189" s="24"/>
      <c r="M189" s="24"/>
      <c r="N189" s="206">
        <f>SUM(F189:L189)</f>
        <v>400000</v>
      </c>
      <c r="O189" s="189"/>
      <c r="P189" s="17"/>
      <c r="Q189" s="9"/>
      <c r="R189" s="18"/>
      <c r="S189" s="29"/>
      <c r="T189" s="29"/>
      <c r="U189" s="29"/>
      <c r="V189" s="30"/>
      <c r="W189" s="30"/>
    </row>
    <row r="190" spans="2:24" x14ac:dyDescent="0.35">
      <c r="B190" s="13"/>
      <c r="D190" s="23" t="s">
        <v>100</v>
      </c>
      <c r="E190" s="24"/>
      <c r="F190" s="24"/>
      <c r="G190" s="24"/>
      <c r="H190" s="24"/>
      <c r="I190" s="24">
        <v>1600000</v>
      </c>
      <c r="J190" s="24">
        <v>1600000</v>
      </c>
      <c r="K190" s="24"/>
      <c r="L190" s="24"/>
      <c r="M190" s="24"/>
      <c r="N190" s="25">
        <f t="shared" si="77"/>
        <v>3200000</v>
      </c>
      <c r="O190" s="189"/>
      <c r="P190" s="17"/>
      <c r="Q190" s="9"/>
      <c r="R190" s="18"/>
      <c r="S190" s="29"/>
      <c r="T190" s="29"/>
      <c r="U190" s="29"/>
      <c r="V190" s="30"/>
      <c r="W190" s="30"/>
    </row>
    <row r="191" spans="2:24" x14ac:dyDescent="0.35">
      <c r="B191" s="13"/>
      <c r="C191" s="23"/>
      <c r="D191" s="23" t="s">
        <v>101</v>
      </c>
      <c r="E191" s="24"/>
      <c r="F191" s="24"/>
      <c r="G191" s="24"/>
      <c r="H191" s="24"/>
      <c r="I191" s="24"/>
      <c r="J191" s="24"/>
      <c r="K191" s="24">
        <v>150000</v>
      </c>
      <c r="L191" s="24"/>
      <c r="M191" s="24"/>
      <c r="N191" s="25">
        <f t="shared" si="77"/>
        <v>150000</v>
      </c>
      <c r="O191" s="189"/>
      <c r="P191" s="17"/>
      <c r="Q191" s="9"/>
      <c r="R191" s="18"/>
      <c r="S191" s="29"/>
      <c r="T191" s="29"/>
      <c r="U191" s="29"/>
      <c r="V191" s="30"/>
      <c r="W191" s="30"/>
    </row>
    <row r="192" spans="2:24" s="33" customFormat="1" ht="12.5" x14ac:dyDescent="0.25">
      <c r="B192" s="37"/>
      <c r="C192" s="23"/>
      <c r="D192" s="23" t="s">
        <v>102</v>
      </c>
      <c r="E192" s="24"/>
      <c r="F192" s="24"/>
      <c r="G192" s="24"/>
      <c r="H192" s="24"/>
      <c r="J192" s="24">
        <v>300000</v>
      </c>
      <c r="K192" s="24"/>
      <c r="L192" s="24"/>
      <c r="M192" s="24"/>
      <c r="N192" s="25">
        <f t="shared" si="77"/>
        <v>300000</v>
      </c>
      <c r="O192" s="189"/>
      <c r="P192" s="17"/>
      <c r="Q192" s="9"/>
      <c r="R192" s="18"/>
      <c r="S192" s="19"/>
      <c r="T192" s="19"/>
      <c r="U192" s="19"/>
      <c r="V192" s="38"/>
      <c r="W192" s="38"/>
    </row>
    <row r="193" spans="2:23" s="33" customFormat="1" ht="12.5" x14ac:dyDescent="0.25">
      <c r="B193" s="37"/>
      <c r="C193" s="23"/>
      <c r="D193" s="23" t="s">
        <v>15</v>
      </c>
      <c r="E193" s="24"/>
      <c r="F193" s="24">
        <f>SUM(G188:G192)*0.12</f>
        <v>48000</v>
      </c>
      <c r="G193" s="24">
        <f t="shared" ref="G193:L193" si="78">SUM(H188:H192)*0.12</f>
        <v>0</v>
      </c>
      <c r="H193" s="24">
        <f t="shared" si="78"/>
        <v>192000</v>
      </c>
      <c r="I193" s="24">
        <f t="shared" si="78"/>
        <v>228000</v>
      </c>
      <c r="J193" s="24">
        <f t="shared" si="78"/>
        <v>18000</v>
      </c>
      <c r="K193" s="24">
        <f t="shared" si="78"/>
        <v>0</v>
      </c>
      <c r="L193" s="24">
        <f t="shared" si="78"/>
        <v>0</v>
      </c>
      <c r="M193" s="24"/>
      <c r="N193" s="25">
        <f t="shared" si="77"/>
        <v>486000</v>
      </c>
      <c r="O193" s="189"/>
      <c r="P193" s="17"/>
      <c r="Q193" s="9"/>
      <c r="R193" s="18"/>
      <c r="S193" s="19"/>
      <c r="T193" s="19"/>
      <c r="U193" s="19"/>
      <c r="V193" s="38"/>
      <c r="W193" s="38"/>
    </row>
    <row r="194" spans="2:23" s="33" customFormat="1" ht="12.5" x14ac:dyDescent="0.25">
      <c r="B194" s="37"/>
      <c r="C194" s="23"/>
      <c r="D194" s="23" t="s">
        <v>16</v>
      </c>
      <c r="E194" s="24"/>
      <c r="F194" s="24">
        <f>SUM(F188:F192)*0.06</f>
        <v>17700</v>
      </c>
      <c r="G194" s="24">
        <f t="shared" ref="G194:L194" si="79">SUM(G188:G192)*0.06</f>
        <v>24000</v>
      </c>
      <c r="H194" s="24">
        <f t="shared" si="79"/>
        <v>0</v>
      </c>
      <c r="I194" s="24">
        <f t="shared" si="79"/>
        <v>96000</v>
      </c>
      <c r="J194" s="24">
        <f t="shared" si="79"/>
        <v>114000</v>
      </c>
      <c r="K194" s="24">
        <f t="shared" si="79"/>
        <v>9000</v>
      </c>
      <c r="L194" s="24">
        <f t="shared" si="79"/>
        <v>0</v>
      </c>
      <c r="M194" s="24"/>
      <c r="N194" s="27">
        <f t="shared" si="77"/>
        <v>260700</v>
      </c>
      <c r="O194" s="189"/>
      <c r="P194" s="17"/>
      <c r="Q194" s="9"/>
      <c r="R194" s="18"/>
      <c r="S194" s="19"/>
      <c r="T194" s="19"/>
      <c r="U194" s="19"/>
      <c r="V194" s="38"/>
      <c r="W194" s="38"/>
    </row>
    <row r="195" spans="2:23" x14ac:dyDescent="0.35">
      <c r="B195" s="13"/>
      <c r="C195" s="23"/>
      <c r="D195" s="23"/>
      <c r="E195" s="28"/>
      <c r="F195" s="28">
        <f>SUM(F188:F194)</f>
        <v>360700</v>
      </c>
      <c r="G195" s="28">
        <f t="shared" ref="G195:L195" si="80">SUM(G188:G194)</f>
        <v>424000</v>
      </c>
      <c r="H195" s="28">
        <f t="shared" si="80"/>
        <v>192000</v>
      </c>
      <c r="I195" s="28">
        <f t="shared" si="80"/>
        <v>1924000</v>
      </c>
      <c r="J195" s="28">
        <f t="shared" si="80"/>
        <v>2032000</v>
      </c>
      <c r="K195" s="28">
        <f t="shared" si="80"/>
        <v>159000</v>
      </c>
      <c r="L195" s="28">
        <f t="shared" si="80"/>
        <v>0</v>
      </c>
      <c r="M195" s="28"/>
      <c r="N195" s="25">
        <f>SUM(N188:N194)</f>
        <v>5091700</v>
      </c>
      <c r="O195" s="190">
        <f>SUM(E195:L195)</f>
        <v>5091700</v>
      </c>
      <c r="P195" s="17"/>
      <c r="Q195" s="9"/>
      <c r="R195" s="18"/>
      <c r="S195" s="29"/>
      <c r="T195" s="29"/>
      <c r="U195" s="29"/>
      <c r="V195" s="30"/>
      <c r="W195" s="30"/>
    </row>
    <row r="196" spans="2:23" x14ac:dyDescent="0.35">
      <c r="B196" s="13"/>
      <c r="C196" s="23"/>
      <c r="D196" s="23"/>
      <c r="E196" s="24"/>
      <c r="F196" s="24"/>
      <c r="G196" s="24"/>
      <c r="H196" s="24"/>
      <c r="I196" s="24"/>
      <c r="J196" s="24"/>
      <c r="K196" s="24"/>
      <c r="L196" s="24"/>
      <c r="M196" s="24"/>
      <c r="N196" s="25"/>
      <c r="O196" s="189"/>
      <c r="P196" s="17"/>
      <c r="Q196" s="9"/>
      <c r="R196" s="18"/>
      <c r="S196" s="29"/>
      <c r="T196" s="29"/>
      <c r="U196" s="29"/>
      <c r="V196" s="30"/>
      <c r="W196" s="30"/>
    </row>
    <row r="197" spans="2:23" x14ac:dyDescent="0.35">
      <c r="B197" s="13"/>
      <c r="C197" s="14" t="s">
        <v>103</v>
      </c>
      <c r="D197" s="32" t="s">
        <v>24</v>
      </c>
      <c r="E197" s="31"/>
      <c r="F197" s="31"/>
      <c r="G197" s="31"/>
      <c r="H197" s="31"/>
      <c r="I197" s="31"/>
      <c r="J197" s="31"/>
      <c r="K197" s="31"/>
      <c r="L197" s="31"/>
      <c r="M197" s="31"/>
      <c r="N197" s="16"/>
      <c r="O197" s="189"/>
      <c r="P197" s="17"/>
      <c r="Q197" s="9"/>
      <c r="R197" s="18"/>
      <c r="S197" s="29"/>
      <c r="T197" s="29"/>
      <c r="U197" s="29"/>
      <c r="V197" s="30"/>
      <c r="W197" s="30"/>
    </row>
    <row r="198" spans="2:23" s="33" customFormat="1" ht="12.5" x14ac:dyDescent="0.25">
      <c r="B198" s="37"/>
      <c r="D198" s="23" t="s">
        <v>104</v>
      </c>
      <c r="E198" s="24"/>
      <c r="F198" s="24"/>
      <c r="I198" s="24">
        <v>3000000</v>
      </c>
      <c r="J198" s="24">
        <v>3000000</v>
      </c>
      <c r="K198" s="24"/>
      <c r="L198" s="24"/>
      <c r="M198" s="24"/>
      <c r="N198" s="25">
        <f t="shared" ref="N198:N207" si="81">SUM(F198:L198)</f>
        <v>6000000</v>
      </c>
      <c r="O198" s="188"/>
      <c r="P198" s="17"/>
      <c r="Q198" s="9"/>
      <c r="R198" s="18"/>
      <c r="S198" s="19"/>
      <c r="T198" s="19"/>
      <c r="U198" s="19"/>
      <c r="V198" s="38"/>
      <c r="W198" s="38"/>
    </row>
    <row r="199" spans="2:23" s="33" customFormat="1" ht="12.5" x14ac:dyDescent="0.25">
      <c r="B199" s="37"/>
      <c r="D199" s="23" t="s">
        <v>59</v>
      </c>
      <c r="E199" s="24"/>
      <c r="F199" s="24"/>
      <c r="I199" s="24"/>
      <c r="J199" s="24">
        <v>1310000</v>
      </c>
      <c r="K199" s="24"/>
      <c r="L199" s="24"/>
      <c r="M199" s="24"/>
      <c r="N199" s="25">
        <f t="shared" si="81"/>
        <v>1310000</v>
      </c>
      <c r="O199" s="188"/>
      <c r="P199" s="17"/>
      <c r="Q199" s="9"/>
      <c r="R199" s="18"/>
      <c r="S199" s="19"/>
      <c r="T199" s="19"/>
      <c r="U199" s="19"/>
      <c r="V199" s="38"/>
      <c r="W199" s="38"/>
    </row>
    <row r="200" spans="2:23" x14ac:dyDescent="0.35">
      <c r="B200" s="13"/>
      <c r="C200" s="23"/>
      <c r="D200" s="23" t="s">
        <v>105</v>
      </c>
      <c r="E200" s="24"/>
      <c r="F200" s="24"/>
      <c r="G200" s="24"/>
      <c r="I200" s="24">
        <v>250000</v>
      </c>
      <c r="J200" s="24"/>
      <c r="K200" s="24"/>
      <c r="L200" s="24"/>
      <c r="M200" s="24"/>
      <c r="N200" s="25">
        <f t="shared" si="81"/>
        <v>250000</v>
      </c>
      <c r="O200" s="188"/>
      <c r="P200" s="17"/>
      <c r="Q200" s="9"/>
      <c r="R200" s="18"/>
      <c r="S200" s="29"/>
      <c r="T200" s="29"/>
      <c r="U200" s="29"/>
      <c r="V200" s="30"/>
      <c r="W200" s="30"/>
    </row>
    <row r="201" spans="2:23" x14ac:dyDescent="0.35">
      <c r="B201" s="13"/>
      <c r="D201" s="23" t="s">
        <v>15</v>
      </c>
      <c r="E201" s="24"/>
      <c r="F201" s="24">
        <f>SUM(G198:G200)*0.12</f>
        <v>0</v>
      </c>
      <c r="G201" s="24">
        <f t="shared" ref="G201:L201" si="82">SUM(H198:H200)*0.12</f>
        <v>0</v>
      </c>
      <c r="H201" s="24">
        <f t="shared" si="82"/>
        <v>390000</v>
      </c>
      <c r="I201" s="24">
        <f t="shared" si="82"/>
        <v>517200</v>
      </c>
      <c r="J201" s="24">
        <f t="shared" si="82"/>
        <v>0</v>
      </c>
      <c r="K201" s="24">
        <f t="shared" si="82"/>
        <v>0</v>
      </c>
      <c r="L201" s="24">
        <f t="shared" si="82"/>
        <v>0</v>
      </c>
      <c r="M201" s="24"/>
      <c r="N201" s="25">
        <f t="shared" si="81"/>
        <v>907200</v>
      </c>
      <c r="O201" s="189"/>
      <c r="P201" s="17"/>
      <c r="Q201" s="9"/>
      <c r="R201" s="18"/>
      <c r="S201" s="29"/>
      <c r="T201" s="29"/>
      <c r="U201" s="29"/>
      <c r="V201" s="30"/>
      <c r="W201" s="30"/>
    </row>
    <row r="202" spans="2:23" x14ac:dyDescent="0.35">
      <c r="B202" s="13"/>
      <c r="C202" s="22"/>
      <c r="D202" s="23" t="s">
        <v>16</v>
      </c>
      <c r="E202" s="24"/>
      <c r="F202" s="24">
        <f>SUM(F198:F200)*0.06</f>
        <v>0</v>
      </c>
      <c r="G202" s="24">
        <f t="shared" ref="G202:L202" si="83">SUM(G198:G200)*0.06</f>
        <v>0</v>
      </c>
      <c r="H202" s="24">
        <f t="shared" si="83"/>
        <v>0</v>
      </c>
      <c r="I202" s="24">
        <f t="shared" si="83"/>
        <v>195000</v>
      </c>
      <c r="J202" s="24">
        <f t="shared" si="83"/>
        <v>258600</v>
      </c>
      <c r="K202" s="24">
        <f t="shared" si="83"/>
        <v>0</v>
      </c>
      <c r="L202" s="24">
        <f t="shared" si="83"/>
        <v>0</v>
      </c>
      <c r="M202" s="24"/>
      <c r="N202" s="25">
        <f t="shared" si="81"/>
        <v>453600</v>
      </c>
      <c r="O202" s="190">
        <f>SUM(N198:N202)</f>
        <v>8920800</v>
      </c>
      <c r="P202" s="17"/>
      <c r="Q202" s="60"/>
      <c r="R202" s="18"/>
      <c r="S202" s="29"/>
      <c r="T202" s="29"/>
      <c r="U202" s="29"/>
      <c r="V202" s="30"/>
      <c r="W202" s="30"/>
    </row>
    <row r="203" spans="2:23" s="39" customFormat="1" ht="12.5" x14ac:dyDescent="0.25">
      <c r="B203" s="40"/>
      <c r="D203" s="41" t="s">
        <v>106</v>
      </c>
      <c r="E203" s="42"/>
      <c r="F203" s="42"/>
      <c r="G203" s="42">
        <v>175000</v>
      </c>
      <c r="H203" s="42"/>
      <c r="I203" s="42"/>
      <c r="J203" s="42"/>
      <c r="K203" s="42"/>
      <c r="L203" s="42"/>
      <c r="M203" s="42"/>
      <c r="N203" s="43">
        <f t="shared" si="81"/>
        <v>175000</v>
      </c>
      <c r="O203" s="191"/>
      <c r="P203" s="17"/>
      <c r="Q203" s="9"/>
      <c r="R203" s="18"/>
      <c r="S203" s="44"/>
      <c r="T203" s="44"/>
      <c r="U203" s="44"/>
      <c r="V203" s="45"/>
      <c r="W203" s="45"/>
    </row>
    <row r="204" spans="2:23" s="39" customFormat="1" ht="12.5" x14ac:dyDescent="0.25">
      <c r="B204" s="40"/>
      <c r="D204" s="41" t="s">
        <v>43</v>
      </c>
      <c r="E204" s="42"/>
      <c r="F204" s="42"/>
      <c r="G204" s="42">
        <v>50000</v>
      </c>
      <c r="H204" s="42"/>
      <c r="I204" s="42"/>
      <c r="J204" s="42"/>
      <c r="K204" s="42"/>
      <c r="L204" s="42"/>
      <c r="M204" s="42"/>
      <c r="N204" s="43">
        <f t="shared" si="81"/>
        <v>50000</v>
      </c>
      <c r="O204" s="191"/>
      <c r="P204" s="17"/>
      <c r="Q204" s="9"/>
      <c r="R204" s="18"/>
      <c r="S204" s="44"/>
      <c r="T204" s="44"/>
      <c r="U204" s="44"/>
      <c r="V204" s="45"/>
      <c r="W204" s="45"/>
    </row>
    <row r="205" spans="2:23" s="39" customFormat="1" ht="12.5" x14ac:dyDescent="0.25">
      <c r="B205" s="40"/>
      <c r="C205" s="23"/>
      <c r="D205" s="41" t="s">
        <v>30</v>
      </c>
      <c r="E205" s="42"/>
      <c r="F205" s="42"/>
      <c r="G205" s="42">
        <v>50000</v>
      </c>
      <c r="H205" s="42"/>
      <c r="I205" s="42"/>
      <c r="J205" s="42"/>
      <c r="K205" s="42"/>
      <c r="L205" s="42"/>
      <c r="M205" s="42"/>
      <c r="N205" s="43">
        <f t="shared" si="81"/>
        <v>50000</v>
      </c>
      <c r="O205" s="191"/>
      <c r="P205" s="17"/>
      <c r="Q205" s="9"/>
      <c r="R205" s="18"/>
      <c r="S205" s="44"/>
      <c r="T205" s="44"/>
      <c r="U205" s="44"/>
      <c r="V205" s="45"/>
      <c r="W205" s="45"/>
    </row>
    <row r="206" spans="2:23" s="39" customFormat="1" ht="12.5" x14ac:dyDescent="0.25">
      <c r="B206" s="40"/>
      <c r="C206" s="41"/>
      <c r="D206" s="41" t="s">
        <v>32</v>
      </c>
      <c r="E206" s="42"/>
      <c r="F206" s="42">
        <f>SUM(G203:G205)*0.12</f>
        <v>33000</v>
      </c>
      <c r="G206" s="42">
        <f t="shared" ref="G206:L206" si="84">SUM(H203:H205)*0.12</f>
        <v>0</v>
      </c>
      <c r="H206" s="42">
        <f t="shared" si="84"/>
        <v>0</v>
      </c>
      <c r="I206" s="42">
        <f t="shared" si="84"/>
        <v>0</v>
      </c>
      <c r="J206" s="42">
        <f t="shared" si="84"/>
        <v>0</v>
      </c>
      <c r="K206" s="42">
        <f t="shared" si="84"/>
        <v>0</v>
      </c>
      <c r="L206" s="42">
        <f t="shared" si="84"/>
        <v>0</v>
      </c>
      <c r="M206" s="42"/>
      <c r="N206" s="43">
        <f t="shared" si="81"/>
        <v>33000</v>
      </c>
      <c r="O206" s="191"/>
      <c r="P206" s="17"/>
      <c r="Q206" s="9"/>
      <c r="R206" s="18"/>
      <c r="S206" s="44"/>
      <c r="T206" s="44"/>
      <c r="U206" s="44"/>
      <c r="V206" s="45"/>
      <c r="W206" s="45"/>
    </row>
    <row r="207" spans="2:23" s="39" customFormat="1" ht="12.5" x14ac:dyDescent="0.25">
      <c r="B207" s="40"/>
      <c r="C207" s="41"/>
      <c r="D207" s="41" t="s">
        <v>33</v>
      </c>
      <c r="E207" s="42"/>
      <c r="F207" s="42">
        <f>SUM(F203:F205)*0.06</f>
        <v>0</v>
      </c>
      <c r="G207" s="42">
        <f t="shared" ref="G207:L207" si="85">SUM(G203:G205)*0.06</f>
        <v>16500</v>
      </c>
      <c r="H207" s="42">
        <f t="shared" si="85"/>
        <v>0</v>
      </c>
      <c r="I207" s="42">
        <f t="shared" si="85"/>
        <v>0</v>
      </c>
      <c r="J207" s="42">
        <f t="shared" si="85"/>
        <v>0</v>
      </c>
      <c r="K207" s="42">
        <f t="shared" si="85"/>
        <v>0</v>
      </c>
      <c r="L207" s="42">
        <f t="shared" si="85"/>
        <v>0</v>
      </c>
      <c r="M207" s="42"/>
      <c r="N207" s="47">
        <f t="shared" si="81"/>
        <v>16500</v>
      </c>
      <c r="O207" s="192">
        <f>SUM(N203:N206,N207)</f>
        <v>324500</v>
      </c>
      <c r="P207" s="17"/>
      <c r="Q207" s="9"/>
      <c r="R207" s="18"/>
      <c r="S207" s="44"/>
      <c r="T207" s="44"/>
      <c r="U207" s="44"/>
      <c r="V207" s="45"/>
      <c r="W207" s="45"/>
    </row>
    <row r="208" spans="2:23" x14ac:dyDescent="0.35">
      <c r="B208" s="13"/>
      <c r="C208" s="23"/>
      <c r="D208" s="23"/>
      <c r="E208" s="28"/>
      <c r="F208" s="28">
        <f>SUM(F198:F207)</f>
        <v>33000</v>
      </c>
      <c r="G208" s="28">
        <f t="shared" ref="G208:L208" si="86">SUM(G198:G207)</f>
        <v>291500</v>
      </c>
      <c r="H208" s="28">
        <f t="shared" si="86"/>
        <v>390000</v>
      </c>
      <c r="I208" s="28">
        <f t="shared" si="86"/>
        <v>3962200</v>
      </c>
      <c r="J208" s="28">
        <f t="shared" si="86"/>
        <v>4568600</v>
      </c>
      <c r="K208" s="28">
        <f t="shared" si="86"/>
        <v>0</v>
      </c>
      <c r="L208" s="28">
        <f t="shared" si="86"/>
        <v>0</v>
      </c>
      <c r="M208" s="28"/>
      <c r="N208" s="25">
        <f>SUM(N198:N207)</f>
        <v>9245300</v>
      </c>
      <c r="O208" s="189"/>
      <c r="P208" s="17"/>
      <c r="R208" s="18"/>
      <c r="S208" s="19"/>
      <c r="T208" s="19"/>
      <c r="U208" s="19"/>
      <c r="V208" s="30"/>
      <c r="W208" s="30"/>
    </row>
    <row r="209" spans="2:23" s="33" customFormat="1" ht="12.5" x14ac:dyDescent="0.25">
      <c r="B209" s="37"/>
      <c r="C209" s="22"/>
      <c r="D209" s="23"/>
      <c r="E209" s="24"/>
      <c r="F209" s="24"/>
      <c r="G209" s="24"/>
      <c r="H209" s="24"/>
      <c r="I209" s="24"/>
      <c r="J209" s="24"/>
      <c r="K209" s="24"/>
      <c r="L209" s="24"/>
      <c r="M209" s="24"/>
      <c r="N209" s="25"/>
      <c r="O209" s="189"/>
      <c r="P209" s="17"/>
      <c r="Q209" s="9"/>
      <c r="R209" s="18"/>
      <c r="S209" s="19"/>
      <c r="T209" s="19"/>
      <c r="U209" s="19"/>
      <c r="V209" s="38"/>
      <c r="W209" s="38"/>
    </row>
    <row r="210" spans="2:23" s="33" customFormat="1" ht="12.5" x14ac:dyDescent="0.25">
      <c r="B210" s="37"/>
      <c r="C210" s="14" t="s">
        <v>107</v>
      </c>
      <c r="D210" s="14" t="s">
        <v>50</v>
      </c>
      <c r="E210" s="31"/>
      <c r="F210" s="31"/>
      <c r="G210" s="31"/>
      <c r="H210" s="31"/>
      <c r="I210" s="31"/>
      <c r="J210" s="31"/>
      <c r="K210" s="31"/>
      <c r="L210" s="31"/>
      <c r="M210" s="31"/>
      <c r="N210" s="16"/>
      <c r="O210" s="189"/>
      <c r="P210" s="17"/>
      <c r="Q210" s="9"/>
      <c r="R210" s="18"/>
      <c r="S210" s="19"/>
      <c r="T210" s="19"/>
      <c r="U210" s="19"/>
      <c r="V210" s="38"/>
      <c r="W210" s="38"/>
    </row>
    <row r="211" spans="2:23" x14ac:dyDescent="0.35">
      <c r="B211" s="13"/>
      <c r="C211" s="23"/>
      <c r="D211" s="56" t="s">
        <v>38</v>
      </c>
      <c r="E211" s="57"/>
      <c r="F211" s="57">
        <v>385000</v>
      </c>
      <c r="G211" s="57"/>
      <c r="H211" s="57"/>
      <c r="I211" s="57"/>
      <c r="J211" s="57"/>
      <c r="K211" s="57"/>
      <c r="L211" s="57"/>
      <c r="M211" s="57"/>
      <c r="N211" s="58">
        <f>SUM(F211:L211)</f>
        <v>385000</v>
      </c>
      <c r="O211" s="189"/>
      <c r="P211" s="17"/>
      <c r="Q211" s="9"/>
      <c r="R211" s="18"/>
      <c r="S211" s="19"/>
      <c r="T211" s="19"/>
      <c r="U211" s="19"/>
      <c r="V211" s="30"/>
      <c r="W211" s="30"/>
    </row>
    <row r="212" spans="2:23" x14ac:dyDescent="0.35">
      <c r="B212" s="13"/>
      <c r="C212" s="23"/>
      <c r="D212" s="23" t="s">
        <v>108</v>
      </c>
      <c r="E212" s="24"/>
      <c r="F212" s="24">
        <v>400000</v>
      </c>
      <c r="G212" s="24"/>
      <c r="H212" s="24"/>
      <c r="I212" s="24"/>
      <c r="J212" s="24"/>
      <c r="K212" s="24"/>
      <c r="L212" s="24"/>
      <c r="M212" s="24"/>
      <c r="N212" s="93">
        <f t="shared" ref="N212:N219" si="87">SUM(F212:L212)</f>
        <v>400000</v>
      </c>
      <c r="O212" s="189"/>
      <c r="P212" s="17"/>
      <c r="Q212" s="9"/>
      <c r="R212" s="18"/>
      <c r="S212" s="19"/>
      <c r="T212" s="19"/>
      <c r="U212" s="19"/>
      <c r="V212" s="30"/>
      <c r="W212" s="30"/>
    </row>
    <row r="213" spans="2:23" x14ac:dyDescent="0.35">
      <c r="B213" s="13"/>
      <c r="D213" s="23" t="s">
        <v>109</v>
      </c>
      <c r="E213" s="24"/>
      <c r="F213" s="24"/>
      <c r="G213" s="24"/>
      <c r="H213" s="24"/>
      <c r="I213" s="24">
        <v>120000</v>
      </c>
      <c r="J213" s="24"/>
      <c r="K213" s="24"/>
      <c r="L213" s="24"/>
      <c r="M213" s="24"/>
      <c r="N213" s="25">
        <f>SUM(F213:L213)</f>
        <v>120000</v>
      </c>
      <c r="O213" s="189"/>
      <c r="P213" s="17"/>
      <c r="Q213" s="9"/>
      <c r="R213" s="18"/>
      <c r="S213" s="29"/>
      <c r="T213" s="29"/>
      <c r="U213" s="29"/>
      <c r="V213" s="30"/>
      <c r="W213" s="30"/>
    </row>
    <row r="214" spans="2:23" x14ac:dyDescent="0.35">
      <c r="B214" s="13"/>
      <c r="D214" s="23" t="s">
        <v>110</v>
      </c>
      <c r="E214" s="24"/>
      <c r="F214" s="24"/>
      <c r="G214" s="24"/>
      <c r="H214" s="24"/>
      <c r="I214" s="24"/>
      <c r="J214" s="24">
        <v>675000</v>
      </c>
      <c r="K214" s="24"/>
      <c r="L214" s="24"/>
      <c r="M214" s="24"/>
      <c r="N214" s="25">
        <f>SUM(F214:L214)</f>
        <v>675000</v>
      </c>
      <c r="O214" s="189"/>
      <c r="P214" s="17"/>
      <c r="Q214" s="9"/>
      <c r="R214" s="18"/>
      <c r="S214" s="29"/>
      <c r="T214" s="29"/>
      <c r="U214" s="29"/>
      <c r="V214" s="30"/>
      <c r="W214" s="30"/>
    </row>
    <row r="215" spans="2:23" x14ac:dyDescent="0.35">
      <c r="B215" s="13"/>
      <c r="C215" s="23"/>
      <c r="D215" s="23" t="s">
        <v>15</v>
      </c>
      <c r="E215" s="24"/>
      <c r="F215" s="24">
        <f>SUM(G211:G214)*0.12</f>
        <v>0</v>
      </c>
      <c r="G215" s="24">
        <f t="shared" ref="G215:L215" si="88">SUM(H211:H214)*0.12</f>
        <v>0</v>
      </c>
      <c r="H215" s="24">
        <f t="shared" si="88"/>
        <v>14400</v>
      </c>
      <c r="I215" s="24">
        <f t="shared" si="88"/>
        <v>81000</v>
      </c>
      <c r="J215" s="24">
        <f t="shared" si="88"/>
        <v>0</v>
      </c>
      <c r="K215" s="24">
        <f t="shared" si="88"/>
        <v>0</v>
      </c>
      <c r="L215" s="24">
        <f t="shared" si="88"/>
        <v>0</v>
      </c>
      <c r="M215" s="24"/>
      <c r="N215" s="25">
        <f>SUM(F215:L215)</f>
        <v>95400</v>
      </c>
      <c r="O215" s="189"/>
      <c r="P215" s="17"/>
      <c r="Q215" s="9"/>
      <c r="R215" s="18"/>
      <c r="S215" s="19"/>
      <c r="T215" s="19"/>
      <c r="U215" s="19"/>
    </row>
    <row r="216" spans="2:23" x14ac:dyDescent="0.35">
      <c r="B216" s="13"/>
      <c r="C216" s="23"/>
      <c r="D216" s="23" t="s">
        <v>16</v>
      </c>
      <c r="E216" s="24"/>
      <c r="F216" s="24">
        <f>SUM(F211:F214)*0.06</f>
        <v>47100</v>
      </c>
      <c r="G216" s="24">
        <f t="shared" ref="G216:L216" si="89">SUM(G211:G214)*0.06</f>
        <v>0</v>
      </c>
      <c r="H216" s="24">
        <f t="shared" si="89"/>
        <v>0</v>
      </c>
      <c r="I216" s="24">
        <f t="shared" si="89"/>
        <v>7200</v>
      </c>
      <c r="J216" s="24">
        <f t="shared" si="89"/>
        <v>40500</v>
      </c>
      <c r="K216" s="24">
        <f t="shared" si="89"/>
        <v>0</v>
      </c>
      <c r="L216" s="24">
        <f t="shared" si="89"/>
        <v>0</v>
      </c>
      <c r="M216" s="24"/>
      <c r="N216" s="25">
        <f>SUM(F216:L216)</f>
        <v>94800</v>
      </c>
      <c r="O216" s="190">
        <f>SUM(N211:N216)</f>
        <v>1770200</v>
      </c>
      <c r="P216" s="17"/>
      <c r="Q216" s="9"/>
      <c r="R216" s="18"/>
      <c r="S216" s="19"/>
      <c r="T216" s="19"/>
      <c r="U216" s="19"/>
    </row>
    <row r="217" spans="2:23" s="39" customFormat="1" ht="12.5" x14ac:dyDescent="0.25">
      <c r="B217" s="40"/>
      <c r="C217" s="61"/>
      <c r="D217" s="41" t="s">
        <v>52</v>
      </c>
      <c r="E217" s="42"/>
      <c r="F217" s="42"/>
      <c r="G217" s="69"/>
      <c r="H217" s="69">
        <v>240000</v>
      </c>
      <c r="I217" s="42"/>
      <c r="J217" s="42"/>
      <c r="K217" s="42"/>
      <c r="L217" s="42"/>
      <c r="M217" s="42"/>
      <c r="N217" s="43">
        <f t="shared" si="87"/>
        <v>240000</v>
      </c>
      <c r="O217" s="194"/>
      <c r="P217" s="17"/>
      <c r="Q217" s="9"/>
      <c r="R217" s="18"/>
      <c r="S217" s="44"/>
      <c r="T217" s="44"/>
      <c r="U217" s="44"/>
    </row>
    <row r="218" spans="2:23" s="39" customFormat="1" ht="12.5" x14ac:dyDescent="0.25">
      <c r="B218" s="40"/>
      <c r="C218" s="61"/>
      <c r="D218" s="41" t="s">
        <v>54</v>
      </c>
      <c r="E218" s="42"/>
      <c r="F218" s="42"/>
      <c r="G218" s="69"/>
      <c r="H218" s="69">
        <v>50000</v>
      </c>
      <c r="I218" s="42"/>
      <c r="J218" s="42"/>
      <c r="K218" s="42"/>
      <c r="L218" s="42"/>
      <c r="M218" s="42"/>
      <c r="N218" s="43">
        <f t="shared" si="87"/>
        <v>50000</v>
      </c>
      <c r="O218" s="194"/>
      <c r="P218" s="17"/>
      <c r="Q218" s="9"/>
      <c r="R218" s="18"/>
      <c r="S218" s="44"/>
      <c r="T218" s="44"/>
      <c r="U218" s="44"/>
    </row>
    <row r="219" spans="2:23" s="39" customFormat="1" ht="12.5" x14ac:dyDescent="0.25">
      <c r="B219" s="40"/>
      <c r="C219" s="61"/>
      <c r="D219" s="41" t="s">
        <v>55</v>
      </c>
      <c r="E219" s="42"/>
      <c r="F219" s="42"/>
      <c r="G219" s="69"/>
      <c r="H219" s="69">
        <v>100000</v>
      </c>
      <c r="I219" s="42"/>
      <c r="J219" s="42"/>
      <c r="K219" s="42"/>
      <c r="L219" s="42"/>
      <c r="M219" s="42"/>
      <c r="N219" s="43">
        <f t="shared" si="87"/>
        <v>100000</v>
      </c>
      <c r="O219" s="194"/>
      <c r="P219" s="17"/>
      <c r="Q219" s="9"/>
      <c r="R219" s="18"/>
      <c r="S219" s="44"/>
      <c r="T219" s="44"/>
      <c r="U219" s="44"/>
    </row>
    <row r="220" spans="2:23" s="39" customFormat="1" ht="12.5" x14ac:dyDescent="0.25">
      <c r="B220" s="40"/>
      <c r="D220" s="41" t="s">
        <v>32</v>
      </c>
      <c r="E220" s="42"/>
      <c r="F220" s="42">
        <f>SUM(G217:G219)*0.12</f>
        <v>0</v>
      </c>
      <c r="G220" s="42">
        <f t="shared" ref="G220:L220" si="90">SUM(H217:H219)*0.12</f>
        <v>46800</v>
      </c>
      <c r="H220" s="42">
        <f t="shared" si="90"/>
        <v>0</v>
      </c>
      <c r="I220" s="42">
        <f t="shared" si="90"/>
        <v>0</v>
      </c>
      <c r="J220" s="42">
        <f t="shared" si="90"/>
        <v>0</v>
      </c>
      <c r="K220" s="42">
        <f t="shared" si="90"/>
        <v>0</v>
      </c>
      <c r="L220" s="42">
        <f t="shared" si="90"/>
        <v>0</v>
      </c>
      <c r="M220" s="42"/>
      <c r="N220" s="43">
        <f>SUM(F220:L220)</f>
        <v>46800</v>
      </c>
      <c r="O220" s="191"/>
      <c r="P220" s="17"/>
      <c r="Q220" s="9"/>
      <c r="R220" s="18"/>
      <c r="S220" s="44"/>
      <c r="T220" s="44"/>
      <c r="U220" s="44"/>
      <c r="V220" s="45"/>
      <c r="W220" s="45"/>
    </row>
    <row r="221" spans="2:23" s="39" customFormat="1" ht="12.5" x14ac:dyDescent="0.25">
      <c r="B221" s="40"/>
      <c r="D221" s="41" t="s">
        <v>33</v>
      </c>
      <c r="E221" s="42"/>
      <c r="F221" s="42">
        <f>SUM(F217:F219)*0.06</f>
        <v>0</v>
      </c>
      <c r="G221" s="42">
        <f t="shared" ref="G221:L221" si="91">SUM(G217:G219)*0.06</f>
        <v>0</v>
      </c>
      <c r="H221" s="42">
        <f t="shared" si="91"/>
        <v>23400</v>
      </c>
      <c r="I221" s="42">
        <f t="shared" si="91"/>
        <v>0</v>
      </c>
      <c r="J221" s="42">
        <f t="shared" si="91"/>
        <v>0</v>
      </c>
      <c r="K221" s="42">
        <f t="shared" si="91"/>
        <v>0</v>
      </c>
      <c r="L221" s="42">
        <f t="shared" si="91"/>
        <v>0</v>
      </c>
      <c r="M221" s="42">
        <f t="shared" ref="M221:N221" si="92">SUM(M217:M219)*0.06</f>
        <v>0</v>
      </c>
      <c r="N221" s="94">
        <f t="shared" si="92"/>
        <v>23400</v>
      </c>
      <c r="O221" s="192">
        <f>SUM(N217,N218,N219,N220,N221)</f>
        <v>460200</v>
      </c>
      <c r="P221" s="17"/>
      <c r="Q221" s="9"/>
      <c r="R221" s="18"/>
      <c r="S221" s="44"/>
      <c r="T221" s="44"/>
      <c r="U221" s="44"/>
      <c r="V221" s="45"/>
      <c r="W221" s="45"/>
    </row>
    <row r="222" spans="2:23" x14ac:dyDescent="0.35">
      <c r="B222" s="13"/>
      <c r="C222" s="23"/>
      <c r="D222" s="23"/>
      <c r="E222" s="28"/>
      <c r="F222" s="28">
        <f>SUM(F211:F221)</f>
        <v>832100</v>
      </c>
      <c r="G222" s="28">
        <f t="shared" ref="G222:L222" si="93">SUM(G211:G221)</f>
        <v>46800</v>
      </c>
      <c r="H222" s="28">
        <f t="shared" si="93"/>
        <v>427800</v>
      </c>
      <c r="I222" s="28">
        <f t="shared" si="93"/>
        <v>208200</v>
      </c>
      <c r="J222" s="28">
        <f t="shared" si="93"/>
        <v>715500</v>
      </c>
      <c r="K222" s="28">
        <f t="shared" si="93"/>
        <v>0</v>
      </c>
      <c r="L222" s="28">
        <f t="shared" si="93"/>
        <v>0</v>
      </c>
      <c r="M222" s="28"/>
      <c r="N222" s="25">
        <f>SUM(N211:N221)</f>
        <v>2230400</v>
      </c>
      <c r="O222" s="189"/>
      <c r="P222" s="17"/>
      <c r="R222" s="18"/>
      <c r="S222" s="19"/>
      <c r="T222" s="19"/>
      <c r="U222" s="19"/>
    </row>
    <row r="223" spans="2:23" x14ac:dyDescent="0.35">
      <c r="B223" s="13"/>
      <c r="C223" s="23"/>
      <c r="D223" s="23"/>
      <c r="E223" s="24"/>
      <c r="F223" s="24"/>
      <c r="G223" s="24"/>
      <c r="H223" s="24"/>
      <c r="I223" s="24"/>
      <c r="J223" s="24"/>
      <c r="K223" s="24"/>
      <c r="L223" s="24"/>
      <c r="M223" s="24"/>
      <c r="N223" s="25"/>
      <c r="O223" s="189"/>
      <c r="P223" s="17"/>
      <c r="Q223" s="9"/>
      <c r="R223" s="18"/>
      <c r="S223" s="19"/>
      <c r="T223" s="19"/>
      <c r="U223" s="19"/>
    </row>
    <row r="224" spans="2:23" x14ac:dyDescent="0.35">
      <c r="B224" s="13"/>
      <c r="C224" s="14" t="s">
        <v>111</v>
      </c>
      <c r="D224" s="14" t="s">
        <v>99</v>
      </c>
      <c r="E224" s="31"/>
      <c r="F224" s="31"/>
      <c r="G224" s="31"/>
      <c r="H224" s="31"/>
      <c r="I224" s="31"/>
      <c r="J224" s="31"/>
      <c r="K224" s="31"/>
      <c r="L224" s="31"/>
      <c r="M224" s="31"/>
      <c r="N224" s="16"/>
      <c r="O224" s="189"/>
      <c r="P224" s="17"/>
      <c r="Q224" s="9"/>
      <c r="R224" s="18"/>
      <c r="S224" s="19"/>
      <c r="T224" s="19"/>
      <c r="U224" s="19"/>
    </row>
    <row r="225" spans="2:24" x14ac:dyDescent="0.35">
      <c r="B225" s="13"/>
      <c r="C225" s="23" t="s">
        <v>29</v>
      </c>
      <c r="D225" s="34" t="s">
        <v>112</v>
      </c>
      <c r="E225" s="24"/>
      <c r="F225" s="35">
        <v>500000</v>
      </c>
      <c r="G225" s="35">
        <v>500000</v>
      </c>
      <c r="H225" s="35"/>
      <c r="I225" s="24"/>
      <c r="J225" s="24"/>
      <c r="K225" s="24"/>
      <c r="L225" s="24"/>
      <c r="M225" s="24"/>
      <c r="N225" s="36">
        <f t="shared" ref="N225:N235" si="94">SUM(F225:L225)</f>
        <v>1000000</v>
      </c>
      <c r="O225" s="189"/>
      <c r="P225" s="17"/>
      <c r="Q225" s="9"/>
      <c r="R225" s="18"/>
      <c r="S225" s="19"/>
      <c r="T225" s="19"/>
      <c r="U225" s="19"/>
    </row>
    <row r="226" spans="2:24" s="33" customFormat="1" ht="12.5" x14ac:dyDescent="0.25">
      <c r="B226" s="37"/>
      <c r="C226" s="23"/>
      <c r="D226" s="23" t="s">
        <v>113</v>
      </c>
      <c r="E226" s="24"/>
      <c r="F226" s="24">
        <v>220000</v>
      </c>
      <c r="G226" s="24"/>
      <c r="H226" s="24"/>
      <c r="I226" s="24"/>
      <c r="J226" s="24"/>
      <c r="K226" s="24"/>
      <c r="L226" s="24"/>
      <c r="M226" s="24"/>
      <c r="N226" s="25">
        <f t="shared" si="94"/>
        <v>220000</v>
      </c>
      <c r="O226" s="188"/>
      <c r="P226" s="17"/>
      <c r="Q226" s="9"/>
      <c r="R226" s="18"/>
      <c r="S226" s="19"/>
      <c r="T226" s="19"/>
      <c r="U226" s="19"/>
    </row>
    <row r="227" spans="2:24" x14ac:dyDescent="0.35">
      <c r="B227" s="13"/>
      <c r="C227" s="23"/>
      <c r="D227" s="23" t="s">
        <v>114</v>
      </c>
      <c r="E227" s="24"/>
      <c r="G227" s="24">
        <v>100000</v>
      </c>
      <c r="H227" s="24"/>
      <c r="I227" s="24"/>
      <c r="J227" s="24"/>
      <c r="K227" s="24"/>
      <c r="L227" s="24"/>
      <c r="M227" s="24"/>
      <c r="N227" s="25">
        <f t="shared" si="94"/>
        <v>100000</v>
      </c>
      <c r="O227" s="189"/>
      <c r="P227" s="17"/>
      <c r="Q227" s="9"/>
      <c r="R227" s="18"/>
      <c r="S227" s="19"/>
      <c r="T227" s="19"/>
      <c r="U227" s="19"/>
    </row>
    <row r="228" spans="2:24" x14ac:dyDescent="0.35">
      <c r="B228" s="13"/>
      <c r="C228" s="23"/>
      <c r="D228" s="23" t="s">
        <v>115</v>
      </c>
      <c r="E228" s="24"/>
      <c r="G228" s="24">
        <v>200000</v>
      </c>
      <c r="H228" s="24"/>
      <c r="I228" s="24"/>
      <c r="J228" s="24"/>
      <c r="K228" s="24"/>
      <c r="L228" s="24"/>
      <c r="M228" s="24"/>
      <c r="N228" s="25">
        <f t="shared" si="94"/>
        <v>200000</v>
      </c>
      <c r="O228" s="189"/>
      <c r="P228" s="17"/>
      <c r="Q228" s="9"/>
      <c r="R228" s="18"/>
      <c r="S228" s="19"/>
      <c r="T228" s="19"/>
      <c r="U228" s="19"/>
    </row>
    <row r="229" spans="2:24" x14ac:dyDescent="0.35">
      <c r="B229" s="13"/>
      <c r="D229" s="23" t="s">
        <v>116</v>
      </c>
      <c r="E229" s="24"/>
      <c r="G229" s="24">
        <v>150000</v>
      </c>
      <c r="H229" s="24"/>
      <c r="I229" s="24"/>
      <c r="J229" s="24"/>
      <c r="K229" s="24"/>
      <c r="L229" s="24"/>
      <c r="M229" s="24"/>
      <c r="N229" s="25">
        <f t="shared" si="94"/>
        <v>150000</v>
      </c>
      <c r="O229" s="189"/>
      <c r="P229" s="17"/>
      <c r="Q229" s="9"/>
      <c r="R229" s="18"/>
      <c r="S229" s="29"/>
      <c r="T229" s="29"/>
      <c r="U229" s="29"/>
      <c r="V229" s="30"/>
      <c r="W229" s="30"/>
    </row>
    <row r="230" spans="2:24" x14ac:dyDescent="0.35">
      <c r="B230" s="13"/>
      <c r="C230" s="22"/>
      <c r="D230" s="23" t="s">
        <v>117</v>
      </c>
      <c r="E230" s="24"/>
      <c r="F230" s="24"/>
      <c r="G230" s="24"/>
      <c r="H230" s="24">
        <v>1200000</v>
      </c>
      <c r="J230" s="24"/>
      <c r="K230" s="24"/>
      <c r="L230" s="24"/>
      <c r="M230" s="24"/>
      <c r="N230" s="25">
        <f t="shared" si="94"/>
        <v>1200000</v>
      </c>
      <c r="O230" s="189"/>
      <c r="P230" s="17"/>
      <c r="Q230" s="9"/>
      <c r="R230" s="18"/>
      <c r="S230" s="19"/>
      <c r="T230" s="19"/>
      <c r="U230" s="19"/>
      <c r="V230" s="30"/>
      <c r="W230" s="30"/>
      <c r="X230" s="33"/>
    </row>
    <row r="231" spans="2:24" x14ac:dyDescent="0.35">
      <c r="B231" s="13"/>
      <c r="D231" s="23" t="s">
        <v>118</v>
      </c>
      <c r="E231" s="24"/>
      <c r="F231" s="24"/>
      <c r="H231" s="24">
        <v>400000</v>
      </c>
      <c r="I231" s="24"/>
      <c r="J231" s="24"/>
      <c r="K231" s="24"/>
      <c r="L231" s="24"/>
      <c r="M231" s="24"/>
      <c r="N231" s="25">
        <f t="shared" si="94"/>
        <v>400000</v>
      </c>
      <c r="O231" s="189"/>
      <c r="P231" s="17"/>
      <c r="Q231" s="9"/>
      <c r="R231" s="18"/>
      <c r="S231" s="29"/>
      <c r="T231" s="29"/>
      <c r="U231" s="29"/>
      <c r="V231" s="30"/>
      <c r="W231" s="30"/>
    </row>
    <row r="232" spans="2:24" x14ac:dyDescent="0.35">
      <c r="B232" s="13"/>
      <c r="C232" s="22"/>
      <c r="D232" s="23" t="s">
        <v>13</v>
      </c>
      <c r="E232" s="24"/>
      <c r="F232" s="24"/>
      <c r="G232" s="24"/>
      <c r="H232" s="24">
        <v>300000</v>
      </c>
      <c r="I232" s="24"/>
      <c r="J232" s="24"/>
      <c r="K232" s="24"/>
      <c r="L232" s="24"/>
      <c r="M232" s="24"/>
      <c r="N232" s="25">
        <f t="shared" si="94"/>
        <v>300000</v>
      </c>
      <c r="O232" s="189"/>
      <c r="P232" s="17"/>
      <c r="Q232" s="9"/>
      <c r="R232" s="18"/>
      <c r="S232" s="19"/>
      <c r="T232" s="19"/>
      <c r="U232" s="19"/>
      <c r="V232" s="30"/>
      <c r="W232" s="30"/>
    </row>
    <row r="233" spans="2:24" x14ac:dyDescent="0.35">
      <c r="B233" s="13"/>
      <c r="C233" s="22"/>
      <c r="D233" s="23" t="s">
        <v>59</v>
      </c>
      <c r="E233" s="24"/>
      <c r="F233" s="24"/>
      <c r="G233" s="24"/>
      <c r="H233" s="24"/>
      <c r="I233" s="24">
        <v>753500</v>
      </c>
      <c r="J233" s="24"/>
      <c r="K233" s="24"/>
      <c r="L233" s="24"/>
      <c r="M233" s="24"/>
      <c r="N233" s="25">
        <f t="shared" si="94"/>
        <v>753500</v>
      </c>
      <c r="O233" s="189"/>
      <c r="P233" s="17"/>
      <c r="Q233" s="9"/>
      <c r="R233" s="18"/>
      <c r="S233" s="19"/>
      <c r="T233" s="19"/>
      <c r="U233" s="19"/>
      <c r="V233" s="30"/>
      <c r="W233" s="30"/>
      <c r="X233" s="33"/>
    </row>
    <row r="234" spans="2:24" x14ac:dyDescent="0.35">
      <c r="B234" s="13"/>
      <c r="C234" s="22"/>
      <c r="D234" s="23" t="s">
        <v>15</v>
      </c>
      <c r="E234" s="24"/>
      <c r="F234" s="24">
        <f>SUM(G225:G233)*0.12</f>
        <v>114000</v>
      </c>
      <c r="G234" s="24">
        <f t="shared" ref="G234:L234" si="95">SUM(H225:H233)*0.12</f>
        <v>228000</v>
      </c>
      <c r="H234" s="24">
        <f t="shared" si="95"/>
        <v>90420</v>
      </c>
      <c r="I234" s="24">
        <f t="shared" si="95"/>
        <v>0</v>
      </c>
      <c r="J234" s="24">
        <f t="shared" si="95"/>
        <v>0</v>
      </c>
      <c r="K234" s="24">
        <f t="shared" si="95"/>
        <v>0</v>
      </c>
      <c r="L234" s="24">
        <f t="shared" si="95"/>
        <v>0</v>
      </c>
      <c r="M234" s="24"/>
      <c r="N234" s="25">
        <f t="shared" si="94"/>
        <v>432420</v>
      </c>
      <c r="O234" s="189"/>
      <c r="P234" s="17"/>
      <c r="Q234" s="9"/>
      <c r="R234" s="18"/>
      <c r="S234" s="19"/>
      <c r="T234" s="19"/>
      <c r="U234" s="19"/>
      <c r="V234" s="30"/>
      <c r="W234" s="30"/>
      <c r="X234" s="33"/>
    </row>
    <row r="235" spans="2:24" x14ac:dyDescent="0.35">
      <c r="B235" s="13"/>
      <c r="C235" s="22"/>
      <c r="D235" s="23" t="s">
        <v>16</v>
      </c>
      <c r="E235" s="84"/>
      <c r="F235" s="84">
        <f>SUM(F225:F233)*0.06</f>
        <v>43200</v>
      </c>
      <c r="G235" s="84">
        <f t="shared" ref="G235:L235" si="96">SUM(G225:G233)*0.06</f>
        <v>57000</v>
      </c>
      <c r="H235" s="84">
        <f t="shared" si="96"/>
        <v>114000</v>
      </c>
      <c r="I235" s="84">
        <f t="shared" si="96"/>
        <v>45210</v>
      </c>
      <c r="J235" s="84">
        <f t="shared" si="96"/>
        <v>0</v>
      </c>
      <c r="K235" s="84">
        <f t="shared" si="96"/>
        <v>0</v>
      </c>
      <c r="L235" s="84">
        <f t="shared" si="96"/>
        <v>0</v>
      </c>
      <c r="M235" s="24"/>
      <c r="N235" s="27">
        <f t="shared" si="94"/>
        <v>259410</v>
      </c>
      <c r="O235" s="189"/>
      <c r="P235" s="17"/>
      <c r="Q235" s="9"/>
      <c r="R235" s="18"/>
      <c r="S235" s="19"/>
      <c r="T235" s="19"/>
      <c r="U235" s="19"/>
      <c r="V235" s="30"/>
      <c r="W235" s="30"/>
      <c r="X235" s="33"/>
    </row>
    <row r="236" spans="2:24" x14ac:dyDescent="0.35">
      <c r="B236" s="13"/>
      <c r="C236" s="22"/>
      <c r="D236" s="23"/>
      <c r="E236" s="24"/>
      <c r="F236" s="24">
        <f>SUM(F225:F235)</f>
        <v>877200</v>
      </c>
      <c r="G236" s="24">
        <f t="shared" ref="G236:L236" si="97">SUM(G225:G235)</f>
        <v>1235000</v>
      </c>
      <c r="H236" s="24">
        <f t="shared" si="97"/>
        <v>2104420</v>
      </c>
      <c r="I236" s="24">
        <f t="shared" si="97"/>
        <v>798710</v>
      </c>
      <c r="J236" s="24">
        <f t="shared" si="97"/>
        <v>0</v>
      </c>
      <c r="K236" s="24">
        <f t="shared" si="97"/>
        <v>0</v>
      </c>
      <c r="L236" s="24">
        <f t="shared" si="97"/>
        <v>0</v>
      </c>
      <c r="M236" s="28"/>
      <c r="N236" s="25">
        <f>SUM(N225:N235)</f>
        <v>5015330</v>
      </c>
      <c r="O236" s="190">
        <f>SUM(E236:L236)</f>
        <v>5015330</v>
      </c>
      <c r="P236" s="17"/>
      <c r="Q236" s="9"/>
      <c r="R236" s="18"/>
      <c r="S236" s="19"/>
      <c r="T236" s="19"/>
      <c r="U236" s="19"/>
      <c r="V236" s="30"/>
      <c r="W236" s="30"/>
      <c r="X236" s="33"/>
    </row>
    <row r="237" spans="2:24" x14ac:dyDescent="0.35">
      <c r="B237" s="13"/>
      <c r="C237" s="22"/>
      <c r="D237" s="23"/>
      <c r="E237" s="24"/>
      <c r="F237" s="24"/>
      <c r="G237" s="24"/>
      <c r="H237" s="24"/>
      <c r="I237" s="24"/>
      <c r="J237" s="24"/>
      <c r="K237" s="24"/>
      <c r="L237" s="24"/>
      <c r="M237" s="24"/>
      <c r="N237" s="25"/>
      <c r="O237" s="189"/>
      <c r="P237" s="17"/>
      <c r="Q237" s="9"/>
      <c r="R237" s="18"/>
      <c r="S237" s="19"/>
      <c r="T237" s="19"/>
      <c r="U237" s="19"/>
      <c r="V237" s="30"/>
      <c r="W237" s="30"/>
      <c r="X237" s="33"/>
    </row>
    <row r="238" spans="2:24" x14ac:dyDescent="0.35">
      <c r="B238" s="13"/>
      <c r="C238" s="14" t="s">
        <v>119</v>
      </c>
      <c r="D238" s="14" t="s">
        <v>96</v>
      </c>
      <c r="E238" s="31"/>
      <c r="F238" s="31"/>
      <c r="G238" s="31"/>
      <c r="H238" s="31"/>
      <c r="I238" s="31"/>
      <c r="J238" s="31"/>
      <c r="K238" s="31"/>
      <c r="L238" s="31"/>
      <c r="M238" s="31"/>
      <c r="N238" s="16"/>
      <c r="O238" s="189"/>
      <c r="P238" s="17"/>
      <c r="Q238" s="9"/>
      <c r="R238" s="18"/>
      <c r="S238" s="19"/>
      <c r="T238" s="19"/>
      <c r="U238" s="19"/>
      <c r="V238" s="30"/>
      <c r="W238" s="30"/>
      <c r="X238" s="33"/>
    </row>
    <row r="239" spans="2:24" x14ac:dyDescent="0.35">
      <c r="B239" s="13"/>
      <c r="C239" s="23"/>
      <c r="D239" s="23" t="s">
        <v>116</v>
      </c>
      <c r="E239" s="24"/>
      <c r="G239" s="24">
        <v>225000</v>
      </c>
      <c r="H239" s="24"/>
      <c r="I239" s="24"/>
      <c r="J239" s="24"/>
      <c r="K239" s="24"/>
      <c r="L239" s="24"/>
      <c r="M239" s="24"/>
      <c r="N239" s="25">
        <f>SUM(G239:L239)</f>
        <v>225000</v>
      </c>
      <c r="O239" s="189"/>
      <c r="P239" s="17"/>
      <c r="Q239" s="9"/>
      <c r="R239" s="18"/>
      <c r="S239" s="19"/>
      <c r="T239" s="19"/>
      <c r="U239" s="19"/>
      <c r="V239" s="30"/>
      <c r="W239" s="30"/>
      <c r="X239" s="33"/>
    </row>
    <row r="240" spans="2:24" x14ac:dyDescent="0.35">
      <c r="B240" s="13"/>
      <c r="C240" s="23"/>
      <c r="D240" s="23" t="s">
        <v>78</v>
      </c>
      <c r="E240" s="24"/>
      <c r="F240" s="24"/>
      <c r="G240" s="24"/>
      <c r="H240" s="24"/>
      <c r="I240" s="24">
        <v>300000</v>
      </c>
      <c r="J240" s="24"/>
      <c r="K240" s="24"/>
      <c r="L240" s="24"/>
      <c r="M240" s="24"/>
      <c r="N240" s="25">
        <f t="shared" ref="N240:N243" si="98">SUM(F240:L240)</f>
        <v>300000</v>
      </c>
      <c r="O240" s="189"/>
      <c r="P240" s="17"/>
      <c r="Q240" s="9"/>
      <c r="R240" s="18"/>
      <c r="S240" s="19"/>
      <c r="T240" s="19"/>
      <c r="U240" s="19"/>
      <c r="V240" s="30"/>
      <c r="W240" s="30"/>
    </row>
    <row r="241" spans="2:24" x14ac:dyDescent="0.35">
      <c r="B241" s="13"/>
      <c r="C241" s="23"/>
      <c r="D241" s="23" t="s">
        <v>120</v>
      </c>
      <c r="E241" s="24"/>
      <c r="F241" s="24"/>
      <c r="G241" s="24"/>
      <c r="H241" s="24"/>
      <c r="J241" s="24">
        <v>400000</v>
      </c>
      <c r="K241" s="24"/>
      <c r="L241" s="24"/>
      <c r="M241" s="24"/>
      <c r="N241" s="25">
        <f t="shared" si="98"/>
        <v>400000</v>
      </c>
      <c r="O241" s="189"/>
      <c r="P241" s="17"/>
      <c r="Q241" s="9"/>
      <c r="R241" s="18"/>
      <c r="S241" s="19"/>
      <c r="T241" s="19"/>
      <c r="U241" s="19"/>
      <c r="V241" s="30"/>
      <c r="W241" s="30"/>
    </row>
    <row r="242" spans="2:24" x14ac:dyDescent="0.35">
      <c r="B242" s="13"/>
      <c r="D242" s="23" t="s">
        <v>15</v>
      </c>
      <c r="E242" s="24"/>
      <c r="F242" s="24">
        <f>SUM(G239:G241)*0.12</f>
        <v>27000</v>
      </c>
      <c r="G242" s="24">
        <f t="shared" ref="G242:L242" si="99">SUM(H239:H241)*0.12</f>
        <v>0</v>
      </c>
      <c r="H242" s="24">
        <f t="shared" si="99"/>
        <v>36000</v>
      </c>
      <c r="I242" s="24">
        <f t="shared" si="99"/>
        <v>48000</v>
      </c>
      <c r="J242" s="24">
        <f t="shared" si="99"/>
        <v>0</v>
      </c>
      <c r="K242" s="24">
        <f t="shared" si="99"/>
        <v>0</v>
      </c>
      <c r="L242" s="24">
        <f t="shared" si="99"/>
        <v>0</v>
      </c>
      <c r="M242" s="24"/>
      <c r="N242" s="25">
        <f t="shared" si="98"/>
        <v>111000</v>
      </c>
      <c r="O242" s="189"/>
      <c r="P242" s="17"/>
      <c r="Q242" s="9"/>
      <c r="R242" s="18"/>
      <c r="S242" s="29"/>
      <c r="T242" s="29"/>
      <c r="U242" s="29"/>
      <c r="V242" s="30"/>
      <c r="W242" s="30"/>
    </row>
    <row r="243" spans="2:24" x14ac:dyDescent="0.35">
      <c r="B243" s="13"/>
      <c r="D243" s="23" t="s">
        <v>16</v>
      </c>
      <c r="E243" s="24"/>
      <c r="F243" s="24">
        <f>SUM(F239:F241)*0.06</f>
        <v>0</v>
      </c>
      <c r="G243" s="24">
        <f t="shared" ref="G243:L243" si="100">SUM(G239:G241)*0.06</f>
        <v>13500</v>
      </c>
      <c r="H243" s="24">
        <f t="shared" si="100"/>
        <v>0</v>
      </c>
      <c r="I243" s="24">
        <f t="shared" si="100"/>
        <v>18000</v>
      </c>
      <c r="J243" s="24">
        <f t="shared" si="100"/>
        <v>24000</v>
      </c>
      <c r="K243" s="24">
        <f t="shared" si="100"/>
        <v>0</v>
      </c>
      <c r="L243" s="24">
        <f t="shared" si="100"/>
        <v>0</v>
      </c>
      <c r="M243" s="24"/>
      <c r="N243" s="27">
        <f t="shared" si="98"/>
        <v>55500</v>
      </c>
      <c r="O243" s="189"/>
      <c r="P243" s="17"/>
      <c r="Q243" s="9"/>
      <c r="R243" s="18"/>
      <c r="S243" s="29"/>
      <c r="T243" s="29"/>
      <c r="U243" s="29"/>
      <c r="V243" s="30"/>
      <c r="W243" s="30"/>
    </row>
    <row r="244" spans="2:24" x14ac:dyDescent="0.35">
      <c r="B244" s="13"/>
      <c r="C244" s="23"/>
      <c r="D244" s="23"/>
      <c r="E244" s="28"/>
      <c r="F244" s="28">
        <f>SUM(F239:F243)</f>
        <v>27000</v>
      </c>
      <c r="G244" s="28">
        <f t="shared" ref="G244:L244" si="101">SUM(G239:G243)</f>
        <v>238500</v>
      </c>
      <c r="H244" s="28">
        <f t="shared" si="101"/>
        <v>36000</v>
      </c>
      <c r="I244" s="28">
        <f t="shared" si="101"/>
        <v>366000</v>
      </c>
      <c r="J244" s="28">
        <f t="shared" si="101"/>
        <v>424000</v>
      </c>
      <c r="K244" s="28">
        <f t="shared" si="101"/>
        <v>0</v>
      </c>
      <c r="L244" s="28">
        <f t="shared" si="101"/>
        <v>0</v>
      </c>
      <c r="M244" s="28"/>
      <c r="N244" s="25">
        <f>SUM(N239:N243)</f>
        <v>1091500</v>
      </c>
      <c r="O244" s="190">
        <f>SUM(E244:L244)</f>
        <v>1091500</v>
      </c>
      <c r="P244" s="17"/>
      <c r="Q244" s="9"/>
      <c r="R244" s="18"/>
      <c r="S244" s="29"/>
      <c r="T244" s="29"/>
      <c r="U244" s="29"/>
      <c r="V244" s="30"/>
      <c r="W244" s="30"/>
    </row>
    <row r="245" spans="2:24" x14ac:dyDescent="0.35">
      <c r="B245" s="13"/>
      <c r="C245" s="23"/>
      <c r="D245" s="23"/>
      <c r="E245" s="24"/>
      <c r="F245" s="24"/>
      <c r="G245" s="24"/>
      <c r="H245" s="24"/>
      <c r="I245" s="24"/>
      <c r="J245" s="24"/>
      <c r="K245" s="24"/>
      <c r="L245" s="24"/>
      <c r="M245" s="24"/>
      <c r="N245" s="25"/>
      <c r="O245" s="189"/>
      <c r="P245" s="17"/>
      <c r="Q245" s="9"/>
      <c r="R245" s="18"/>
      <c r="S245" s="29"/>
      <c r="T245" s="29"/>
      <c r="U245" s="29"/>
      <c r="V245" s="30"/>
      <c r="W245" s="30"/>
      <c r="X245" s="33"/>
    </row>
    <row r="246" spans="2:24" x14ac:dyDescent="0.35">
      <c r="B246" s="13"/>
      <c r="C246" s="14" t="s">
        <v>121</v>
      </c>
      <c r="D246" s="15"/>
      <c r="E246" s="31"/>
      <c r="F246" s="31"/>
      <c r="G246" s="31"/>
      <c r="H246" s="31"/>
      <c r="I246" s="31"/>
      <c r="J246" s="31"/>
      <c r="K246" s="31"/>
      <c r="L246" s="31"/>
      <c r="M246" s="31"/>
      <c r="N246" s="16"/>
      <c r="O246" s="189"/>
      <c r="P246" s="17"/>
      <c r="Q246" s="9"/>
      <c r="R246" s="18"/>
      <c r="S246" s="29"/>
      <c r="T246" s="29"/>
      <c r="U246" s="29"/>
      <c r="V246" s="30"/>
      <c r="W246" s="30"/>
      <c r="X246" s="33"/>
    </row>
    <row r="247" spans="2:24" x14ac:dyDescent="0.35">
      <c r="B247" s="13"/>
      <c r="C247" s="23"/>
      <c r="D247" s="23" t="s">
        <v>115</v>
      </c>
      <c r="E247" s="24"/>
      <c r="F247" s="24">
        <v>352000</v>
      </c>
      <c r="G247" s="24"/>
      <c r="H247" s="24"/>
      <c r="I247" s="24"/>
      <c r="J247" s="24"/>
      <c r="K247" s="24"/>
      <c r="L247" s="24"/>
      <c r="M247" s="24"/>
      <c r="N247" s="25">
        <f>SUM(F247:L247)</f>
        <v>352000</v>
      </c>
      <c r="O247" s="189"/>
      <c r="P247" s="17"/>
      <c r="Q247" s="9"/>
      <c r="R247" s="18"/>
      <c r="S247" s="29"/>
      <c r="T247" s="29"/>
      <c r="U247" s="29"/>
      <c r="V247" s="30"/>
      <c r="W247" s="30"/>
    </row>
    <row r="248" spans="2:24" x14ac:dyDescent="0.35">
      <c r="B248" s="13"/>
      <c r="C248" s="23"/>
      <c r="D248" s="23" t="s">
        <v>122</v>
      </c>
      <c r="E248" s="24"/>
      <c r="G248" s="24"/>
      <c r="H248" s="24">
        <v>500000</v>
      </c>
      <c r="I248" s="24"/>
      <c r="J248" s="24"/>
      <c r="K248" s="24"/>
      <c r="L248" s="24"/>
      <c r="M248" s="24"/>
      <c r="N248" s="25">
        <f>SUM(F248:L248)</f>
        <v>500000</v>
      </c>
      <c r="O248" s="189"/>
      <c r="P248" s="17"/>
      <c r="Q248" s="9"/>
      <c r="R248" s="18"/>
      <c r="S248" s="29"/>
      <c r="T248" s="29"/>
      <c r="U248" s="29"/>
      <c r="V248" s="30"/>
      <c r="W248" s="30"/>
      <c r="X248" s="33"/>
    </row>
    <row r="249" spans="2:24" x14ac:dyDescent="0.35">
      <c r="B249" s="13"/>
      <c r="C249" s="23"/>
      <c r="D249" s="23" t="s">
        <v>15</v>
      </c>
      <c r="E249" s="24"/>
      <c r="F249" s="24">
        <f>SUM(G247:G248)*0.12</f>
        <v>0</v>
      </c>
      <c r="G249" s="24">
        <f t="shared" ref="G249:L249" si="102">SUM(H247:H248)*0.12</f>
        <v>60000</v>
      </c>
      <c r="H249" s="24">
        <f t="shared" si="102"/>
        <v>0</v>
      </c>
      <c r="I249" s="24">
        <f t="shared" si="102"/>
        <v>0</v>
      </c>
      <c r="J249" s="24">
        <f t="shared" si="102"/>
        <v>0</v>
      </c>
      <c r="K249" s="24">
        <f t="shared" si="102"/>
        <v>0</v>
      </c>
      <c r="L249" s="24">
        <f t="shared" si="102"/>
        <v>0</v>
      </c>
      <c r="M249" s="24"/>
      <c r="N249" s="25">
        <f>SUM(F249:L249)</f>
        <v>60000</v>
      </c>
      <c r="O249" s="189"/>
      <c r="P249" s="17"/>
      <c r="Q249" s="9"/>
      <c r="R249" s="18"/>
      <c r="S249" s="29"/>
      <c r="T249" s="29"/>
      <c r="U249" s="29"/>
      <c r="V249" s="30"/>
      <c r="W249" s="30"/>
    </row>
    <row r="250" spans="2:24" x14ac:dyDescent="0.35">
      <c r="B250" s="13"/>
      <c r="D250" s="23" t="s">
        <v>16</v>
      </c>
      <c r="E250" s="24"/>
      <c r="F250" s="24">
        <f>SUM(F247:F248)*0.06</f>
        <v>21120</v>
      </c>
      <c r="G250" s="24">
        <f t="shared" ref="G250:L250" si="103">SUM(G247:G248)*0.06</f>
        <v>0</v>
      </c>
      <c r="H250" s="24">
        <f t="shared" si="103"/>
        <v>30000</v>
      </c>
      <c r="I250" s="24">
        <f t="shared" si="103"/>
        <v>0</v>
      </c>
      <c r="J250" s="24">
        <f t="shared" si="103"/>
        <v>0</v>
      </c>
      <c r="K250" s="24">
        <f t="shared" si="103"/>
        <v>0</v>
      </c>
      <c r="L250" s="24">
        <f t="shared" si="103"/>
        <v>0</v>
      </c>
      <c r="M250" s="24"/>
      <c r="N250" s="27">
        <f>SUM(F250:L250)</f>
        <v>51120</v>
      </c>
      <c r="O250" s="189"/>
      <c r="P250" s="17"/>
      <c r="Q250" s="9"/>
      <c r="R250" s="18"/>
      <c r="S250" s="19"/>
      <c r="T250" s="19"/>
      <c r="U250" s="19"/>
      <c r="V250" s="30"/>
      <c r="W250" s="30"/>
    </row>
    <row r="251" spans="2:24" x14ac:dyDescent="0.35">
      <c r="B251" s="13"/>
      <c r="C251" s="23"/>
      <c r="D251" s="23"/>
      <c r="E251" s="28"/>
      <c r="F251" s="28">
        <f>SUM(F247:F250)</f>
        <v>373120</v>
      </c>
      <c r="G251" s="28">
        <f t="shared" ref="G251:L251" si="104">SUM(G247:G250)</f>
        <v>60000</v>
      </c>
      <c r="H251" s="28">
        <f t="shared" si="104"/>
        <v>530000</v>
      </c>
      <c r="I251" s="28">
        <f t="shared" si="104"/>
        <v>0</v>
      </c>
      <c r="J251" s="28">
        <f t="shared" si="104"/>
        <v>0</v>
      </c>
      <c r="K251" s="28">
        <f t="shared" si="104"/>
        <v>0</v>
      </c>
      <c r="L251" s="28">
        <f t="shared" si="104"/>
        <v>0</v>
      </c>
      <c r="M251" s="28"/>
      <c r="N251" s="25">
        <f>SUM(N247:N250)</f>
        <v>963120</v>
      </c>
      <c r="O251" s="190">
        <f>SUM(E251:L251)</f>
        <v>963120</v>
      </c>
      <c r="P251" s="17"/>
      <c r="Q251" s="9"/>
      <c r="R251" s="18"/>
      <c r="S251" s="19"/>
      <c r="T251" s="19"/>
      <c r="U251" s="19"/>
    </row>
    <row r="252" spans="2:24" x14ac:dyDescent="0.35">
      <c r="B252" s="13"/>
      <c r="C252" s="23"/>
      <c r="D252" s="23"/>
      <c r="E252" s="24"/>
      <c r="F252" s="24"/>
      <c r="G252" s="24"/>
      <c r="H252" s="24"/>
      <c r="I252" s="24"/>
      <c r="J252" s="24"/>
      <c r="K252" s="24"/>
      <c r="L252" s="24"/>
      <c r="M252" s="24"/>
      <c r="N252" s="25"/>
      <c r="O252" s="189"/>
      <c r="P252" s="17"/>
      <c r="Q252" s="9"/>
      <c r="R252" s="18"/>
      <c r="S252" s="19"/>
      <c r="T252" s="19"/>
      <c r="U252" s="19"/>
      <c r="V252" s="30"/>
      <c r="W252" s="30"/>
    </row>
    <row r="253" spans="2:24" x14ac:dyDescent="0.35">
      <c r="B253" s="13"/>
      <c r="C253" s="14" t="s">
        <v>123</v>
      </c>
      <c r="D253" s="14" t="s">
        <v>50</v>
      </c>
      <c r="E253" s="31"/>
      <c r="F253" s="31"/>
      <c r="G253" s="31"/>
      <c r="H253" s="31"/>
      <c r="I253" s="31"/>
      <c r="J253" s="31"/>
      <c r="K253" s="31"/>
      <c r="L253" s="31"/>
      <c r="M253" s="31"/>
      <c r="N253" s="16"/>
      <c r="O253" s="189"/>
      <c r="P253" s="17"/>
      <c r="Q253" s="9"/>
      <c r="R253" s="18"/>
      <c r="S253" s="19"/>
      <c r="T253" s="19"/>
      <c r="U253" s="19"/>
      <c r="V253" s="30"/>
      <c r="W253" s="30"/>
    </row>
    <row r="254" spans="2:24" x14ac:dyDescent="0.35">
      <c r="B254" s="13"/>
      <c r="C254" s="23"/>
      <c r="D254" s="23" t="s">
        <v>124</v>
      </c>
      <c r="E254" s="24"/>
      <c r="F254" s="24">
        <v>60000</v>
      </c>
      <c r="G254" s="24"/>
      <c r="J254" s="24"/>
      <c r="K254" s="24"/>
      <c r="L254" s="24"/>
      <c r="M254" s="24"/>
      <c r="N254" s="25">
        <f>SUM(F254:L254)</f>
        <v>60000</v>
      </c>
      <c r="O254" s="193"/>
      <c r="P254" s="17"/>
      <c r="Q254" s="9"/>
      <c r="R254" s="18"/>
      <c r="S254" s="19"/>
      <c r="T254" s="19"/>
      <c r="U254" s="19"/>
    </row>
    <row r="255" spans="2:24" x14ac:dyDescent="0.35">
      <c r="B255" s="13"/>
      <c r="D255" s="23" t="s">
        <v>59</v>
      </c>
      <c r="E255" s="24"/>
      <c r="F255" s="24"/>
      <c r="G255" s="24"/>
      <c r="H255" s="24"/>
      <c r="I255" s="24">
        <v>341000</v>
      </c>
      <c r="J255" s="24"/>
      <c r="K255" s="24"/>
      <c r="L255" s="24"/>
      <c r="M255" s="24"/>
      <c r="N255" s="25">
        <f>SUM(F255:L255)</f>
        <v>341000</v>
      </c>
      <c r="O255" s="189"/>
      <c r="P255" s="17"/>
      <c r="Q255" s="9"/>
      <c r="R255" s="18"/>
      <c r="S255" s="29"/>
      <c r="T255" s="29"/>
      <c r="U255" s="29"/>
      <c r="V255" s="30"/>
      <c r="W255" s="30"/>
    </row>
    <row r="256" spans="2:24" x14ac:dyDescent="0.35">
      <c r="B256" s="13"/>
      <c r="D256" s="23" t="s">
        <v>125</v>
      </c>
      <c r="E256" s="24"/>
      <c r="F256" s="24"/>
      <c r="G256" s="24"/>
      <c r="H256" s="24"/>
      <c r="I256" s="24"/>
      <c r="J256" s="24">
        <v>1250000</v>
      </c>
      <c r="K256" s="24"/>
      <c r="L256" s="24"/>
      <c r="M256" s="24"/>
      <c r="N256" s="25">
        <f>SUM(F256:L256)</f>
        <v>1250000</v>
      </c>
      <c r="O256" s="189"/>
      <c r="P256" s="17"/>
      <c r="Q256" s="9"/>
      <c r="R256" s="18"/>
      <c r="S256" s="19"/>
      <c r="T256" s="19"/>
      <c r="U256" s="19"/>
      <c r="V256" s="30"/>
      <c r="W256" s="30"/>
    </row>
    <row r="257" spans="2:25" x14ac:dyDescent="0.35">
      <c r="B257" s="13"/>
      <c r="C257" s="23"/>
      <c r="D257" s="23" t="s">
        <v>126</v>
      </c>
      <c r="E257" s="24"/>
      <c r="F257" s="24"/>
      <c r="G257" s="24"/>
      <c r="H257" s="24"/>
      <c r="J257" s="24"/>
      <c r="K257" s="24">
        <v>450000</v>
      </c>
      <c r="M257" s="24"/>
      <c r="N257" s="25">
        <f>SUM(F257:K257)</f>
        <v>450000</v>
      </c>
      <c r="O257" s="189"/>
      <c r="P257" s="17"/>
      <c r="Q257" s="9"/>
      <c r="R257" s="18"/>
      <c r="S257" s="19"/>
      <c r="T257" s="19"/>
      <c r="U257" s="19"/>
    </row>
    <row r="258" spans="2:25" x14ac:dyDescent="0.35">
      <c r="B258" s="13"/>
      <c r="C258" s="22"/>
      <c r="D258" s="23" t="s">
        <v>15</v>
      </c>
      <c r="E258" s="24"/>
      <c r="F258" s="24">
        <f>SUM(G254:G257)*0.12</f>
        <v>0</v>
      </c>
      <c r="G258" s="24">
        <f t="shared" ref="G258:L258" si="105">SUM(H254:H257)*0.12</f>
        <v>0</v>
      </c>
      <c r="H258" s="24">
        <f t="shared" si="105"/>
        <v>40920</v>
      </c>
      <c r="I258" s="24">
        <f t="shared" si="105"/>
        <v>150000</v>
      </c>
      <c r="J258" s="24">
        <f t="shared" si="105"/>
        <v>54000</v>
      </c>
      <c r="K258" s="24">
        <f t="shared" si="105"/>
        <v>0</v>
      </c>
      <c r="L258" s="24">
        <f t="shared" si="105"/>
        <v>0</v>
      </c>
      <c r="M258" s="24"/>
      <c r="N258" s="25">
        <f t="shared" ref="N258:N259" si="106">SUM(F258:L258)</f>
        <v>244920</v>
      </c>
      <c r="O258" s="189"/>
      <c r="P258" s="74"/>
      <c r="Q258" s="9"/>
      <c r="R258" s="18"/>
      <c r="S258" s="19"/>
      <c r="T258" s="19"/>
      <c r="U258" s="19"/>
      <c r="V258" s="19"/>
      <c r="W258" s="19"/>
      <c r="X258" s="30"/>
      <c r="Y258" s="30"/>
    </row>
    <row r="259" spans="2:25" x14ac:dyDescent="0.35">
      <c r="B259" s="13"/>
      <c r="C259" s="22"/>
      <c r="D259" s="23" t="s">
        <v>16</v>
      </c>
      <c r="E259" s="24"/>
      <c r="F259" s="24">
        <f>SUM(F254:F257)*0.06</f>
        <v>3600</v>
      </c>
      <c r="G259" s="24">
        <f t="shared" ref="G259:L259" si="107">SUM(G254:G257)*0.06</f>
        <v>0</v>
      </c>
      <c r="H259" s="24">
        <f t="shared" si="107"/>
        <v>0</v>
      </c>
      <c r="I259" s="24">
        <f t="shared" si="107"/>
        <v>20460</v>
      </c>
      <c r="J259" s="24">
        <f t="shared" si="107"/>
        <v>75000</v>
      </c>
      <c r="K259" s="24">
        <f t="shared" si="107"/>
        <v>27000</v>
      </c>
      <c r="L259" s="24">
        <f t="shared" si="107"/>
        <v>0</v>
      </c>
      <c r="M259" s="24"/>
      <c r="N259" s="25">
        <f t="shared" si="106"/>
        <v>126060</v>
      </c>
      <c r="O259" s="190">
        <f>SUM(N254:N259)</f>
        <v>2471980</v>
      </c>
      <c r="P259" s="17"/>
      <c r="Q259" s="9"/>
      <c r="R259" s="18"/>
      <c r="S259" s="19"/>
      <c r="T259" s="19"/>
      <c r="U259" s="19"/>
      <c r="V259" s="30"/>
      <c r="W259" s="30"/>
    </row>
    <row r="260" spans="2:25" s="39" customFormat="1" ht="12.5" x14ac:dyDescent="0.25">
      <c r="B260" s="40"/>
      <c r="C260" s="41"/>
      <c r="D260" s="41" t="s">
        <v>52</v>
      </c>
      <c r="E260" s="42"/>
      <c r="F260" s="42"/>
      <c r="G260" s="69"/>
      <c r="H260" s="69">
        <v>240000</v>
      </c>
      <c r="I260" s="42"/>
      <c r="J260" s="42"/>
      <c r="K260" s="42"/>
      <c r="L260" s="42"/>
      <c r="M260" s="42"/>
      <c r="N260" s="43">
        <f>SUM(F260:L260)</f>
        <v>240000</v>
      </c>
      <c r="O260" s="194"/>
      <c r="P260" s="17"/>
      <c r="Q260" s="9"/>
      <c r="R260" s="18"/>
      <c r="S260" s="44"/>
      <c r="T260" s="44"/>
      <c r="U260" s="44"/>
    </row>
    <row r="261" spans="2:25" s="39" customFormat="1" ht="12.5" x14ac:dyDescent="0.25">
      <c r="B261" s="40"/>
      <c r="C261" s="41"/>
      <c r="D261" s="41" t="s">
        <v>54</v>
      </c>
      <c r="E261" s="42"/>
      <c r="F261" s="42"/>
      <c r="G261" s="69"/>
      <c r="H261" s="69">
        <v>50000</v>
      </c>
      <c r="I261" s="42"/>
      <c r="J261" s="42"/>
      <c r="K261" s="42"/>
      <c r="L261" s="42"/>
      <c r="M261" s="42"/>
      <c r="N261" s="43">
        <f>SUM(F261:L261)</f>
        <v>50000</v>
      </c>
      <c r="O261" s="194"/>
      <c r="P261" s="17"/>
      <c r="Q261" s="9"/>
      <c r="R261" s="18"/>
      <c r="S261" s="44"/>
      <c r="T261" s="44"/>
      <c r="U261" s="44"/>
    </row>
    <row r="262" spans="2:25" s="39" customFormat="1" ht="12.5" x14ac:dyDescent="0.25">
      <c r="B262" s="40"/>
      <c r="C262" s="41"/>
      <c r="D262" s="41" t="s">
        <v>55</v>
      </c>
      <c r="E262" s="42"/>
      <c r="F262" s="42"/>
      <c r="G262" s="69"/>
      <c r="H262" s="69">
        <v>100000</v>
      </c>
      <c r="I262" s="42"/>
      <c r="J262" s="42"/>
      <c r="K262" s="42"/>
      <c r="L262" s="42"/>
      <c r="M262" s="42"/>
      <c r="N262" s="43">
        <f>SUM(F262:L262)</f>
        <v>100000</v>
      </c>
      <c r="O262" s="194"/>
      <c r="P262" s="17"/>
      <c r="Q262" s="9"/>
      <c r="R262" s="18"/>
      <c r="S262" s="44"/>
      <c r="T262" s="44"/>
      <c r="U262" s="44"/>
    </row>
    <row r="263" spans="2:25" s="39" customFormat="1" ht="12.5" x14ac:dyDescent="0.25">
      <c r="B263" s="40"/>
      <c r="C263" s="41"/>
      <c r="D263" s="41" t="s">
        <v>32</v>
      </c>
      <c r="E263" s="42"/>
      <c r="F263" s="42">
        <f>SUM(G260:G262)*0.12</f>
        <v>0</v>
      </c>
      <c r="G263" s="42">
        <f t="shared" ref="G263:L263" si="108">SUM(H260:H262)*0.12</f>
        <v>46800</v>
      </c>
      <c r="H263" s="42">
        <f t="shared" si="108"/>
        <v>0</v>
      </c>
      <c r="I263" s="42">
        <f t="shared" si="108"/>
        <v>0</v>
      </c>
      <c r="J263" s="42">
        <f t="shared" si="108"/>
        <v>0</v>
      </c>
      <c r="K263" s="42">
        <f t="shared" si="108"/>
        <v>0</v>
      </c>
      <c r="L263" s="42">
        <f t="shared" si="108"/>
        <v>0</v>
      </c>
      <c r="M263" s="42"/>
      <c r="N263" s="43">
        <f>SUM(F263:L263)</f>
        <v>46800</v>
      </c>
      <c r="O263" s="191"/>
      <c r="P263" s="17"/>
      <c r="Q263" s="9"/>
      <c r="R263" s="18"/>
      <c r="S263" s="44"/>
      <c r="T263" s="44"/>
      <c r="U263" s="44"/>
    </row>
    <row r="264" spans="2:25" s="39" customFormat="1" ht="12.5" x14ac:dyDescent="0.25">
      <c r="B264" s="40"/>
      <c r="C264" s="41"/>
      <c r="D264" s="41" t="s">
        <v>33</v>
      </c>
      <c r="E264" s="42"/>
      <c r="F264" s="42">
        <f>SUM(F260:F262)*0.06</f>
        <v>0</v>
      </c>
      <c r="G264" s="42">
        <f t="shared" ref="G264:L264" si="109">SUM(G260:G262)*0.06</f>
        <v>0</v>
      </c>
      <c r="H264" s="42">
        <f t="shared" si="109"/>
        <v>23400</v>
      </c>
      <c r="I264" s="42">
        <f t="shared" si="109"/>
        <v>0</v>
      </c>
      <c r="J264" s="42">
        <f t="shared" si="109"/>
        <v>0</v>
      </c>
      <c r="K264" s="42">
        <f t="shared" si="109"/>
        <v>0</v>
      </c>
      <c r="L264" s="42">
        <f t="shared" si="109"/>
        <v>0</v>
      </c>
      <c r="M264" s="42"/>
      <c r="N264" s="47">
        <f>SUM(F264:L264)</f>
        <v>23400</v>
      </c>
      <c r="O264" s="192">
        <f>SUM(N260,N261,N262,N263,N264,)</f>
        <v>460200</v>
      </c>
      <c r="P264" s="17"/>
      <c r="Q264" s="9"/>
      <c r="R264" s="18"/>
      <c r="S264" s="44"/>
      <c r="T264" s="44"/>
      <c r="U264" s="44"/>
    </row>
    <row r="265" spans="2:25" x14ac:dyDescent="0.35">
      <c r="B265" s="13"/>
      <c r="C265" s="22"/>
      <c r="D265" s="23"/>
      <c r="E265" s="28"/>
      <c r="F265" s="28">
        <f>SUM(F254:F264)</f>
        <v>63600</v>
      </c>
      <c r="G265" s="28">
        <f t="shared" ref="G265:L265" si="110">SUM(G254:G264)</f>
        <v>46800</v>
      </c>
      <c r="H265" s="28">
        <f t="shared" si="110"/>
        <v>454320</v>
      </c>
      <c r="I265" s="28">
        <f t="shared" si="110"/>
        <v>511460</v>
      </c>
      <c r="J265" s="28">
        <f t="shared" si="110"/>
        <v>1379000</v>
      </c>
      <c r="K265" s="28">
        <f t="shared" si="110"/>
        <v>477000</v>
      </c>
      <c r="L265" s="28">
        <f t="shared" si="110"/>
        <v>0</v>
      </c>
      <c r="M265" s="28"/>
      <c r="N265" s="25">
        <f>SUM(N254:N264)</f>
        <v>2932180</v>
      </c>
      <c r="O265" s="189"/>
      <c r="P265" s="17"/>
      <c r="R265" s="18"/>
      <c r="S265" s="19"/>
      <c r="T265" s="19"/>
      <c r="U265" s="19"/>
      <c r="V265" s="30"/>
      <c r="W265" s="30"/>
    </row>
    <row r="266" spans="2:25" x14ac:dyDescent="0.35">
      <c r="B266" s="13"/>
      <c r="C266" s="22"/>
      <c r="D266" s="85"/>
      <c r="E266" s="86"/>
      <c r="F266" s="86"/>
      <c r="G266" s="86"/>
      <c r="H266" s="86"/>
      <c r="I266" s="86"/>
      <c r="J266" s="86"/>
      <c r="K266" s="86"/>
      <c r="L266" s="86"/>
      <c r="M266" s="86"/>
      <c r="N266" s="25"/>
      <c r="O266" s="189"/>
      <c r="P266" s="17"/>
      <c r="Q266" s="9"/>
      <c r="R266" s="18"/>
      <c r="S266" s="19"/>
      <c r="T266" s="19"/>
      <c r="U266" s="19"/>
      <c r="V266" s="30"/>
      <c r="W266" s="30"/>
    </row>
    <row r="267" spans="2:25" x14ac:dyDescent="0.35">
      <c r="B267" s="13"/>
      <c r="C267" s="14" t="s">
        <v>127</v>
      </c>
      <c r="D267" s="14" t="s">
        <v>50</v>
      </c>
      <c r="E267" s="31"/>
      <c r="F267" s="31"/>
      <c r="G267" s="31"/>
      <c r="H267" s="31"/>
      <c r="I267" s="31"/>
      <c r="J267" s="31"/>
      <c r="K267" s="31"/>
      <c r="L267" s="31"/>
      <c r="M267" s="31"/>
      <c r="N267" s="16"/>
      <c r="O267" s="189"/>
      <c r="P267" s="17"/>
      <c r="Q267" s="9"/>
      <c r="R267" s="18"/>
      <c r="S267" s="19"/>
      <c r="T267" s="19"/>
      <c r="U267" s="19"/>
      <c r="V267" s="30"/>
      <c r="W267" s="30"/>
    </row>
    <row r="268" spans="2:25" x14ac:dyDescent="0.35">
      <c r="B268" s="13"/>
      <c r="C268" s="23"/>
      <c r="D268" s="23" t="s">
        <v>116</v>
      </c>
      <c r="E268" s="24"/>
      <c r="F268" s="24">
        <v>30500</v>
      </c>
      <c r="G268" s="24"/>
      <c r="H268" s="24"/>
      <c r="I268" s="24"/>
      <c r="J268" s="24"/>
      <c r="K268" s="24"/>
      <c r="L268" s="24"/>
      <c r="M268" s="24"/>
      <c r="N268" s="25">
        <f>SUM(F268:L268)</f>
        <v>30500</v>
      </c>
      <c r="O268" s="189"/>
      <c r="P268" s="17"/>
      <c r="Q268" s="9"/>
      <c r="R268" s="18"/>
      <c r="S268" s="19"/>
      <c r="T268" s="19"/>
      <c r="U268" s="19"/>
      <c r="V268" s="30"/>
      <c r="W268" s="30"/>
    </row>
    <row r="269" spans="2:25" x14ac:dyDescent="0.35">
      <c r="B269" s="13"/>
      <c r="C269" s="23"/>
      <c r="D269" s="23" t="s">
        <v>114</v>
      </c>
      <c r="E269" s="24"/>
      <c r="F269" s="24">
        <v>50000</v>
      </c>
      <c r="G269" s="24"/>
      <c r="H269" s="24"/>
      <c r="I269" s="24"/>
      <c r="J269" s="24"/>
      <c r="K269" s="24"/>
      <c r="L269" s="24"/>
      <c r="M269" s="24"/>
      <c r="N269" s="25">
        <f t="shared" ref="N269:N273" si="111">SUM(F269:L269)</f>
        <v>50000</v>
      </c>
      <c r="O269" s="189"/>
      <c r="P269" s="17"/>
      <c r="Q269" s="9"/>
      <c r="R269" s="18"/>
      <c r="S269" s="19"/>
      <c r="T269" s="19"/>
      <c r="U269" s="19"/>
      <c r="V269" s="30"/>
      <c r="W269" s="30"/>
    </row>
    <row r="270" spans="2:25" x14ac:dyDescent="0.35">
      <c r="B270" s="13"/>
      <c r="C270" s="23"/>
      <c r="D270" s="23" t="s">
        <v>15</v>
      </c>
      <c r="E270" s="24"/>
      <c r="F270" s="24">
        <f>SUM(G268:G269)*0.12</f>
        <v>0</v>
      </c>
      <c r="G270" s="24">
        <f t="shared" ref="G270:L270" si="112">SUM(H268:H269)*0.12</f>
        <v>0</v>
      </c>
      <c r="H270" s="24">
        <f t="shared" si="112"/>
        <v>0</v>
      </c>
      <c r="I270" s="24">
        <f t="shared" si="112"/>
        <v>0</v>
      </c>
      <c r="J270" s="24">
        <f t="shared" si="112"/>
        <v>0</v>
      </c>
      <c r="K270" s="24">
        <f t="shared" si="112"/>
        <v>0</v>
      </c>
      <c r="L270" s="24">
        <f t="shared" si="112"/>
        <v>0</v>
      </c>
      <c r="M270" s="24"/>
      <c r="N270" s="25">
        <f>SUM(F270:L270)</f>
        <v>0</v>
      </c>
      <c r="O270" s="189"/>
      <c r="P270" s="17"/>
      <c r="Q270" s="9"/>
      <c r="R270" s="18"/>
      <c r="S270" s="19"/>
      <c r="T270" s="19"/>
      <c r="U270" s="19"/>
    </row>
    <row r="271" spans="2:25" x14ac:dyDescent="0.35">
      <c r="B271" s="13"/>
      <c r="C271" s="85"/>
      <c r="D271" s="23" t="s">
        <v>16</v>
      </c>
      <c r="E271" s="24"/>
      <c r="F271" s="24">
        <f>SUM(F268:F269)*0.06</f>
        <v>4830</v>
      </c>
      <c r="G271" s="24">
        <f t="shared" ref="G271:L271" si="113">SUM(G268:G269)*0.06</f>
        <v>0</v>
      </c>
      <c r="H271" s="24">
        <f t="shared" si="113"/>
        <v>0</v>
      </c>
      <c r="I271" s="24">
        <f t="shared" si="113"/>
        <v>0</v>
      </c>
      <c r="J271" s="24">
        <f t="shared" si="113"/>
        <v>0</v>
      </c>
      <c r="K271" s="24">
        <f t="shared" si="113"/>
        <v>0</v>
      </c>
      <c r="L271" s="24">
        <f t="shared" si="113"/>
        <v>0</v>
      </c>
      <c r="M271" s="24"/>
      <c r="N271" s="25">
        <f>SUM(F271:L271)</f>
        <v>4830</v>
      </c>
      <c r="O271" s="190">
        <f>SUM(N268:N271)</f>
        <v>85330</v>
      </c>
      <c r="P271" s="17"/>
      <c r="Q271" s="60"/>
      <c r="R271" s="18"/>
      <c r="S271" s="19"/>
      <c r="T271" s="19"/>
      <c r="U271" s="19"/>
    </row>
    <row r="272" spans="2:25" s="39" customFormat="1" ht="12.5" x14ac:dyDescent="0.25">
      <c r="B272" s="40"/>
      <c r="C272" s="61"/>
      <c r="D272" s="41" t="s">
        <v>52</v>
      </c>
      <c r="E272" s="42"/>
      <c r="F272" s="42"/>
      <c r="G272" s="42">
        <v>240000</v>
      </c>
      <c r="H272" s="42"/>
      <c r="I272" s="42"/>
      <c r="J272" s="42"/>
      <c r="K272" s="42"/>
      <c r="L272" s="42"/>
      <c r="M272" s="42"/>
      <c r="N272" s="43">
        <f t="shared" si="111"/>
        <v>240000</v>
      </c>
      <c r="O272" s="194"/>
      <c r="P272" s="17"/>
      <c r="Q272" s="9"/>
      <c r="R272" s="18"/>
      <c r="S272" s="44"/>
      <c r="T272" s="44"/>
      <c r="U272" s="44"/>
    </row>
    <row r="273" spans="2:24" s="39" customFormat="1" ht="12.5" x14ac:dyDescent="0.25">
      <c r="B273" s="40"/>
      <c r="C273" s="61"/>
      <c r="D273" s="41" t="s">
        <v>55</v>
      </c>
      <c r="E273" s="42"/>
      <c r="F273" s="42"/>
      <c r="G273" s="42">
        <v>100000</v>
      </c>
      <c r="H273" s="42"/>
      <c r="I273" s="42"/>
      <c r="J273" s="42"/>
      <c r="K273" s="42"/>
      <c r="L273" s="42"/>
      <c r="M273" s="42"/>
      <c r="N273" s="43">
        <f t="shared" si="111"/>
        <v>100000</v>
      </c>
      <c r="O273" s="194"/>
      <c r="P273" s="17"/>
      <c r="Q273" s="9"/>
      <c r="R273" s="18"/>
      <c r="S273" s="44"/>
      <c r="T273" s="44"/>
      <c r="U273" s="44"/>
    </row>
    <row r="274" spans="2:24" s="39" customFormat="1" ht="12.5" x14ac:dyDescent="0.25">
      <c r="B274" s="40"/>
      <c r="C274" s="41"/>
      <c r="D274" s="41" t="s">
        <v>32</v>
      </c>
      <c r="E274" s="42"/>
      <c r="F274" s="42">
        <f>SUM(G272:G273)*0.12</f>
        <v>40800</v>
      </c>
      <c r="G274" s="42">
        <f t="shared" ref="G274:L274" si="114">SUM(H272:H273)*0.12</f>
        <v>0</v>
      </c>
      <c r="H274" s="42">
        <f t="shared" si="114"/>
        <v>0</v>
      </c>
      <c r="I274" s="42">
        <f t="shared" si="114"/>
        <v>0</v>
      </c>
      <c r="J274" s="42">
        <f t="shared" si="114"/>
        <v>0</v>
      </c>
      <c r="K274" s="42">
        <f t="shared" si="114"/>
        <v>0</v>
      </c>
      <c r="L274" s="42">
        <f t="shared" si="114"/>
        <v>0</v>
      </c>
      <c r="M274" s="42"/>
      <c r="N274" s="43">
        <f>SUM(F274:L274)</f>
        <v>40800</v>
      </c>
      <c r="O274" s="194"/>
      <c r="P274" s="17"/>
      <c r="Q274" s="9"/>
      <c r="R274" s="18"/>
      <c r="S274" s="44"/>
      <c r="T274" s="44"/>
      <c r="U274" s="44"/>
    </row>
    <row r="275" spans="2:24" s="39" customFormat="1" ht="12.5" x14ac:dyDescent="0.25">
      <c r="B275" s="40"/>
      <c r="C275" s="41"/>
      <c r="D275" s="41" t="s">
        <v>33</v>
      </c>
      <c r="E275" s="94"/>
      <c r="F275" s="94">
        <f>SUM(F272:F273)*0.06</f>
        <v>0</v>
      </c>
      <c r="G275" s="94">
        <f t="shared" ref="G275:L275" si="115">SUM(G272:G273)*0.06</f>
        <v>20400</v>
      </c>
      <c r="H275" s="94">
        <f t="shared" si="115"/>
        <v>0</v>
      </c>
      <c r="I275" s="94">
        <f t="shared" si="115"/>
        <v>0</v>
      </c>
      <c r="J275" s="94">
        <f t="shared" si="115"/>
        <v>0</v>
      </c>
      <c r="K275" s="94">
        <f t="shared" si="115"/>
        <v>0</v>
      </c>
      <c r="L275" s="94">
        <f t="shared" si="115"/>
        <v>0</v>
      </c>
      <c r="M275" s="94"/>
      <c r="N275" s="47">
        <f>SUM(F275:L275)</f>
        <v>20400</v>
      </c>
      <c r="O275" s="192">
        <f>SUM(N272,N273,N274,N275)</f>
        <v>401200</v>
      </c>
      <c r="P275" s="17"/>
      <c r="Q275" s="9"/>
      <c r="R275" s="18"/>
      <c r="S275" s="44"/>
      <c r="T275" s="44"/>
      <c r="U275" s="44"/>
    </row>
    <row r="276" spans="2:24" x14ac:dyDescent="0.35">
      <c r="B276" s="13"/>
      <c r="C276" s="22"/>
      <c r="D276" s="23"/>
      <c r="E276" s="24"/>
      <c r="F276" s="24">
        <f>SUM(F268:F275)</f>
        <v>126130</v>
      </c>
      <c r="G276" s="24">
        <f t="shared" ref="G276:L276" si="116">SUM(G268:G275)</f>
        <v>360400</v>
      </c>
      <c r="H276" s="24">
        <f t="shared" si="116"/>
        <v>0</v>
      </c>
      <c r="I276" s="24">
        <f t="shared" si="116"/>
        <v>0</v>
      </c>
      <c r="J276" s="24">
        <f t="shared" si="116"/>
        <v>0</v>
      </c>
      <c r="K276" s="24">
        <f t="shared" si="116"/>
        <v>0</v>
      </c>
      <c r="L276" s="24">
        <f t="shared" si="116"/>
        <v>0</v>
      </c>
      <c r="M276" s="24"/>
      <c r="N276" s="25">
        <f>SUM(N268:N275)</f>
        <v>486530</v>
      </c>
      <c r="O276" s="189"/>
      <c r="P276" s="17"/>
      <c r="R276" s="18"/>
      <c r="S276" s="19"/>
      <c r="T276" s="19"/>
      <c r="U276" s="19"/>
      <c r="V276" s="30"/>
      <c r="W276" s="30"/>
    </row>
    <row r="277" spans="2:24" x14ac:dyDescent="0.35">
      <c r="B277" s="13"/>
      <c r="C277" s="23"/>
      <c r="D277" s="72"/>
      <c r="E277" s="73"/>
      <c r="F277" s="73"/>
      <c r="G277" s="73"/>
      <c r="H277" s="73"/>
      <c r="I277" s="73"/>
      <c r="J277" s="73"/>
      <c r="K277" s="73"/>
      <c r="L277" s="73"/>
      <c r="M277" s="73"/>
      <c r="N277" s="95"/>
      <c r="O277" s="189"/>
      <c r="P277" s="17"/>
      <c r="Q277" s="9"/>
      <c r="R277" s="18"/>
      <c r="S277" s="29"/>
      <c r="T277" s="29"/>
      <c r="U277" s="29"/>
      <c r="V277" s="30"/>
      <c r="W277" s="30"/>
    </row>
    <row r="278" spans="2:24" x14ac:dyDescent="0.35">
      <c r="B278" s="13"/>
      <c r="C278" s="14" t="s">
        <v>128</v>
      </c>
      <c r="D278" s="14" t="s">
        <v>129</v>
      </c>
      <c r="E278" s="31"/>
      <c r="F278" s="31"/>
      <c r="G278" s="31"/>
      <c r="H278" s="31"/>
      <c r="I278" s="31"/>
      <c r="J278" s="31"/>
      <c r="K278" s="31"/>
      <c r="L278" s="31"/>
      <c r="M278" s="31"/>
      <c r="N278" s="16"/>
      <c r="O278" s="189"/>
      <c r="P278" s="17"/>
      <c r="Q278" s="9"/>
      <c r="R278" s="18"/>
      <c r="S278" s="29"/>
      <c r="T278" s="29"/>
      <c r="U278" s="29"/>
      <c r="V278" s="30"/>
      <c r="W278" s="30"/>
    </row>
    <row r="279" spans="2:24" x14ac:dyDescent="0.35">
      <c r="B279" s="13"/>
      <c r="D279" s="68" t="s">
        <v>36</v>
      </c>
      <c r="E279" s="24"/>
      <c r="F279" s="24"/>
      <c r="G279" s="24"/>
      <c r="H279" s="24"/>
      <c r="I279" s="24"/>
      <c r="J279" s="24"/>
      <c r="K279" s="24"/>
      <c r="L279" s="24"/>
      <c r="M279" s="24"/>
      <c r="N279" s="27">
        <f>SUM(F279:L279)</f>
        <v>0</v>
      </c>
      <c r="O279" s="189"/>
      <c r="P279" s="17"/>
      <c r="Q279" s="9"/>
      <c r="R279" s="18"/>
      <c r="S279" s="29"/>
      <c r="T279" s="29"/>
      <c r="U279" s="29"/>
      <c r="V279" s="30"/>
      <c r="W279" s="30"/>
    </row>
    <row r="280" spans="2:24" x14ac:dyDescent="0.35">
      <c r="B280" s="13"/>
      <c r="C280" s="22"/>
      <c r="D280" s="23"/>
      <c r="E280" s="28"/>
      <c r="F280" s="28">
        <f>SUM(F279)</f>
        <v>0</v>
      </c>
      <c r="G280" s="28">
        <f t="shared" ref="G280:L280" si="117">SUM(G279)</f>
        <v>0</v>
      </c>
      <c r="H280" s="28">
        <f t="shared" si="117"/>
        <v>0</v>
      </c>
      <c r="I280" s="28">
        <f t="shared" si="117"/>
        <v>0</v>
      </c>
      <c r="J280" s="28">
        <f t="shared" si="117"/>
        <v>0</v>
      </c>
      <c r="K280" s="28">
        <f t="shared" si="117"/>
        <v>0</v>
      </c>
      <c r="L280" s="28">
        <f t="shared" si="117"/>
        <v>0</v>
      </c>
      <c r="M280" s="28"/>
      <c r="N280" s="25">
        <f>SUM(N279)</f>
        <v>0</v>
      </c>
      <c r="O280" s="189">
        <f>SUM(E280:L280)</f>
        <v>0</v>
      </c>
      <c r="P280" s="8"/>
      <c r="Q280" s="9"/>
      <c r="R280" s="10"/>
      <c r="S280" s="7"/>
      <c r="T280" s="7"/>
      <c r="U280" s="7"/>
      <c r="V280" s="30"/>
      <c r="W280" s="30"/>
      <c r="X280" s="33"/>
    </row>
    <row r="281" spans="2:24" x14ac:dyDescent="0.35">
      <c r="B281" s="13"/>
      <c r="D281" s="23"/>
      <c r="E281" s="24"/>
      <c r="F281" s="24"/>
      <c r="G281" s="24"/>
      <c r="H281" s="24"/>
      <c r="I281" s="24"/>
      <c r="J281" s="24"/>
      <c r="K281" s="24"/>
      <c r="L281" s="24"/>
      <c r="M281" s="24"/>
      <c r="N281" s="25"/>
      <c r="O281" s="189"/>
      <c r="P281" s="8"/>
      <c r="Q281" s="9"/>
      <c r="R281" s="66"/>
      <c r="S281" s="67"/>
      <c r="T281" s="67"/>
      <c r="U281" s="67"/>
      <c r="V281" s="30"/>
      <c r="W281" s="30"/>
    </row>
    <row r="282" spans="2:24" x14ac:dyDescent="0.35">
      <c r="B282" s="13"/>
      <c r="C282" s="14" t="s">
        <v>130</v>
      </c>
      <c r="D282" s="48" t="s">
        <v>131</v>
      </c>
      <c r="E282" s="31"/>
      <c r="F282" s="31"/>
      <c r="G282" s="31"/>
      <c r="H282" s="31"/>
      <c r="I282" s="31"/>
      <c r="J282" s="31"/>
      <c r="K282" s="31"/>
      <c r="L282" s="31"/>
      <c r="M282" s="31"/>
      <c r="N282" s="16"/>
      <c r="O282" s="189"/>
      <c r="P282" s="8"/>
      <c r="Q282" s="9"/>
      <c r="R282" s="66"/>
      <c r="S282" s="67"/>
      <c r="T282" s="67"/>
      <c r="U282" s="67"/>
      <c r="V282" s="30"/>
      <c r="W282" s="30"/>
    </row>
    <row r="283" spans="2:24" x14ac:dyDescent="0.35">
      <c r="B283" s="13"/>
      <c r="C283" s="23"/>
      <c r="D283" s="41" t="s">
        <v>132</v>
      </c>
      <c r="E283" s="42"/>
      <c r="F283" s="42"/>
      <c r="G283" s="24"/>
      <c r="H283" s="24"/>
      <c r="I283" s="24"/>
      <c r="J283" s="24"/>
      <c r="K283" s="24"/>
      <c r="L283" s="24"/>
      <c r="M283" s="24"/>
      <c r="N283" s="43">
        <f>SUM(F283:L283)</f>
        <v>0</v>
      </c>
      <c r="O283" s="189"/>
      <c r="P283" s="17"/>
      <c r="Q283" s="9"/>
      <c r="R283" s="18"/>
      <c r="S283" s="19"/>
      <c r="T283" s="19"/>
      <c r="U283" s="19"/>
      <c r="V283" s="30"/>
      <c r="W283" s="30"/>
    </row>
    <row r="284" spans="2:24" x14ac:dyDescent="0.35">
      <c r="B284" s="13"/>
      <c r="C284" s="72"/>
      <c r="D284" s="34" t="s">
        <v>133</v>
      </c>
      <c r="E284" s="24"/>
      <c r="F284" s="24"/>
      <c r="G284" s="35"/>
      <c r="H284" s="24"/>
      <c r="I284" s="24"/>
      <c r="J284" s="24"/>
      <c r="K284" s="24"/>
      <c r="L284" s="24"/>
      <c r="M284" s="24"/>
      <c r="N284" s="36">
        <f>SUM(F284:L284)</f>
        <v>0</v>
      </c>
      <c r="O284" s="189"/>
      <c r="P284" s="17"/>
      <c r="Q284" s="9"/>
      <c r="R284" s="18"/>
      <c r="S284" s="29"/>
      <c r="T284" s="29"/>
      <c r="U284" s="29"/>
      <c r="V284" s="30"/>
      <c r="W284" s="30"/>
    </row>
    <row r="285" spans="2:24" x14ac:dyDescent="0.35">
      <c r="B285" s="13"/>
      <c r="C285" s="22"/>
      <c r="D285" s="23" t="s">
        <v>15</v>
      </c>
      <c r="E285" s="24"/>
      <c r="F285" s="24">
        <f>SUM(G283:G284)*0.12</f>
        <v>0</v>
      </c>
      <c r="G285" s="24">
        <f t="shared" ref="G285:L285" si="118">SUM(H283:H284)*0.12</f>
        <v>0</v>
      </c>
      <c r="H285" s="24">
        <f t="shared" si="118"/>
        <v>0</v>
      </c>
      <c r="I285" s="24">
        <f t="shared" si="118"/>
        <v>0</v>
      </c>
      <c r="J285" s="24">
        <f t="shared" si="118"/>
        <v>0</v>
      </c>
      <c r="K285" s="24">
        <f t="shared" si="118"/>
        <v>0</v>
      </c>
      <c r="L285" s="24">
        <f t="shared" si="118"/>
        <v>0</v>
      </c>
      <c r="M285" s="24"/>
      <c r="N285" s="25">
        <f>SUM(F285:L285)</f>
        <v>0</v>
      </c>
      <c r="O285" s="189"/>
      <c r="P285" s="17"/>
      <c r="Q285" s="9"/>
      <c r="R285" s="18"/>
      <c r="S285" s="29"/>
      <c r="T285" s="29"/>
      <c r="U285" s="29"/>
      <c r="V285" s="30"/>
      <c r="W285" s="30"/>
    </row>
    <row r="286" spans="2:24" x14ac:dyDescent="0.35">
      <c r="B286" s="13"/>
      <c r="C286" s="22"/>
      <c r="D286" s="23" t="s">
        <v>16</v>
      </c>
      <c r="E286" s="24"/>
      <c r="F286" s="24">
        <f>SUM(F283:F284)*0.06</f>
        <v>0</v>
      </c>
      <c r="G286" s="24">
        <f t="shared" ref="G286:L286" si="119">SUM(G283:G284)*0.06</f>
        <v>0</v>
      </c>
      <c r="H286" s="24">
        <f t="shared" si="119"/>
        <v>0</v>
      </c>
      <c r="I286" s="24">
        <f t="shared" si="119"/>
        <v>0</v>
      </c>
      <c r="J286" s="24">
        <f t="shared" si="119"/>
        <v>0</v>
      </c>
      <c r="K286" s="24">
        <f t="shared" si="119"/>
        <v>0</v>
      </c>
      <c r="L286" s="24">
        <f t="shared" si="119"/>
        <v>0</v>
      </c>
      <c r="M286" s="24"/>
      <c r="N286" s="27">
        <f>SUM(F286:L286)</f>
        <v>0</v>
      </c>
      <c r="O286" s="189"/>
      <c r="P286" s="17"/>
      <c r="Q286" s="9"/>
      <c r="R286" s="18"/>
      <c r="S286" s="29"/>
      <c r="T286" s="29"/>
      <c r="U286" s="29"/>
      <c r="V286" s="30"/>
      <c r="W286" s="30"/>
    </row>
    <row r="287" spans="2:24" x14ac:dyDescent="0.35">
      <c r="B287" s="13"/>
      <c r="C287" s="22"/>
      <c r="D287" s="23"/>
      <c r="E287" s="28"/>
      <c r="F287" s="28">
        <f>SUM(F283:F286)</f>
        <v>0</v>
      </c>
      <c r="G287" s="28">
        <f t="shared" ref="G287:L287" si="120">SUM(G283:G286)</f>
        <v>0</v>
      </c>
      <c r="H287" s="28">
        <f t="shared" si="120"/>
        <v>0</v>
      </c>
      <c r="I287" s="28">
        <f t="shared" si="120"/>
        <v>0</v>
      </c>
      <c r="J287" s="28">
        <f t="shared" si="120"/>
        <v>0</v>
      </c>
      <c r="K287" s="28">
        <f t="shared" si="120"/>
        <v>0</v>
      </c>
      <c r="L287" s="28">
        <f t="shared" si="120"/>
        <v>0</v>
      </c>
      <c r="M287" s="28"/>
      <c r="N287" s="25">
        <f>SUM(N283:N286)</f>
        <v>0</v>
      </c>
      <c r="O287" s="189">
        <f>SUM(E287:L287)</f>
        <v>0</v>
      </c>
      <c r="P287" s="8"/>
      <c r="Q287" s="9"/>
      <c r="R287" s="66"/>
      <c r="S287" s="67"/>
      <c r="T287" s="67"/>
      <c r="U287" s="67"/>
      <c r="V287" s="30"/>
      <c r="W287" s="30"/>
    </row>
    <row r="288" spans="2:24" x14ac:dyDescent="0.35">
      <c r="B288" s="13"/>
      <c r="C288" s="23"/>
      <c r="D288" s="23"/>
      <c r="E288" s="96"/>
      <c r="F288" s="73"/>
      <c r="G288" s="73"/>
      <c r="H288" s="73"/>
      <c r="I288" s="73"/>
      <c r="J288" s="73"/>
      <c r="K288" s="73"/>
      <c r="L288" s="73"/>
      <c r="M288" s="73"/>
      <c r="N288" s="25"/>
      <c r="O288" s="189"/>
      <c r="P288" s="17"/>
      <c r="Q288" s="9"/>
      <c r="R288" s="18"/>
      <c r="S288" s="19"/>
      <c r="T288" s="19"/>
      <c r="U288" s="19"/>
      <c r="V288" s="30"/>
      <c r="W288" s="30"/>
    </row>
    <row r="289" spans="2:24" x14ac:dyDescent="0.35">
      <c r="B289" s="13"/>
      <c r="C289" s="14" t="s">
        <v>134</v>
      </c>
      <c r="D289" s="97" t="s">
        <v>50</v>
      </c>
      <c r="E289" s="98"/>
      <c r="F289" s="98"/>
      <c r="G289" s="98"/>
      <c r="H289" s="98"/>
      <c r="I289" s="98"/>
      <c r="J289" s="98"/>
      <c r="K289" s="98"/>
      <c r="L289" s="98"/>
      <c r="M289" s="99"/>
      <c r="N289" s="16"/>
      <c r="O289" s="189"/>
      <c r="P289" s="17"/>
      <c r="Q289" s="9"/>
      <c r="R289" s="18"/>
      <c r="S289" s="19"/>
      <c r="T289" s="19"/>
      <c r="U289" s="19"/>
      <c r="V289" s="30"/>
      <c r="W289" s="30"/>
      <c r="X289" s="33"/>
    </row>
    <row r="290" spans="2:24" x14ac:dyDescent="0.35">
      <c r="B290" s="13"/>
      <c r="D290" s="100" t="s">
        <v>38</v>
      </c>
      <c r="E290" s="96"/>
      <c r="F290" s="101">
        <v>240000</v>
      </c>
      <c r="G290" s="96"/>
      <c r="H290" s="96"/>
      <c r="I290" s="96"/>
      <c r="J290" s="96"/>
      <c r="K290" s="96"/>
      <c r="L290" s="96"/>
      <c r="M290" s="73"/>
      <c r="N290" s="102">
        <f t="shared" ref="N290" si="121">SUM(F290:L290)</f>
        <v>240000</v>
      </c>
      <c r="O290" s="189"/>
      <c r="P290" s="17"/>
      <c r="Q290" s="9"/>
      <c r="R290" s="18"/>
      <c r="S290" s="29"/>
      <c r="T290" s="29"/>
      <c r="U290" s="29"/>
      <c r="V290" s="30"/>
      <c r="W290" s="30"/>
    </row>
    <row r="291" spans="2:24" x14ac:dyDescent="0.35">
      <c r="B291" s="13"/>
      <c r="C291" s="23"/>
      <c r="D291" s="23" t="s">
        <v>135</v>
      </c>
      <c r="E291" s="96"/>
      <c r="F291" s="96"/>
      <c r="G291" s="96"/>
      <c r="H291" s="96">
        <v>1750000</v>
      </c>
      <c r="I291" s="96">
        <v>1750000</v>
      </c>
      <c r="J291" s="96"/>
      <c r="K291" s="96"/>
      <c r="L291" s="96"/>
      <c r="M291" s="73"/>
      <c r="N291" s="25">
        <f>SUM(F291:L291)</f>
        <v>3500000</v>
      </c>
      <c r="O291" s="189"/>
      <c r="P291" s="17"/>
      <c r="Q291" s="9"/>
      <c r="R291" s="18"/>
      <c r="S291" s="19"/>
      <c r="T291" s="19"/>
      <c r="U291" s="19"/>
      <c r="V291" s="30"/>
      <c r="W291" s="30"/>
    </row>
    <row r="292" spans="2:24" x14ac:dyDescent="0.35">
      <c r="B292" s="13"/>
      <c r="D292" s="23" t="s">
        <v>77</v>
      </c>
      <c r="E292" s="96"/>
      <c r="H292" s="96">
        <v>1000000</v>
      </c>
      <c r="I292" s="96"/>
      <c r="J292" s="96"/>
      <c r="K292" s="96"/>
      <c r="L292" s="96"/>
      <c r="M292" s="73"/>
      <c r="N292" s="25">
        <f>SUM(F292:L292)</f>
        <v>1000000</v>
      </c>
      <c r="O292" s="189"/>
      <c r="P292" s="17"/>
      <c r="Q292" s="9"/>
      <c r="R292" s="18"/>
      <c r="S292" s="29"/>
      <c r="T292" s="29"/>
      <c r="U292" s="29"/>
      <c r="V292" s="30"/>
      <c r="W292" s="30"/>
    </row>
    <row r="293" spans="2:24" x14ac:dyDescent="0.35">
      <c r="B293" s="13"/>
      <c r="C293" s="26"/>
      <c r="D293" s="23" t="s">
        <v>136</v>
      </c>
      <c r="E293" s="96"/>
      <c r="F293" s="96"/>
      <c r="H293" s="96"/>
      <c r="I293" s="96">
        <v>350000</v>
      </c>
      <c r="J293" s="96"/>
      <c r="K293" s="96"/>
      <c r="L293" s="96"/>
      <c r="M293" s="73"/>
      <c r="N293" s="25">
        <f t="shared" ref="N293:N300" si="122">SUM(F293:L293)</f>
        <v>350000</v>
      </c>
      <c r="O293" s="189"/>
      <c r="P293" s="8"/>
      <c r="Q293" s="9"/>
      <c r="R293" s="66"/>
      <c r="S293" s="67"/>
      <c r="T293" s="67"/>
      <c r="U293" s="67"/>
      <c r="V293" s="30"/>
      <c r="W293" s="30"/>
      <c r="X293" s="33"/>
    </row>
    <row r="294" spans="2:24" x14ac:dyDescent="0.35">
      <c r="B294" s="13"/>
      <c r="C294" s="26"/>
      <c r="D294" s="23" t="s">
        <v>137</v>
      </c>
      <c r="E294" s="24"/>
      <c r="F294" s="24"/>
      <c r="H294" s="24"/>
      <c r="I294" s="24"/>
      <c r="J294" s="24">
        <v>500000</v>
      </c>
      <c r="K294" s="24"/>
      <c r="L294" s="24"/>
      <c r="M294" s="73"/>
      <c r="N294" s="25">
        <f t="shared" si="122"/>
        <v>500000</v>
      </c>
      <c r="O294" s="189"/>
      <c r="P294" s="8"/>
      <c r="Q294" s="9"/>
      <c r="R294" s="66"/>
      <c r="S294" s="67"/>
      <c r="T294" s="67"/>
      <c r="U294" s="67"/>
      <c r="V294" s="30"/>
      <c r="W294" s="30"/>
      <c r="X294" s="33"/>
    </row>
    <row r="295" spans="2:24" x14ac:dyDescent="0.35">
      <c r="B295" s="13"/>
      <c r="C295" s="22"/>
      <c r="D295" s="23" t="s">
        <v>138</v>
      </c>
      <c r="E295" s="96"/>
      <c r="F295" s="96"/>
      <c r="G295" s="96"/>
      <c r="H295" s="96"/>
      <c r="I295" s="96"/>
      <c r="K295" s="96">
        <v>550000</v>
      </c>
      <c r="L295" s="96"/>
      <c r="M295" s="73"/>
      <c r="N295" s="25">
        <f t="shared" si="122"/>
        <v>550000</v>
      </c>
      <c r="O295" s="189"/>
      <c r="P295" s="8"/>
      <c r="Q295" s="9"/>
      <c r="R295" s="66"/>
      <c r="S295" s="67"/>
      <c r="T295" s="67"/>
      <c r="U295" s="67"/>
      <c r="V295" s="30"/>
      <c r="W295" s="30"/>
      <c r="X295" s="33"/>
    </row>
    <row r="296" spans="2:24" x14ac:dyDescent="0.35">
      <c r="B296" s="13"/>
      <c r="C296" s="22"/>
      <c r="D296" s="23" t="s">
        <v>15</v>
      </c>
      <c r="E296" s="24"/>
      <c r="F296" s="24">
        <f>SUM(G290:G295)*0.12</f>
        <v>0</v>
      </c>
      <c r="G296" s="24">
        <f>SUM(H290:H295)*0.12</f>
        <v>330000</v>
      </c>
      <c r="H296" s="24">
        <f t="shared" ref="H296:L296" si="123">SUM(I290:I295)*0.12</f>
        <v>252000</v>
      </c>
      <c r="I296" s="24">
        <f t="shared" si="123"/>
        <v>60000</v>
      </c>
      <c r="J296" s="24">
        <f t="shared" si="123"/>
        <v>66000</v>
      </c>
      <c r="K296" s="24">
        <f t="shared" si="123"/>
        <v>0</v>
      </c>
      <c r="L296" s="24">
        <f t="shared" si="123"/>
        <v>0</v>
      </c>
      <c r="M296" s="24"/>
      <c r="N296" s="25">
        <f>SUM(F296:L296)</f>
        <v>708000</v>
      </c>
      <c r="O296" s="189"/>
      <c r="P296" s="8"/>
      <c r="Q296" s="9"/>
      <c r="R296" s="66"/>
      <c r="S296" s="67"/>
      <c r="T296" s="67"/>
      <c r="U296" s="67"/>
      <c r="V296" s="30"/>
      <c r="W296" s="30"/>
    </row>
    <row r="297" spans="2:24" x14ac:dyDescent="0.35">
      <c r="B297" s="13"/>
      <c r="C297" s="22"/>
      <c r="D297" s="23" t="s">
        <v>16</v>
      </c>
      <c r="E297" s="24"/>
      <c r="F297" s="24">
        <f>SUM(F290:F295)*0.06</f>
        <v>14400</v>
      </c>
      <c r="G297" s="24">
        <f t="shared" ref="G297:L297" si="124">SUM(G290:G295)*0.06</f>
        <v>0</v>
      </c>
      <c r="H297" s="24">
        <f t="shared" si="124"/>
        <v>165000</v>
      </c>
      <c r="I297" s="24">
        <f t="shared" si="124"/>
        <v>126000</v>
      </c>
      <c r="J297" s="24">
        <f t="shared" si="124"/>
        <v>30000</v>
      </c>
      <c r="K297" s="24">
        <f t="shared" si="124"/>
        <v>33000</v>
      </c>
      <c r="L297" s="24">
        <f t="shared" si="124"/>
        <v>0</v>
      </c>
      <c r="M297" s="24"/>
      <c r="N297" s="25">
        <f>SUM(F297:L297)</f>
        <v>368400</v>
      </c>
      <c r="O297" s="190">
        <f>SUM(N290:N297)</f>
        <v>7216400</v>
      </c>
      <c r="P297" s="8"/>
      <c r="Q297" s="9"/>
      <c r="R297" s="66"/>
      <c r="S297" s="67"/>
      <c r="T297" s="67"/>
      <c r="U297" s="67"/>
      <c r="V297" s="30"/>
      <c r="W297" s="30"/>
    </row>
    <row r="298" spans="2:24" s="39" customFormat="1" ht="12.5" x14ac:dyDescent="0.25">
      <c r="B298" s="40"/>
      <c r="C298" s="61"/>
      <c r="D298" s="41" t="s">
        <v>52</v>
      </c>
      <c r="E298" s="42"/>
      <c r="F298" s="42"/>
      <c r="G298" s="69"/>
      <c r="H298" s="69">
        <v>240000</v>
      </c>
      <c r="I298" s="42"/>
      <c r="J298" s="42"/>
      <c r="K298" s="42"/>
      <c r="L298" s="42"/>
      <c r="M298" s="42"/>
      <c r="N298" s="43">
        <f t="shared" si="122"/>
        <v>240000</v>
      </c>
      <c r="O298" s="194"/>
      <c r="P298" s="17"/>
      <c r="Q298" s="9"/>
      <c r="R298" s="18"/>
      <c r="S298" s="44"/>
      <c r="T298" s="44"/>
      <c r="U298" s="44"/>
    </row>
    <row r="299" spans="2:24" s="39" customFormat="1" ht="12.5" x14ac:dyDescent="0.25">
      <c r="B299" s="40"/>
      <c r="C299" s="61"/>
      <c r="D299" s="41" t="s">
        <v>54</v>
      </c>
      <c r="E299" s="42"/>
      <c r="F299" s="42"/>
      <c r="G299" s="69"/>
      <c r="H299" s="69">
        <v>50000</v>
      </c>
      <c r="I299" s="42"/>
      <c r="J299" s="42"/>
      <c r="K299" s="42"/>
      <c r="L299" s="42"/>
      <c r="M299" s="42"/>
      <c r="N299" s="43">
        <f t="shared" si="122"/>
        <v>50000</v>
      </c>
      <c r="O299" s="194"/>
      <c r="P299" s="17"/>
      <c r="Q299" s="9"/>
      <c r="R299" s="18"/>
      <c r="S299" s="44"/>
      <c r="T299" s="44"/>
      <c r="U299" s="44"/>
    </row>
    <row r="300" spans="2:24" s="39" customFormat="1" ht="12.5" x14ac:dyDescent="0.25">
      <c r="B300" s="40"/>
      <c r="C300" s="61"/>
      <c r="D300" s="41" t="s">
        <v>55</v>
      </c>
      <c r="E300" s="42"/>
      <c r="F300" s="42"/>
      <c r="G300" s="69"/>
      <c r="H300" s="69">
        <v>100000</v>
      </c>
      <c r="I300" s="42"/>
      <c r="J300" s="42"/>
      <c r="K300" s="42"/>
      <c r="L300" s="42"/>
      <c r="M300" s="42"/>
      <c r="N300" s="43">
        <f t="shared" si="122"/>
        <v>100000</v>
      </c>
      <c r="O300" s="194"/>
      <c r="P300" s="17"/>
      <c r="Q300" s="9"/>
      <c r="R300" s="18"/>
      <c r="S300" s="44"/>
      <c r="T300" s="44"/>
      <c r="U300" s="44"/>
    </row>
    <row r="301" spans="2:24" s="39" customFormat="1" ht="12.5" x14ac:dyDescent="0.25">
      <c r="B301" s="40"/>
      <c r="C301" s="46"/>
      <c r="D301" s="41" t="s">
        <v>32</v>
      </c>
      <c r="E301" s="103"/>
      <c r="F301" s="103">
        <f>SUM(G298:G300)*0.12</f>
        <v>0</v>
      </c>
      <c r="G301" s="103">
        <f t="shared" ref="G301:L301" si="125">SUM(H298:H300)*0.12</f>
        <v>46800</v>
      </c>
      <c r="H301" s="103">
        <f t="shared" si="125"/>
        <v>0</v>
      </c>
      <c r="I301" s="103">
        <f t="shared" si="125"/>
        <v>0</v>
      </c>
      <c r="J301" s="103">
        <f t="shared" si="125"/>
        <v>0</v>
      </c>
      <c r="K301" s="103">
        <f t="shared" si="125"/>
        <v>0</v>
      </c>
      <c r="L301" s="103">
        <f t="shared" si="125"/>
        <v>0</v>
      </c>
      <c r="M301" s="104"/>
      <c r="N301" s="43">
        <f>SUM(F301:L301)</f>
        <v>46800</v>
      </c>
      <c r="O301" s="191"/>
      <c r="P301" s="8"/>
      <c r="Q301" s="9"/>
      <c r="R301" s="66"/>
      <c r="S301" s="70"/>
      <c r="T301" s="70"/>
      <c r="U301" s="70"/>
      <c r="V301" s="45"/>
      <c r="W301" s="45"/>
    </row>
    <row r="302" spans="2:24" s="39" customFormat="1" ht="12.5" x14ac:dyDescent="0.25">
      <c r="B302" s="40"/>
      <c r="C302" s="46"/>
      <c r="D302" s="41" t="s">
        <v>33</v>
      </c>
      <c r="E302" s="103"/>
      <c r="F302" s="103">
        <f>SUM(F298:F300)*0.06</f>
        <v>0</v>
      </c>
      <c r="G302" s="103">
        <f t="shared" ref="G302:L302" si="126">SUM(G298:G300)*0.06</f>
        <v>0</v>
      </c>
      <c r="H302" s="103">
        <f t="shared" si="126"/>
        <v>23400</v>
      </c>
      <c r="I302" s="103">
        <f t="shared" si="126"/>
        <v>0</v>
      </c>
      <c r="J302" s="103">
        <f t="shared" si="126"/>
        <v>0</v>
      </c>
      <c r="K302" s="103">
        <f t="shared" si="126"/>
        <v>0</v>
      </c>
      <c r="L302" s="103">
        <f t="shared" si="126"/>
        <v>0</v>
      </c>
      <c r="M302" s="104"/>
      <c r="N302" s="47">
        <f>SUM(F302:L302)</f>
        <v>23400</v>
      </c>
      <c r="O302" s="192">
        <f>SUM(N298:N301,N302,)</f>
        <v>460200</v>
      </c>
      <c r="P302" s="8"/>
      <c r="Q302" s="9"/>
      <c r="R302" s="66"/>
      <c r="S302" s="70"/>
      <c r="T302" s="70"/>
      <c r="U302" s="70"/>
      <c r="V302" s="45"/>
      <c r="W302" s="45"/>
    </row>
    <row r="303" spans="2:24" x14ac:dyDescent="0.35">
      <c r="B303" s="13"/>
      <c r="C303" s="22"/>
      <c r="D303" s="23"/>
      <c r="E303" s="28"/>
      <c r="F303" s="28">
        <f>SUM(F290:F302)</f>
        <v>254400</v>
      </c>
      <c r="G303" s="28">
        <f t="shared" ref="G303:L303" si="127">SUM(G290:G302)</f>
        <v>376800</v>
      </c>
      <c r="H303" s="28">
        <f t="shared" si="127"/>
        <v>3580400</v>
      </c>
      <c r="I303" s="28">
        <f t="shared" si="127"/>
        <v>2286000</v>
      </c>
      <c r="J303" s="28">
        <f t="shared" si="127"/>
        <v>596000</v>
      </c>
      <c r="K303" s="28">
        <f t="shared" si="127"/>
        <v>583000</v>
      </c>
      <c r="L303" s="28">
        <f t="shared" si="127"/>
        <v>0</v>
      </c>
      <c r="M303" s="28"/>
      <c r="N303" s="25">
        <f>SUM(N290:N302)</f>
        <v>7676600</v>
      </c>
      <c r="O303" s="189"/>
      <c r="P303" s="8"/>
      <c r="R303" s="66"/>
      <c r="S303" s="67"/>
      <c r="T303" s="67"/>
      <c r="U303" s="67"/>
      <c r="V303" s="30"/>
      <c r="W303" s="30"/>
      <c r="X303" s="33"/>
    </row>
    <row r="304" spans="2:24" x14ac:dyDescent="0.35">
      <c r="B304" s="13"/>
      <c r="C304" s="22"/>
      <c r="E304" s="24"/>
      <c r="F304" s="24"/>
      <c r="G304" s="24"/>
      <c r="H304" s="24"/>
      <c r="I304" s="24"/>
      <c r="J304" s="24"/>
      <c r="K304" s="24"/>
      <c r="L304" s="24"/>
      <c r="M304" s="24"/>
      <c r="N304" s="25"/>
      <c r="O304" s="189"/>
      <c r="P304" s="8"/>
      <c r="Q304" s="9"/>
      <c r="R304" s="66"/>
      <c r="S304" s="67"/>
      <c r="T304" s="67"/>
      <c r="U304" s="67"/>
      <c r="V304" s="30"/>
      <c r="W304" s="30"/>
      <c r="X304" s="33"/>
    </row>
    <row r="305" spans="2:24" x14ac:dyDescent="0.35">
      <c r="B305" s="13"/>
      <c r="C305" s="14" t="s">
        <v>139</v>
      </c>
      <c r="D305" s="32" t="s">
        <v>74</v>
      </c>
      <c r="E305" s="31"/>
      <c r="F305" s="31"/>
      <c r="G305" s="31"/>
      <c r="H305" s="31"/>
      <c r="I305" s="31"/>
      <c r="J305" s="31"/>
      <c r="K305" s="31"/>
      <c r="L305" s="31"/>
      <c r="M305" s="31"/>
      <c r="N305" s="16"/>
      <c r="O305" s="189"/>
      <c r="P305" s="8"/>
      <c r="Q305" s="9"/>
      <c r="R305" s="66"/>
      <c r="S305" s="67"/>
      <c r="T305" s="67"/>
      <c r="U305" s="67"/>
      <c r="V305" s="30"/>
      <c r="W305" s="30"/>
      <c r="X305" s="33"/>
    </row>
    <row r="306" spans="2:24" x14ac:dyDescent="0.35">
      <c r="B306" s="13"/>
      <c r="C306" s="23"/>
      <c r="D306" s="23" t="s">
        <v>140</v>
      </c>
      <c r="E306" s="24"/>
      <c r="F306" s="24">
        <v>1000000</v>
      </c>
      <c r="G306" s="24"/>
      <c r="H306" s="24"/>
      <c r="I306" s="24"/>
      <c r="J306" s="24"/>
      <c r="K306" s="24"/>
      <c r="L306" s="24"/>
      <c r="M306" s="24"/>
      <c r="N306" s="25">
        <f>SUM(F306:L306)</f>
        <v>1000000</v>
      </c>
      <c r="O306" s="189"/>
      <c r="P306" s="17"/>
      <c r="Q306" s="9"/>
      <c r="R306" s="18"/>
      <c r="S306" s="19"/>
      <c r="T306" s="19"/>
      <c r="U306" s="19"/>
    </row>
    <row r="307" spans="2:24" x14ac:dyDescent="0.35">
      <c r="B307" s="13"/>
      <c r="D307" s="23" t="s">
        <v>141</v>
      </c>
      <c r="E307" s="24"/>
      <c r="F307" s="24">
        <v>250000</v>
      </c>
      <c r="G307" s="24"/>
      <c r="H307" s="24"/>
      <c r="I307" s="24"/>
      <c r="J307" s="24"/>
      <c r="K307" s="24"/>
      <c r="L307" s="24"/>
      <c r="M307" s="24"/>
      <c r="N307" s="25">
        <f>SUM(F307:L307)</f>
        <v>250000</v>
      </c>
      <c r="O307" s="189"/>
      <c r="P307" s="17"/>
      <c r="Q307" s="9"/>
      <c r="R307" s="18"/>
      <c r="S307" s="29"/>
      <c r="T307" s="29"/>
      <c r="U307" s="29"/>
      <c r="V307" s="30"/>
      <c r="W307" s="30"/>
    </row>
    <row r="308" spans="2:24" x14ac:dyDescent="0.35">
      <c r="B308" s="13"/>
      <c r="C308" s="23"/>
      <c r="D308" s="23" t="s">
        <v>142</v>
      </c>
      <c r="E308" s="24"/>
      <c r="F308" s="24"/>
      <c r="G308" s="24"/>
      <c r="H308" s="24"/>
      <c r="I308" s="24">
        <v>750000</v>
      </c>
      <c r="J308" s="24"/>
      <c r="K308" s="24"/>
      <c r="L308" s="24"/>
      <c r="M308" s="24"/>
      <c r="N308" s="25">
        <f>SUM(F308:L308)</f>
        <v>750000</v>
      </c>
      <c r="O308" s="189"/>
      <c r="P308" s="8"/>
      <c r="Q308" s="9"/>
      <c r="R308" s="66"/>
      <c r="S308" s="67"/>
      <c r="T308" s="67"/>
      <c r="U308" s="67"/>
      <c r="V308" s="30"/>
      <c r="W308" s="30"/>
      <c r="X308" s="33"/>
    </row>
    <row r="309" spans="2:24" x14ac:dyDescent="0.35">
      <c r="B309" s="13"/>
      <c r="C309" s="23"/>
      <c r="D309" s="23" t="s">
        <v>143</v>
      </c>
      <c r="E309" s="24"/>
      <c r="F309" s="24"/>
      <c r="G309" s="75"/>
      <c r="H309" s="24">
        <v>500000</v>
      </c>
      <c r="I309" s="24"/>
      <c r="J309" s="24"/>
      <c r="K309" s="24"/>
      <c r="L309" s="24"/>
      <c r="M309" s="24"/>
      <c r="N309" s="25">
        <f>SUM(F309:L309)</f>
        <v>500000</v>
      </c>
      <c r="O309" s="193"/>
      <c r="P309" s="17"/>
      <c r="Q309" s="9"/>
      <c r="R309" s="18"/>
      <c r="S309" s="19"/>
      <c r="T309" s="19"/>
      <c r="U309" s="19"/>
    </row>
    <row r="310" spans="2:24" x14ac:dyDescent="0.35">
      <c r="B310" s="13"/>
      <c r="D310" s="23" t="s">
        <v>110</v>
      </c>
      <c r="E310" s="24"/>
      <c r="F310" s="24"/>
      <c r="G310" s="24"/>
      <c r="H310" s="24"/>
      <c r="I310" s="24"/>
      <c r="J310" s="24"/>
      <c r="K310" s="24">
        <v>800000</v>
      </c>
      <c r="L310" s="24"/>
      <c r="M310" s="24"/>
      <c r="N310" s="25">
        <f>SUM(F310:L310)</f>
        <v>800000</v>
      </c>
      <c r="O310" s="189"/>
      <c r="P310" s="17"/>
      <c r="Q310" s="9"/>
      <c r="R310" s="18"/>
      <c r="S310" s="29"/>
      <c r="T310" s="29"/>
      <c r="U310" s="29"/>
      <c r="V310" s="30"/>
      <c r="W310" s="30"/>
    </row>
    <row r="311" spans="2:24" x14ac:dyDescent="0.35">
      <c r="B311" s="13"/>
      <c r="C311" s="23"/>
      <c r="D311" s="23" t="s">
        <v>59</v>
      </c>
      <c r="E311" s="24"/>
      <c r="G311" s="24"/>
      <c r="H311" s="24"/>
      <c r="I311" s="24">
        <v>524000</v>
      </c>
      <c r="J311" s="24"/>
      <c r="K311" s="24"/>
      <c r="L311" s="24"/>
      <c r="M311" s="24"/>
      <c r="N311" s="25">
        <f>SUM(G311:L311)</f>
        <v>524000</v>
      </c>
      <c r="O311" s="189"/>
      <c r="P311" s="17"/>
      <c r="Q311" s="9"/>
      <c r="R311" s="18"/>
      <c r="S311" s="19"/>
      <c r="T311" s="19"/>
      <c r="U311" s="19"/>
    </row>
    <row r="312" spans="2:24" x14ac:dyDescent="0.35">
      <c r="B312" s="13"/>
      <c r="C312" s="23"/>
      <c r="D312" s="23" t="s">
        <v>144</v>
      </c>
      <c r="E312" s="24"/>
      <c r="F312" s="24"/>
      <c r="G312" s="24"/>
      <c r="H312" s="24"/>
      <c r="I312" s="24">
        <v>120000</v>
      </c>
      <c r="J312" s="24"/>
      <c r="K312" s="24"/>
      <c r="L312" s="24"/>
      <c r="M312" s="24"/>
      <c r="N312" s="25">
        <f>SUM(F312:L312)</f>
        <v>120000</v>
      </c>
      <c r="O312" s="189"/>
      <c r="P312" s="17"/>
      <c r="Q312" s="9"/>
      <c r="R312" s="18"/>
      <c r="S312" s="19"/>
      <c r="T312" s="19"/>
      <c r="U312" s="19"/>
    </row>
    <row r="313" spans="2:24" x14ac:dyDescent="0.35">
      <c r="B313" s="13"/>
      <c r="C313" s="23"/>
      <c r="D313" s="23" t="s">
        <v>15</v>
      </c>
      <c r="E313" s="24"/>
      <c r="F313" s="24">
        <f t="shared" ref="F313:L313" si="128">SUM(G306:G312)*0.12</f>
        <v>0</v>
      </c>
      <c r="G313" s="24">
        <f t="shared" si="128"/>
        <v>60000</v>
      </c>
      <c r="H313" s="24">
        <f t="shared" si="128"/>
        <v>167280</v>
      </c>
      <c r="I313" s="24">
        <f t="shared" si="128"/>
        <v>0</v>
      </c>
      <c r="J313" s="24">
        <f t="shared" si="128"/>
        <v>96000</v>
      </c>
      <c r="K313" s="24">
        <f t="shared" si="128"/>
        <v>0</v>
      </c>
      <c r="L313" s="24">
        <f t="shared" si="128"/>
        <v>0</v>
      </c>
      <c r="M313" s="24"/>
      <c r="N313" s="25">
        <f>SUM(F313:L313)</f>
        <v>323280</v>
      </c>
      <c r="O313" s="189"/>
      <c r="P313" s="17"/>
      <c r="Q313" s="9"/>
      <c r="R313" s="18"/>
      <c r="S313" s="19"/>
      <c r="T313" s="19"/>
      <c r="U313" s="19"/>
    </row>
    <row r="314" spans="2:24" x14ac:dyDescent="0.35">
      <c r="B314" s="13"/>
      <c r="C314" s="23"/>
      <c r="D314" s="23" t="s">
        <v>16</v>
      </c>
      <c r="E314" s="24"/>
      <c r="F314" s="24">
        <f t="shared" ref="F314:L314" si="129">SUM(F306:F312)*0.06</f>
        <v>75000</v>
      </c>
      <c r="G314" s="24">
        <f t="shared" si="129"/>
        <v>0</v>
      </c>
      <c r="H314" s="24">
        <f t="shared" si="129"/>
        <v>30000</v>
      </c>
      <c r="I314" s="24">
        <f t="shared" si="129"/>
        <v>83640</v>
      </c>
      <c r="J314" s="24">
        <f t="shared" si="129"/>
        <v>0</v>
      </c>
      <c r="K314" s="24">
        <f t="shared" si="129"/>
        <v>48000</v>
      </c>
      <c r="L314" s="24">
        <f t="shared" si="129"/>
        <v>0</v>
      </c>
      <c r="M314" s="24"/>
      <c r="N314" s="25">
        <f>SUM(F314:L314)</f>
        <v>236640</v>
      </c>
      <c r="O314" s="190">
        <f>SUM(N306:N314)</f>
        <v>4503920</v>
      </c>
      <c r="P314" s="17"/>
      <c r="Q314" s="9"/>
      <c r="R314" s="18"/>
      <c r="S314" s="19"/>
      <c r="T314" s="19"/>
      <c r="U314" s="19"/>
    </row>
    <row r="315" spans="2:24" s="39" customFormat="1" ht="12.5" x14ac:dyDescent="0.25">
      <c r="B315" s="40"/>
      <c r="C315" s="61"/>
      <c r="D315" s="41" t="s">
        <v>52</v>
      </c>
      <c r="E315" s="42"/>
      <c r="F315" s="42"/>
      <c r="G315" s="69">
        <v>240000</v>
      </c>
      <c r="H315" s="42"/>
      <c r="I315" s="42"/>
      <c r="J315" s="42"/>
      <c r="K315" s="42"/>
      <c r="L315" s="42"/>
      <c r="M315" s="42"/>
      <c r="N315" s="43">
        <f t="shared" ref="N315:N316" si="130">SUM(F315:L315)</f>
        <v>240000</v>
      </c>
      <c r="O315" s="194"/>
      <c r="P315" s="17"/>
      <c r="Q315" s="9"/>
      <c r="R315" s="18"/>
      <c r="S315" s="44"/>
      <c r="T315" s="44"/>
      <c r="U315" s="44"/>
    </row>
    <row r="316" spans="2:24" s="39" customFormat="1" ht="12.5" x14ac:dyDescent="0.25">
      <c r="B316" s="40"/>
      <c r="C316" s="61"/>
      <c r="D316" s="41" t="s">
        <v>55</v>
      </c>
      <c r="E316" s="42"/>
      <c r="F316" s="42"/>
      <c r="G316" s="69">
        <v>100000</v>
      </c>
      <c r="H316" s="42"/>
      <c r="I316" s="42"/>
      <c r="J316" s="42"/>
      <c r="K316" s="42"/>
      <c r="L316" s="42"/>
      <c r="M316" s="42"/>
      <c r="N316" s="43">
        <f t="shared" si="130"/>
        <v>100000</v>
      </c>
      <c r="O316" s="194"/>
      <c r="P316" s="17"/>
      <c r="Q316" s="9"/>
      <c r="R316" s="18"/>
      <c r="S316" s="44"/>
      <c r="T316" s="44"/>
      <c r="U316" s="44"/>
    </row>
    <row r="317" spans="2:24" s="39" customFormat="1" ht="12.5" x14ac:dyDescent="0.25">
      <c r="B317" s="40"/>
      <c r="C317" s="41"/>
      <c r="D317" s="41" t="s">
        <v>32</v>
      </c>
      <c r="E317" s="42"/>
      <c r="F317" s="42">
        <f t="shared" ref="F317:L317" si="131">SUM(G315:G316)*0.12</f>
        <v>40800</v>
      </c>
      <c r="G317" s="42">
        <f t="shared" si="131"/>
        <v>0</v>
      </c>
      <c r="H317" s="42">
        <f t="shared" si="131"/>
        <v>0</v>
      </c>
      <c r="I317" s="42">
        <f t="shared" si="131"/>
        <v>0</v>
      </c>
      <c r="J317" s="42">
        <f t="shared" si="131"/>
        <v>0</v>
      </c>
      <c r="K317" s="42">
        <f t="shared" si="131"/>
        <v>0</v>
      </c>
      <c r="L317" s="42">
        <f t="shared" si="131"/>
        <v>0</v>
      </c>
      <c r="M317" s="42"/>
      <c r="N317" s="43">
        <f>SUM(F317:L317)</f>
        <v>40800</v>
      </c>
      <c r="O317" s="191"/>
      <c r="P317" s="17"/>
      <c r="Q317" s="9"/>
      <c r="R317" s="18"/>
      <c r="S317" s="44"/>
      <c r="T317" s="44"/>
      <c r="U317" s="44"/>
    </row>
    <row r="318" spans="2:24" s="39" customFormat="1" ht="12.5" x14ac:dyDescent="0.25">
      <c r="B318" s="40"/>
      <c r="C318" s="41"/>
      <c r="D318" s="41" t="s">
        <v>33</v>
      </c>
      <c r="E318" s="42"/>
      <c r="F318" s="42">
        <f t="shared" ref="F318:L318" si="132">SUM(F315:F316)*0.06</f>
        <v>0</v>
      </c>
      <c r="G318" s="42">
        <f t="shared" si="132"/>
        <v>20400</v>
      </c>
      <c r="H318" s="42">
        <f t="shared" si="132"/>
        <v>0</v>
      </c>
      <c r="I318" s="42">
        <f t="shared" si="132"/>
        <v>0</v>
      </c>
      <c r="J318" s="42">
        <f t="shared" si="132"/>
        <v>0</v>
      </c>
      <c r="K318" s="42">
        <f t="shared" si="132"/>
        <v>0</v>
      </c>
      <c r="L318" s="42">
        <f t="shared" si="132"/>
        <v>0</v>
      </c>
      <c r="M318" s="42"/>
      <c r="N318" s="47">
        <f>SUM(F318:L318)</f>
        <v>20400</v>
      </c>
      <c r="O318" s="192">
        <f>SUM(N315,N316,N317,N318)</f>
        <v>401200</v>
      </c>
      <c r="P318" s="17"/>
      <c r="Q318" s="9"/>
      <c r="R318" s="18"/>
      <c r="S318" s="44"/>
      <c r="T318" s="44"/>
      <c r="U318" s="44"/>
    </row>
    <row r="319" spans="2:24" x14ac:dyDescent="0.35">
      <c r="B319" s="13"/>
      <c r="C319" s="23"/>
      <c r="D319" s="23"/>
      <c r="E319" s="28"/>
      <c r="F319" s="28">
        <f>SUM(F306:F318)</f>
        <v>1365800</v>
      </c>
      <c r="G319" s="28">
        <f t="shared" ref="G319:L319" si="133">SUM(G306:G318)</f>
        <v>420400</v>
      </c>
      <c r="H319" s="28">
        <f t="shared" si="133"/>
        <v>697280</v>
      </c>
      <c r="I319" s="28">
        <f t="shared" si="133"/>
        <v>1477640</v>
      </c>
      <c r="J319" s="28">
        <f t="shared" si="133"/>
        <v>96000</v>
      </c>
      <c r="K319" s="28">
        <f t="shared" si="133"/>
        <v>848000</v>
      </c>
      <c r="L319" s="28">
        <f t="shared" si="133"/>
        <v>0</v>
      </c>
      <c r="M319" s="28"/>
      <c r="N319" s="25">
        <f>SUM(N306:N318)</f>
        <v>4905120</v>
      </c>
      <c r="O319" s="189"/>
      <c r="P319" s="17"/>
      <c r="R319" s="18"/>
      <c r="S319" s="19"/>
      <c r="T319" s="19"/>
      <c r="U319" s="19"/>
    </row>
    <row r="320" spans="2:24" x14ac:dyDescent="0.35">
      <c r="B320" s="13"/>
      <c r="C320" s="23"/>
      <c r="D320" s="23"/>
      <c r="E320" s="24"/>
      <c r="F320" s="24"/>
      <c r="G320" s="24"/>
      <c r="H320" s="24"/>
      <c r="I320" s="24"/>
      <c r="J320" s="24"/>
      <c r="K320" s="24"/>
      <c r="L320" s="24"/>
      <c r="M320" s="24"/>
      <c r="N320" s="25"/>
      <c r="O320" s="189"/>
      <c r="P320" s="17"/>
      <c r="Q320" s="9"/>
      <c r="R320" s="18"/>
      <c r="S320" s="19"/>
      <c r="T320" s="19"/>
      <c r="U320" s="19"/>
    </row>
    <row r="321" spans="2:23" x14ac:dyDescent="0.35">
      <c r="B321" s="13"/>
      <c r="C321" s="14" t="s">
        <v>145</v>
      </c>
      <c r="D321" s="14" t="s">
        <v>146</v>
      </c>
      <c r="E321" s="51"/>
      <c r="F321" s="31"/>
      <c r="G321" s="31"/>
      <c r="H321" s="31"/>
      <c r="I321" s="31"/>
      <c r="J321" s="31"/>
      <c r="K321" s="31"/>
      <c r="L321" s="31"/>
      <c r="M321" s="31"/>
      <c r="N321" s="16"/>
      <c r="O321" s="189"/>
      <c r="P321" s="17"/>
      <c r="Q321" s="9"/>
      <c r="R321" s="18"/>
      <c r="S321" s="19"/>
      <c r="T321" s="19"/>
      <c r="U321" s="19"/>
    </row>
    <row r="322" spans="2:23" s="111" customFormat="1" ht="12.5" x14ac:dyDescent="0.25">
      <c r="B322" s="105"/>
      <c r="C322" s="106"/>
      <c r="D322" s="106" t="s">
        <v>38</v>
      </c>
      <c r="E322" s="107"/>
      <c r="F322" s="107">
        <v>415000</v>
      </c>
      <c r="G322" s="107"/>
      <c r="H322" s="107"/>
      <c r="I322" s="107"/>
      <c r="J322" s="107"/>
      <c r="K322" s="107"/>
      <c r="L322" s="107"/>
      <c r="M322" s="107"/>
      <c r="N322" s="108">
        <f t="shared" ref="N322:N332" si="134">SUM(F322:L322)</f>
        <v>415000</v>
      </c>
      <c r="O322" s="197"/>
      <c r="P322" s="109"/>
      <c r="Q322" s="9"/>
      <c r="R322" s="18"/>
      <c r="S322" s="110"/>
      <c r="T322" s="110"/>
      <c r="U322" s="110"/>
    </row>
    <row r="323" spans="2:23" x14ac:dyDescent="0.35">
      <c r="B323" s="13"/>
      <c r="C323" s="23"/>
      <c r="D323" s="89" t="s">
        <v>88</v>
      </c>
      <c r="E323" s="24"/>
      <c r="F323" s="90">
        <v>1200000</v>
      </c>
      <c r="G323" s="24"/>
      <c r="H323" s="24"/>
      <c r="I323" s="24"/>
      <c r="J323" s="24"/>
      <c r="K323" s="24"/>
      <c r="L323" s="24"/>
      <c r="M323" s="24"/>
      <c r="N323" s="91">
        <f t="shared" si="134"/>
        <v>1200000</v>
      </c>
      <c r="O323" s="189"/>
      <c r="P323" s="17"/>
      <c r="Q323" s="9"/>
      <c r="R323" s="18"/>
      <c r="S323" s="19"/>
      <c r="T323" s="19"/>
      <c r="U323" s="19"/>
    </row>
    <row r="324" spans="2:23" x14ac:dyDescent="0.35">
      <c r="B324" s="13"/>
      <c r="D324" s="23" t="s">
        <v>147</v>
      </c>
      <c r="E324" s="24"/>
      <c r="F324" s="24"/>
      <c r="H324" s="24"/>
      <c r="I324" s="24"/>
      <c r="J324" s="24">
        <v>800000</v>
      </c>
      <c r="K324" s="24">
        <v>3000000</v>
      </c>
      <c r="L324" s="24">
        <v>2700000</v>
      </c>
      <c r="M324" s="24"/>
      <c r="N324" s="25">
        <f t="shared" si="134"/>
        <v>6500000</v>
      </c>
      <c r="O324" s="189"/>
      <c r="P324" s="17"/>
      <c r="Q324" s="9"/>
      <c r="R324" s="18"/>
      <c r="S324" s="29"/>
      <c r="T324" s="29"/>
      <c r="U324" s="29"/>
      <c r="V324" s="30"/>
      <c r="W324" s="30"/>
    </row>
    <row r="325" spans="2:23" x14ac:dyDescent="0.35">
      <c r="B325" s="13"/>
      <c r="D325" s="23" t="s">
        <v>14</v>
      </c>
      <c r="E325" s="24"/>
      <c r="F325" s="24"/>
      <c r="G325" s="24"/>
      <c r="H325" s="24"/>
      <c r="I325" s="24">
        <v>600000</v>
      </c>
      <c r="J325" s="24"/>
      <c r="K325" s="24"/>
      <c r="L325" s="24"/>
      <c r="M325" s="24"/>
      <c r="N325" s="25">
        <f t="shared" si="134"/>
        <v>600000</v>
      </c>
      <c r="O325" s="189"/>
      <c r="P325" s="17"/>
      <c r="Q325" s="9"/>
      <c r="R325" s="18"/>
      <c r="S325" s="19"/>
      <c r="T325" s="19"/>
      <c r="U325" s="19"/>
      <c r="V325" s="30"/>
      <c r="W325" s="30"/>
    </row>
    <row r="326" spans="2:23" x14ac:dyDescent="0.35">
      <c r="B326" s="13"/>
      <c r="C326" s="23"/>
      <c r="D326" s="23" t="s">
        <v>148</v>
      </c>
      <c r="E326" s="24"/>
      <c r="F326" s="24"/>
      <c r="G326" s="24"/>
      <c r="H326" s="24"/>
      <c r="I326" s="24"/>
      <c r="J326" s="24">
        <v>400000</v>
      </c>
      <c r="K326" s="24"/>
      <c r="L326" s="24"/>
      <c r="M326" s="24"/>
      <c r="N326" s="25">
        <f t="shared" si="134"/>
        <v>400000</v>
      </c>
      <c r="O326" s="189"/>
      <c r="P326" s="17"/>
      <c r="Q326" s="9"/>
      <c r="R326" s="18"/>
      <c r="S326" s="19"/>
      <c r="T326" s="19"/>
      <c r="U326" s="19"/>
    </row>
    <row r="327" spans="2:23" x14ac:dyDescent="0.35">
      <c r="B327" s="13"/>
      <c r="C327" s="22"/>
      <c r="D327" s="23" t="s">
        <v>149</v>
      </c>
      <c r="E327" s="24"/>
      <c r="F327" s="24"/>
      <c r="G327" s="24"/>
      <c r="H327" s="24"/>
      <c r="I327" s="24"/>
      <c r="J327" s="24"/>
      <c r="K327" s="24">
        <v>2000000</v>
      </c>
      <c r="L327" s="24"/>
      <c r="M327" s="24"/>
      <c r="N327" s="25">
        <f t="shared" si="134"/>
        <v>2000000</v>
      </c>
      <c r="O327" s="189"/>
      <c r="P327" s="17"/>
      <c r="Q327" s="9"/>
      <c r="R327" s="18"/>
      <c r="S327" s="19"/>
      <c r="T327" s="19"/>
      <c r="U327" s="19"/>
      <c r="V327" s="30"/>
      <c r="W327" s="30"/>
    </row>
    <row r="328" spans="2:23" x14ac:dyDescent="0.35">
      <c r="B328" s="13"/>
      <c r="C328" s="23"/>
      <c r="D328" s="23" t="s">
        <v>15</v>
      </c>
      <c r="E328" s="24"/>
      <c r="F328" s="24">
        <f>SUM(G322:G327)*0.12</f>
        <v>0</v>
      </c>
      <c r="G328" s="24">
        <f t="shared" ref="G328:L328" si="135">SUM(H322:H327)*0.12</f>
        <v>0</v>
      </c>
      <c r="H328" s="24">
        <f t="shared" si="135"/>
        <v>72000</v>
      </c>
      <c r="I328" s="24">
        <f t="shared" si="135"/>
        <v>144000</v>
      </c>
      <c r="J328" s="24">
        <f t="shared" si="135"/>
        <v>600000</v>
      </c>
      <c r="K328" s="24">
        <f t="shared" si="135"/>
        <v>324000</v>
      </c>
      <c r="L328" s="24">
        <f t="shared" si="135"/>
        <v>0</v>
      </c>
      <c r="M328" s="24"/>
      <c r="N328" s="25">
        <f t="shared" si="134"/>
        <v>1140000</v>
      </c>
      <c r="O328" s="189"/>
      <c r="P328" s="8"/>
      <c r="Q328" s="9"/>
      <c r="R328" s="10"/>
      <c r="S328" s="7"/>
      <c r="T328" s="7"/>
      <c r="U328" s="7"/>
      <c r="V328" s="30"/>
      <c r="W328" s="30"/>
    </row>
    <row r="329" spans="2:23" x14ac:dyDescent="0.35">
      <c r="B329" s="13"/>
      <c r="C329" s="23"/>
      <c r="D329" s="23" t="s">
        <v>16</v>
      </c>
      <c r="E329" s="24"/>
      <c r="F329" s="24">
        <f>SUM(F322:F327)*0.06</f>
        <v>96900</v>
      </c>
      <c r="G329" s="24">
        <f t="shared" ref="G329:L329" si="136">SUM(G322:G327)*0.06</f>
        <v>0</v>
      </c>
      <c r="H329" s="24">
        <f t="shared" si="136"/>
        <v>0</v>
      </c>
      <c r="I329" s="24">
        <f t="shared" si="136"/>
        <v>36000</v>
      </c>
      <c r="J329" s="24">
        <f t="shared" si="136"/>
        <v>72000</v>
      </c>
      <c r="K329" s="24">
        <f t="shared" si="136"/>
        <v>300000</v>
      </c>
      <c r="L329" s="24">
        <f t="shared" si="136"/>
        <v>162000</v>
      </c>
      <c r="M329" s="24"/>
      <c r="N329" s="25">
        <f t="shared" si="134"/>
        <v>666900</v>
      </c>
      <c r="O329" s="190">
        <f>SUM(N322:N329)</f>
        <v>12921900</v>
      </c>
      <c r="P329" s="17"/>
      <c r="Q329" s="9"/>
      <c r="R329" s="18"/>
      <c r="S329" s="19"/>
      <c r="T329" s="19"/>
      <c r="U329" s="19"/>
    </row>
    <row r="330" spans="2:23" s="39" customFormat="1" ht="12.5" x14ac:dyDescent="0.25">
      <c r="B330" s="40"/>
      <c r="C330" s="46"/>
      <c r="D330" s="41" t="s">
        <v>42</v>
      </c>
      <c r="E330" s="42"/>
      <c r="F330" s="42"/>
      <c r="G330" s="42"/>
      <c r="H330" s="42">
        <v>320000</v>
      </c>
      <c r="J330" s="42"/>
      <c r="K330" s="42"/>
      <c r="L330" s="42"/>
      <c r="M330" s="42"/>
      <c r="N330" s="43">
        <f t="shared" si="134"/>
        <v>320000</v>
      </c>
      <c r="O330" s="191"/>
      <c r="P330" s="17"/>
      <c r="Q330" s="9"/>
      <c r="R330" s="18"/>
      <c r="S330" s="44"/>
      <c r="T330" s="44"/>
      <c r="U330" s="44"/>
    </row>
    <row r="331" spans="2:23" s="39" customFormat="1" ht="12.5" x14ac:dyDescent="0.25">
      <c r="B331" s="40"/>
      <c r="C331" s="41"/>
      <c r="D331" s="41" t="s">
        <v>150</v>
      </c>
      <c r="E331" s="42"/>
      <c r="F331" s="42"/>
      <c r="G331" s="42"/>
      <c r="H331" s="42">
        <v>150000</v>
      </c>
      <c r="I331" s="42"/>
      <c r="J331" s="42"/>
      <c r="K331" s="42"/>
      <c r="L331" s="42"/>
      <c r="M331" s="42"/>
      <c r="N331" s="43">
        <f t="shared" si="134"/>
        <v>150000</v>
      </c>
      <c r="O331" s="194"/>
      <c r="P331" s="17"/>
      <c r="Q331" s="9"/>
      <c r="R331" s="18"/>
      <c r="S331" s="44"/>
      <c r="T331" s="44"/>
      <c r="U331" s="44"/>
    </row>
    <row r="332" spans="2:23" s="39" customFormat="1" ht="12.5" x14ac:dyDescent="0.25">
      <c r="B332" s="40"/>
      <c r="C332" s="41"/>
      <c r="D332" s="41" t="s">
        <v>151</v>
      </c>
      <c r="E332" s="42"/>
      <c r="F332" s="42"/>
      <c r="G332" s="42"/>
      <c r="H332" s="42">
        <v>150000</v>
      </c>
      <c r="I332" s="42"/>
      <c r="J332" s="42"/>
      <c r="K332" s="42"/>
      <c r="L332" s="42"/>
      <c r="M332" s="42"/>
      <c r="N332" s="43">
        <f t="shared" si="134"/>
        <v>150000</v>
      </c>
      <c r="O332" s="194"/>
      <c r="P332" s="17"/>
      <c r="Q332" s="9"/>
      <c r="R332" s="18"/>
      <c r="S332" s="44"/>
      <c r="T332" s="44"/>
      <c r="U332" s="44"/>
    </row>
    <row r="333" spans="2:23" s="39" customFormat="1" ht="12.5" x14ac:dyDescent="0.25">
      <c r="B333" s="40"/>
      <c r="C333" s="46"/>
      <c r="D333" s="41" t="s">
        <v>32</v>
      </c>
      <c r="E333" s="42"/>
      <c r="F333" s="42">
        <f>SUM(G330:G332)*0.12</f>
        <v>0</v>
      </c>
      <c r="G333" s="42">
        <f t="shared" ref="G333:L333" si="137">SUM(H330:H332)*0.12</f>
        <v>74400</v>
      </c>
      <c r="H333" s="42">
        <f t="shared" si="137"/>
        <v>0</v>
      </c>
      <c r="I333" s="42">
        <f t="shared" si="137"/>
        <v>0</v>
      </c>
      <c r="J333" s="42">
        <f t="shared" si="137"/>
        <v>0</v>
      </c>
      <c r="K333" s="42">
        <f t="shared" si="137"/>
        <v>0</v>
      </c>
      <c r="L333" s="42">
        <f t="shared" si="137"/>
        <v>0</v>
      </c>
      <c r="M333" s="42"/>
      <c r="N333" s="43">
        <f>SUM(F333:L333)</f>
        <v>74400</v>
      </c>
      <c r="O333" s="191"/>
      <c r="P333" s="17"/>
      <c r="Q333" s="9"/>
      <c r="R333" s="18"/>
      <c r="S333" s="44"/>
      <c r="T333" s="44"/>
      <c r="U333" s="44"/>
      <c r="V333" s="45"/>
      <c r="W333" s="45"/>
    </row>
    <row r="334" spans="2:23" s="39" customFormat="1" ht="12.5" x14ac:dyDescent="0.25">
      <c r="B334" s="40"/>
      <c r="C334" s="46"/>
      <c r="D334" s="41" t="s">
        <v>33</v>
      </c>
      <c r="E334" s="42"/>
      <c r="F334" s="42">
        <f>SUM(F330:F332)*0.06</f>
        <v>0</v>
      </c>
      <c r="G334" s="42">
        <f t="shared" ref="G334:L334" si="138">SUM(G330:G332)*0.06</f>
        <v>0</v>
      </c>
      <c r="H334" s="42">
        <f t="shared" si="138"/>
        <v>37200</v>
      </c>
      <c r="I334" s="42">
        <f t="shared" si="138"/>
        <v>0</v>
      </c>
      <c r="J334" s="42">
        <f t="shared" si="138"/>
        <v>0</v>
      </c>
      <c r="K334" s="42">
        <f t="shared" si="138"/>
        <v>0</v>
      </c>
      <c r="L334" s="42">
        <f t="shared" si="138"/>
        <v>0</v>
      </c>
      <c r="M334" s="42"/>
      <c r="N334" s="47">
        <f>SUM(F334:L334)</f>
        <v>37200</v>
      </c>
      <c r="O334" s="192">
        <f>SUM(N330,N331,N332,N333,N334)</f>
        <v>731600</v>
      </c>
      <c r="P334" s="17"/>
      <c r="Q334" s="9"/>
      <c r="R334" s="18"/>
      <c r="S334" s="44"/>
      <c r="T334" s="44"/>
      <c r="U334" s="44"/>
      <c r="V334" s="45"/>
      <c r="W334" s="45"/>
    </row>
    <row r="335" spans="2:23" x14ac:dyDescent="0.35">
      <c r="B335" s="13"/>
      <c r="C335" s="23"/>
      <c r="D335" s="23"/>
      <c r="E335" s="28"/>
      <c r="F335" s="28">
        <f>SUM(F322:F334)</f>
        <v>1711900</v>
      </c>
      <c r="G335" s="28">
        <f t="shared" ref="G335:L335" si="139">SUM(G322:G334)</f>
        <v>74400</v>
      </c>
      <c r="H335" s="28">
        <f t="shared" si="139"/>
        <v>729200</v>
      </c>
      <c r="I335" s="28">
        <f t="shared" si="139"/>
        <v>780000</v>
      </c>
      <c r="J335" s="28">
        <f t="shared" si="139"/>
        <v>1872000</v>
      </c>
      <c r="K335" s="28">
        <f t="shared" si="139"/>
        <v>5624000</v>
      </c>
      <c r="L335" s="28">
        <f t="shared" si="139"/>
        <v>2862000</v>
      </c>
      <c r="M335" s="28"/>
      <c r="N335" s="25">
        <f>SUM(N322:N334)</f>
        <v>13653500</v>
      </c>
      <c r="O335" s="189"/>
      <c r="P335" s="17"/>
      <c r="R335" s="18"/>
      <c r="S335" s="19"/>
      <c r="T335" s="19"/>
      <c r="U335" s="19"/>
    </row>
    <row r="336" spans="2:23" x14ac:dyDescent="0.35">
      <c r="B336" s="13"/>
      <c r="C336" s="23"/>
      <c r="D336" s="23"/>
      <c r="E336" s="24"/>
      <c r="F336" s="24"/>
      <c r="G336" s="24"/>
      <c r="H336" s="24"/>
      <c r="I336" s="24"/>
      <c r="J336" s="24"/>
      <c r="K336" s="24"/>
      <c r="L336" s="24"/>
      <c r="M336" s="24"/>
      <c r="N336" s="25"/>
      <c r="O336" s="189"/>
      <c r="P336" s="17"/>
      <c r="Q336" s="9"/>
      <c r="R336" s="18"/>
      <c r="S336" s="19"/>
      <c r="T336" s="19"/>
      <c r="U336" s="19"/>
    </row>
    <row r="337" spans="2:23" x14ac:dyDescent="0.35">
      <c r="B337" s="13"/>
      <c r="C337" s="14" t="s">
        <v>152</v>
      </c>
      <c r="D337" s="14" t="s">
        <v>74</v>
      </c>
      <c r="E337" s="51"/>
      <c r="F337" s="51"/>
      <c r="G337" s="51"/>
      <c r="H337" s="51"/>
      <c r="I337" s="51"/>
      <c r="J337" s="51"/>
      <c r="K337" s="51"/>
      <c r="L337" s="51"/>
      <c r="M337" s="51"/>
      <c r="N337" s="16"/>
      <c r="O337" s="189"/>
      <c r="P337" s="17"/>
      <c r="Q337" s="9"/>
      <c r="R337" s="18"/>
      <c r="S337" s="19"/>
      <c r="T337" s="19"/>
      <c r="U337" s="19"/>
    </row>
    <row r="338" spans="2:23" x14ac:dyDescent="0.35">
      <c r="B338" s="13"/>
      <c r="C338" s="23"/>
      <c r="D338" s="23" t="s">
        <v>153</v>
      </c>
      <c r="E338" s="24"/>
      <c r="F338" s="24">
        <v>200000</v>
      </c>
      <c r="G338" s="24"/>
      <c r="H338" s="24"/>
      <c r="I338" s="24"/>
      <c r="J338" s="24"/>
      <c r="K338" s="24"/>
      <c r="L338" s="24"/>
      <c r="M338" s="24"/>
      <c r="N338" s="25">
        <f>SUM(F338:L338)</f>
        <v>200000</v>
      </c>
      <c r="O338" s="189"/>
      <c r="P338" s="17"/>
      <c r="Q338" s="9"/>
      <c r="R338" s="18"/>
      <c r="S338" s="19"/>
      <c r="T338" s="19"/>
      <c r="U338" s="19"/>
    </row>
    <row r="339" spans="2:23" x14ac:dyDescent="0.35">
      <c r="B339" s="13"/>
      <c r="C339" s="23"/>
      <c r="D339" s="23" t="s">
        <v>77</v>
      </c>
      <c r="E339" s="24"/>
      <c r="G339" s="24"/>
      <c r="H339" s="24"/>
      <c r="I339" s="24"/>
      <c r="J339" s="24">
        <v>1200000</v>
      </c>
      <c r="K339" s="24">
        <v>1200000</v>
      </c>
      <c r="L339" s="24"/>
      <c r="M339" s="24"/>
      <c r="N339" s="25">
        <f t="shared" ref="N339:N349" si="140">SUM(F339:L339)</f>
        <v>2400000</v>
      </c>
      <c r="O339" s="189"/>
      <c r="P339" s="17"/>
      <c r="Q339" s="9"/>
      <c r="R339" s="18"/>
      <c r="S339" s="19"/>
      <c r="T339" s="19"/>
      <c r="U339" s="19"/>
    </row>
    <row r="340" spans="2:23" x14ac:dyDescent="0.35">
      <c r="B340" s="13"/>
      <c r="D340" s="23" t="s">
        <v>154</v>
      </c>
      <c r="E340" s="24"/>
      <c r="F340" s="24"/>
      <c r="G340" s="24">
        <v>400000</v>
      </c>
      <c r="H340" s="24">
        <v>400000</v>
      </c>
      <c r="I340" s="24">
        <v>400000</v>
      </c>
      <c r="J340" s="24"/>
      <c r="K340" s="24"/>
      <c r="L340" s="24"/>
      <c r="M340" s="24"/>
      <c r="N340" s="25">
        <f t="shared" si="140"/>
        <v>1200000</v>
      </c>
      <c r="O340" s="189"/>
      <c r="P340" s="17"/>
      <c r="Q340" s="9"/>
      <c r="R340" s="18"/>
      <c r="S340" s="29"/>
      <c r="T340" s="29"/>
      <c r="U340" s="29"/>
      <c r="V340" s="30"/>
      <c r="W340" s="30"/>
    </row>
    <row r="341" spans="2:23" x14ac:dyDescent="0.35">
      <c r="B341" s="13"/>
      <c r="D341" s="23" t="s">
        <v>155</v>
      </c>
      <c r="E341" s="24"/>
      <c r="F341" s="24"/>
      <c r="H341" s="24">
        <v>2000000</v>
      </c>
      <c r="I341" s="24">
        <v>2000000</v>
      </c>
      <c r="J341" s="24"/>
      <c r="K341" s="24"/>
      <c r="L341" s="24"/>
      <c r="M341" s="24"/>
      <c r="N341" s="25">
        <f t="shared" si="140"/>
        <v>4000000</v>
      </c>
      <c r="O341" s="189"/>
      <c r="P341" s="17"/>
      <c r="Q341" s="9"/>
      <c r="R341" s="18"/>
      <c r="S341" s="19"/>
      <c r="T341" s="19"/>
      <c r="U341" s="19"/>
      <c r="V341" s="30"/>
      <c r="W341" s="30"/>
    </row>
    <row r="342" spans="2:23" x14ac:dyDescent="0.35">
      <c r="B342" s="13"/>
      <c r="C342" s="26"/>
      <c r="D342" s="23" t="s">
        <v>140</v>
      </c>
      <c r="E342" s="24"/>
      <c r="F342" s="24"/>
      <c r="G342" s="24"/>
      <c r="H342" s="24"/>
      <c r="J342" s="24">
        <v>800000</v>
      </c>
      <c r="K342" s="24"/>
      <c r="L342" s="24"/>
      <c r="M342" s="24"/>
      <c r="N342" s="25">
        <f t="shared" si="140"/>
        <v>800000</v>
      </c>
      <c r="O342" s="189"/>
      <c r="P342" s="17"/>
      <c r="Q342" s="9"/>
      <c r="R342" s="18"/>
      <c r="S342" s="19"/>
      <c r="T342" s="19"/>
      <c r="U342" s="19"/>
      <c r="V342" s="30"/>
      <c r="W342" s="30"/>
    </row>
    <row r="343" spans="2:23" x14ac:dyDescent="0.35">
      <c r="B343" s="13"/>
      <c r="C343" s="23"/>
      <c r="D343" s="23" t="s">
        <v>156</v>
      </c>
      <c r="E343" s="24"/>
      <c r="F343" s="24"/>
      <c r="G343" s="24"/>
      <c r="H343" s="24"/>
      <c r="I343" s="24"/>
      <c r="J343" s="24">
        <v>400000</v>
      </c>
      <c r="K343" s="24"/>
      <c r="L343" s="24"/>
      <c r="M343" s="24"/>
      <c r="N343" s="25">
        <f t="shared" si="140"/>
        <v>400000</v>
      </c>
      <c r="O343" s="189"/>
      <c r="P343" s="17"/>
      <c r="Q343" s="9"/>
      <c r="R343" s="18"/>
      <c r="S343" s="19"/>
      <c r="T343" s="19"/>
      <c r="U343" s="19"/>
    </row>
    <row r="344" spans="2:23" x14ac:dyDescent="0.35">
      <c r="B344" s="13"/>
      <c r="C344" s="23"/>
      <c r="D344" s="23" t="s">
        <v>157</v>
      </c>
      <c r="E344" s="24"/>
      <c r="F344" s="24"/>
      <c r="G344" s="24"/>
      <c r="H344" s="24"/>
      <c r="I344" s="24"/>
      <c r="J344" s="24">
        <v>1100000</v>
      </c>
      <c r="K344" s="24">
        <v>1100000</v>
      </c>
      <c r="L344" s="24"/>
      <c r="M344" s="24"/>
      <c r="N344" s="25">
        <f t="shared" si="140"/>
        <v>2200000</v>
      </c>
      <c r="O344" s="189"/>
      <c r="P344" s="17"/>
      <c r="Q344" s="9"/>
      <c r="R344" s="18"/>
      <c r="S344" s="19"/>
      <c r="T344" s="19"/>
      <c r="U344" s="19"/>
    </row>
    <row r="345" spans="2:23" x14ac:dyDescent="0.35">
      <c r="B345" s="13"/>
      <c r="C345" s="26"/>
      <c r="D345" s="23" t="s">
        <v>158</v>
      </c>
      <c r="E345" s="24"/>
      <c r="F345" s="24"/>
      <c r="G345" s="24"/>
      <c r="H345" s="24"/>
      <c r="I345" s="24"/>
      <c r="J345" s="24"/>
      <c r="K345" s="24">
        <v>1200000</v>
      </c>
      <c r="L345" s="24">
        <v>1200000</v>
      </c>
      <c r="M345" s="24"/>
      <c r="N345" s="25">
        <f t="shared" si="140"/>
        <v>2400000</v>
      </c>
      <c r="O345" s="189"/>
      <c r="P345" s="17"/>
      <c r="Q345" s="9"/>
      <c r="R345" s="18"/>
      <c r="S345" s="19"/>
      <c r="T345" s="19"/>
      <c r="U345" s="19"/>
    </row>
    <row r="346" spans="2:23" x14ac:dyDescent="0.35">
      <c r="B346" s="13"/>
      <c r="C346" s="23"/>
      <c r="D346" s="23" t="s">
        <v>15</v>
      </c>
      <c r="E346" s="24"/>
      <c r="F346" s="24">
        <f>SUM(G338:G345)*0.12</f>
        <v>48000</v>
      </c>
      <c r="G346" s="24">
        <f t="shared" ref="G346:L346" si="141">SUM(H338:H345)*0.12</f>
        <v>288000</v>
      </c>
      <c r="H346" s="24">
        <f t="shared" si="141"/>
        <v>288000</v>
      </c>
      <c r="I346" s="24">
        <f t="shared" si="141"/>
        <v>420000</v>
      </c>
      <c r="J346" s="24">
        <f t="shared" si="141"/>
        <v>420000</v>
      </c>
      <c r="K346" s="24">
        <f t="shared" si="141"/>
        <v>144000</v>
      </c>
      <c r="L346" s="24">
        <f t="shared" si="141"/>
        <v>0</v>
      </c>
      <c r="M346" s="24"/>
      <c r="N346" s="25">
        <f t="shared" si="140"/>
        <v>1608000</v>
      </c>
      <c r="O346" s="189"/>
      <c r="P346" s="17"/>
      <c r="Q346" s="9"/>
      <c r="R346" s="18"/>
      <c r="S346" s="19"/>
      <c r="T346" s="19"/>
      <c r="U346" s="19"/>
    </row>
    <row r="347" spans="2:23" x14ac:dyDescent="0.35">
      <c r="B347" s="13"/>
      <c r="C347" s="23"/>
      <c r="D347" s="23" t="s">
        <v>16</v>
      </c>
      <c r="E347" s="24"/>
      <c r="F347" s="24">
        <f>SUM(F338:F345)*0.06</f>
        <v>12000</v>
      </c>
      <c r="G347" s="24">
        <f t="shared" ref="G347:L347" si="142">SUM(G338:G345)*0.06</f>
        <v>24000</v>
      </c>
      <c r="H347" s="24">
        <f t="shared" si="142"/>
        <v>144000</v>
      </c>
      <c r="I347" s="24">
        <f t="shared" si="142"/>
        <v>144000</v>
      </c>
      <c r="J347" s="24">
        <f t="shared" si="142"/>
        <v>210000</v>
      </c>
      <c r="K347" s="24">
        <f t="shared" si="142"/>
        <v>210000</v>
      </c>
      <c r="L347" s="24">
        <f t="shared" si="142"/>
        <v>72000</v>
      </c>
      <c r="M347" s="24"/>
      <c r="N347" s="25">
        <f t="shared" si="140"/>
        <v>816000</v>
      </c>
      <c r="O347" s="190">
        <f>SUM(N338:N347)</f>
        <v>16024000</v>
      </c>
      <c r="P347" s="17"/>
      <c r="Q347" s="9"/>
      <c r="R347" s="18"/>
      <c r="S347" s="19"/>
      <c r="T347" s="19"/>
      <c r="U347" s="19"/>
    </row>
    <row r="348" spans="2:23" s="39" customFormat="1" ht="12.5" x14ac:dyDescent="0.25">
      <c r="B348" s="40"/>
      <c r="C348" s="23"/>
      <c r="D348" s="41" t="s">
        <v>52</v>
      </c>
      <c r="E348" s="42"/>
      <c r="F348" s="42"/>
      <c r="G348" s="69">
        <v>240000</v>
      </c>
      <c r="H348" s="42"/>
      <c r="I348" s="42"/>
      <c r="J348" s="42"/>
      <c r="K348" s="42"/>
      <c r="L348" s="42"/>
      <c r="M348" s="42"/>
      <c r="N348" s="43">
        <f t="shared" si="140"/>
        <v>240000</v>
      </c>
      <c r="O348" s="194"/>
      <c r="P348" s="17"/>
      <c r="Q348" s="9"/>
      <c r="R348" s="18"/>
      <c r="S348" s="44"/>
      <c r="T348" s="44"/>
      <c r="U348" s="44"/>
    </row>
    <row r="349" spans="2:23" s="39" customFormat="1" ht="12.5" x14ac:dyDescent="0.25">
      <c r="B349" s="40"/>
      <c r="C349" s="61"/>
      <c r="D349" s="41" t="s">
        <v>55</v>
      </c>
      <c r="E349" s="42"/>
      <c r="F349" s="42"/>
      <c r="G349" s="69">
        <v>100000</v>
      </c>
      <c r="H349" s="42"/>
      <c r="I349" s="42"/>
      <c r="J349" s="42"/>
      <c r="K349" s="42"/>
      <c r="L349" s="42"/>
      <c r="M349" s="42"/>
      <c r="N349" s="43">
        <f t="shared" si="140"/>
        <v>100000</v>
      </c>
      <c r="O349" s="194"/>
      <c r="P349" s="17"/>
      <c r="Q349" s="9"/>
      <c r="R349" s="18"/>
      <c r="S349" s="44"/>
      <c r="T349" s="44"/>
      <c r="U349" s="44"/>
    </row>
    <row r="350" spans="2:23" s="39" customFormat="1" ht="12.5" x14ac:dyDescent="0.25">
      <c r="B350" s="40"/>
      <c r="C350" s="46"/>
      <c r="D350" s="41" t="s">
        <v>32</v>
      </c>
      <c r="E350" s="42"/>
      <c r="F350" s="42">
        <f>SUM(G348:G349)*0.12</f>
        <v>40800</v>
      </c>
      <c r="G350" s="42">
        <f t="shared" ref="G350:L350" si="143">SUM(H348:H349)*0.12</f>
        <v>0</v>
      </c>
      <c r="H350" s="42">
        <f t="shared" si="143"/>
        <v>0</v>
      </c>
      <c r="I350" s="42">
        <f t="shared" si="143"/>
        <v>0</v>
      </c>
      <c r="J350" s="42">
        <f t="shared" si="143"/>
        <v>0</v>
      </c>
      <c r="K350" s="42">
        <f t="shared" si="143"/>
        <v>0</v>
      </c>
      <c r="L350" s="42">
        <f t="shared" si="143"/>
        <v>0</v>
      </c>
      <c r="M350" s="42"/>
      <c r="N350" s="43">
        <f>SUM(F350:L350)</f>
        <v>40800</v>
      </c>
      <c r="O350" s="191"/>
      <c r="P350" s="17"/>
      <c r="Q350" s="9"/>
      <c r="R350" s="18"/>
      <c r="S350" s="44"/>
      <c r="T350" s="44"/>
      <c r="U350" s="44"/>
    </row>
    <row r="351" spans="2:23" s="39" customFormat="1" ht="12.5" x14ac:dyDescent="0.25">
      <c r="B351" s="40"/>
      <c r="C351" s="46"/>
      <c r="D351" s="41" t="s">
        <v>33</v>
      </c>
      <c r="E351" s="42"/>
      <c r="F351" s="42">
        <f>SUM(F348:F349)*0.06</f>
        <v>0</v>
      </c>
      <c r="G351" s="42">
        <f t="shared" ref="G351:L351" si="144">SUM(G348:G349)*0.06</f>
        <v>20400</v>
      </c>
      <c r="H351" s="42">
        <f t="shared" si="144"/>
        <v>0</v>
      </c>
      <c r="I351" s="42">
        <f t="shared" si="144"/>
        <v>0</v>
      </c>
      <c r="J351" s="42">
        <f t="shared" si="144"/>
        <v>0</v>
      </c>
      <c r="K351" s="42">
        <f t="shared" si="144"/>
        <v>0</v>
      </c>
      <c r="L351" s="42">
        <f t="shared" si="144"/>
        <v>0</v>
      </c>
      <c r="M351" s="42"/>
      <c r="N351" s="47">
        <f>SUM(F351:L351)</f>
        <v>20400</v>
      </c>
      <c r="O351" s="192">
        <f>SUM(N348,N349,N350,N351)</f>
        <v>401200</v>
      </c>
      <c r="P351" s="17"/>
      <c r="Q351" s="9"/>
      <c r="R351" s="18"/>
      <c r="S351" s="44"/>
      <c r="T351" s="44"/>
      <c r="U351" s="44"/>
    </row>
    <row r="352" spans="2:23" x14ac:dyDescent="0.35">
      <c r="B352" s="13"/>
      <c r="C352" s="23"/>
      <c r="D352" s="23"/>
      <c r="E352" s="28"/>
      <c r="F352" s="28">
        <f>SUM(F338:F351)</f>
        <v>300800</v>
      </c>
      <c r="G352" s="28">
        <f t="shared" ref="G352:L352" si="145">SUM(G338:G351)</f>
        <v>1072400</v>
      </c>
      <c r="H352" s="28">
        <f t="shared" si="145"/>
        <v>2832000</v>
      </c>
      <c r="I352" s="28">
        <f t="shared" si="145"/>
        <v>2964000</v>
      </c>
      <c r="J352" s="28">
        <f t="shared" si="145"/>
        <v>4130000</v>
      </c>
      <c r="K352" s="28">
        <f t="shared" si="145"/>
        <v>3854000</v>
      </c>
      <c r="L352" s="28">
        <f t="shared" si="145"/>
        <v>1272000</v>
      </c>
      <c r="M352" s="28"/>
      <c r="N352" s="25">
        <f>SUM(N338:N351)</f>
        <v>16425200</v>
      </c>
      <c r="O352" s="189"/>
      <c r="P352" s="17"/>
      <c r="R352" s="18"/>
      <c r="S352" s="19"/>
      <c r="T352" s="19"/>
      <c r="U352" s="19"/>
    </row>
    <row r="353" spans="2:24" x14ac:dyDescent="0.35">
      <c r="B353" s="13"/>
      <c r="C353" s="23"/>
      <c r="D353" s="23"/>
      <c r="E353" s="24"/>
      <c r="F353" s="24"/>
      <c r="G353" s="24"/>
      <c r="H353" s="24"/>
      <c r="I353" s="24"/>
      <c r="J353" s="24"/>
      <c r="K353" s="24"/>
      <c r="L353" s="24"/>
      <c r="M353" s="24"/>
      <c r="N353" s="25"/>
      <c r="O353" s="189"/>
      <c r="P353" s="17"/>
      <c r="Q353" s="9"/>
      <c r="R353" s="18"/>
      <c r="S353" s="19"/>
      <c r="T353" s="19"/>
      <c r="U353" s="19"/>
    </row>
    <row r="354" spans="2:24" x14ac:dyDescent="0.35">
      <c r="B354" s="13"/>
      <c r="C354" s="14" t="s">
        <v>159</v>
      </c>
      <c r="D354" s="14" t="s">
        <v>160</v>
      </c>
      <c r="E354" s="51"/>
      <c r="F354" s="51"/>
      <c r="G354" s="51"/>
      <c r="H354" s="51"/>
      <c r="I354" s="51"/>
      <c r="J354" s="51"/>
      <c r="K354" s="51"/>
      <c r="L354" s="51"/>
      <c r="M354" s="51"/>
      <c r="N354" s="52"/>
      <c r="O354" s="189"/>
      <c r="P354" s="17"/>
      <c r="Q354" s="9"/>
      <c r="R354" s="18"/>
      <c r="S354" s="29"/>
      <c r="T354" s="29"/>
      <c r="U354" s="29"/>
      <c r="V354" s="30"/>
      <c r="W354" s="30"/>
    </row>
    <row r="355" spans="2:24" x14ac:dyDescent="0.35">
      <c r="B355" s="13"/>
      <c r="D355" s="68" t="s">
        <v>36</v>
      </c>
      <c r="E355" s="24"/>
      <c r="F355" s="24"/>
      <c r="G355" s="24"/>
      <c r="H355" s="24"/>
      <c r="I355" s="24"/>
      <c r="J355" s="24"/>
      <c r="K355" s="24"/>
      <c r="L355" s="24"/>
      <c r="M355" s="24"/>
      <c r="N355" s="27">
        <f>SUM(F355:L355)</f>
        <v>0</v>
      </c>
      <c r="O355" s="189"/>
      <c r="P355" s="17"/>
      <c r="Q355" s="9"/>
      <c r="R355" s="18"/>
      <c r="S355" s="29"/>
      <c r="T355" s="29"/>
      <c r="U355" s="29"/>
      <c r="V355" s="30"/>
      <c r="W355" s="30"/>
    </row>
    <row r="356" spans="2:24" x14ac:dyDescent="0.35">
      <c r="B356" s="13"/>
      <c r="C356" s="22"/>
      <c r="D356" s="23"/>
      <c r="E356" s="28"/>
      <c r="F356" s="28">
        <f>SUM(F355)</f>
        <v>0</v>
      </c>
      <c r="G356" s="28">
        <f t="shared" ref="G356:L356" si="146">SUM(G355)</f>
        <v>0</v>
      </c>
      <c r="H356" s="28">
        <f t="shared" si="146"/>
        <v>0</v>
      </c>
      <c r="I356" s="28">
        <f t="shared" si="146"/>
        <v>0</v>
      </c>
      <c r="J356" s="28">
        <f t="shared" si="146"/>
        <v>0</v>
      </c>
      <c r="K356" s="28">
        <f t="shared" si="146"/>
        <v>0</v>
      </c>
      <c r="L356" s="28">
        <f t="shared" si="146"/>
        <v>0</v>
      </c>
      <c r="M356" s="28"/>
      <c r="N356" s="25">
        <f>SUM(N355)</f>
        <v>0</v>
      </c>
      <c r="O356" s="189">
        <f>SUM(E356:L356)</f>
        <v>0</v>
      </c>
      <c r="P356" s="8"/>
      <c r="Q356" s="9"/>
      <c r="R356" s="10"/>
      <c r="S356" s="7"/>
      <c r="T356" s="7"/>
      <c r="U356" s="7"/>
      <c r="V356" s="30"/>
      <c r="W356" s="30"/>
      <c r="X356" s="33"/>
    </row>
    <row r="357" spans="2:24" x14ac:dyDescent="0.35">
      <c r="B357" s="13"/>
      <c r="D357" s="23"/>
      <c r="E357" s="24"/>
      <c r="F357" s="24"/>
      <c r="G357" s="24"/>
      <c r="H357" s="24"/>
      <c r="I357" s="24"/>
      <c r="J357" s="24"/>
      <c r="K357" s="24"/>
      <c r="L357" s="24"/>
      <c r="M357" s="24"/>
      <c r="N357" s="25"/>
      <c r="O357" s="189"/>
      <c r="P357" s="8"/>
      <c r="Q357" s="9"/>
      <c r="R357" s="66"/>
      <c r="S357" s="67"/>
      <c r="T357" s="67"/>
      <c r="U357" s="67"/>
      <c r="V357" s="30"/>
      <c r="W357" s="30"/>
    </row>
    <row r="358" spans="2:24" x14ac:dyDescent="0.35">
      <c r="B358" s="13"/>
      <c r="C358" s="14" t="s">
        <v>161</v>
      </c>
      <c r="D358" s="14" t="s">
        <v>74</v>
      </c>
      <c r="E358" s="31"/>
      <c r="F358" s="31"/>
      <c r="G358" s="31"/>
      <c r="H358" s="31"/>
      <c r="I358" s="31"/>
      <c r="J358" s="31"/>
      <c r="K358" s="31"/>
      <c r="L358" s="31"/>
      <c r="M358" s="31"/>
      <c r="N358" s="16"/>
      <c r="O358" s="189"/>
      <c r="P358" s="8"/>
      <c r="Q358" s="9"/>
      <c r="R358" s="66"/>
      <c r="S358" s="67"/>
      <c r="T358" s="67"/>
      <c r="U358" s="67"/>
      <c r="V358" s="30"/>
      <c r="W358" s="30"/>
    </row>
    <row r="359" spans="2:24" s="39" customFormat="1" ht="12.5" x14ac:dyDescent="0.25">
      <c r="B359" s="40"/>
      <c r="C359" s="61"/>
      <c r="D359" s="23" t="s">
        <v>162</v>
      </c>
      <c r="E359" s="42"/>
      <c r="G359" s="24">
        <v>150000</v>
      </c>
      <c r="H359" s="42"/>
      <c r="I359" s="42"/>
      <c r="J359" s="42"/>
      <c r="K359" s="42"/>
      <c r="L359" s="42"/>
      <c r="M359" s="42"/>
      <c r="N359" s="25">
        <f>SUM(G359:L359)</f>
        <v>150000</v>
      </c>
      <c r="O359" s="194"/>
      <c r="P359" s="17"/>
      <c r="Q359" s="9"/>
      <c r="R359" s="18"/>
      <c r="S359" s="44"/>
      <c r="T359" s="44"/>
      <c r="U359" s="44"/>
    </row>
    <row r="360" spans="2:24" x14ac:dyDescent="0.35">
      <c r="B360" s="13"/>
      <c r="C360" s="23"/>
      <c r="D360" s="23" t="s">
        <v>163</v>
      </c>
      <c r="E360" s="24"/>
      <c r="F360" s="24"/>
      <c r="G360" s="24">
        <v>250000</v>
      </c>
      <c r="H360" s="24"/>
      <c r="I360" s="24"/>
      <c r="J360" s="24"/>
      <c r="K360" s="24"/>
      <c r="L360" s="24"/>
      <c r="M360" s="24"/>
      <c r="N360" s="25">
        <f t="shared" ref="N360:N363" si="147">SUM(F360:L360)</f>
        <v>250000</v>
      </c>
      <c r="O360" s="189"/>
      <c r="P360" s="17"/>
      <c r="Q360" s="9"/>
      <c r="R360" s="18"/>
      <c r="S360" s="29"/>
      <c r="T360" s="29"/>
      <c r="U360" s="29"/>
      <c r="V360" s="30"/>
      <c r="W360" s="30"/>
    </row>
    <row r="361" spans="2:24" x14ac:dyDescent="0.35">
      <c r="B361" s="13"/>
      <c r="C361" s="23"/>
      <c r="D361" s="23" t="s">
        <v>164</v>
      </c>
      <c r="E361" s="24"/>
      <c r="F361" s="24"/>
      <c r="G361" s="24"/>
      <c r="H361" s="24">
        <v>200000</v>
      </c>
      <c r="I361" s="24">
        <v>200000</v>
      </c>
      <c r="J361" s="24"/>
      <c r="K361" s="24"/>
      <c r="L361" s="24"/>
      <c r="M361" s="24"/>
      <c r="N361" s="25">
        <f t="shared" si="147"/>
        <v>400000</v>
      </c>
      <c r="O361" s="189"/>
      <c r="P361" s="17"/>
      <c r="Q361" s="9"/>
      <c r="R361" s="18"/>
      <c r="S361" s="19"/>
      <c r="T361" s="19"/>
      <c r="U361" s="19"/>
      <c r="V361" s="30"/>
      <c r="W361" s="30"/>
    </row>
    <row r="362" spans="2:24" x14ac:dyDescent="0.35">
      <c r="B362" s="13"/>
      <c r="D362" s="23" t="s">
        <v>165</v>
      </c>
      <c r="E362" s="24"/>
      <c r="F362" s="24"/>
      <c r="G362" s="24"/>
      <c r="H362" s="24"/>
      <c r="I362" s="24">
        <v>350000</v>
      </c>
      <c r="J362" s="24"/>
      <c r="K362" s="24"/>
      <c r="L362" s="24"/>
      <c r="M362" s="24"/>
      <c r="N362" s="25">
        <f t="shared" si="147"/>
        <v>350000</v>
      </c>
      <c r="O362" s="189"/>
      <c r="P362" s="17"/>
      <c r="Q362" s="9"/>
      <c r="R362" s="18"/>
      <c r="S362" s="29"/>
      <c r="T362" s="29"/>
      <c r="U362" s="29"/>
      <c r="V362" s="30"/>
      <c r="W362" s="30"/>
    </row>
    <row r="363" spans="2:24" x14ac:dyDescent="0.35">
      <c r="B363" s="13"/>
      <c r="D363" s="23" t="s">
        <v>70</v>
      </c>
      <c r="E363" s="24"/>
      <c r="F363" s="24"/>
      <c r="G363" s="24"/>
      <c r="H363" s="24"/>
      <c r="I363" s="24"/>
      <c r="J363" s="24"/>
      <c r="K363" s="24">
        <v>1500000</v>
      </c>
      <c r="L363" s="24"/>
      <c r="M363" s="24"/>
      <c r="N363" s="25">
        <f t="shared" si="147"/>
        <v>1500000</v>
      </c>
      <c r="O363" s="189"/>
      <c r="P363" s="17"/>
      <c r="Q363" s="9"/>
      <c r="R363" s="18"/>
      <c r="S363" s="29"/>
      <c r="T363" s="29"/>
      <c r="U363" s="29"/>
      <c r="V363" s="30"/>
      <c r="W363" s="30"/>
    </row>
    <row r="364" spans="2:24" x14ac:dyDescent="0.35">
      <c r="B364" s="13"/>
      <c r="C364" s="23"/>
      <c r="D364" s="23" t="s">
        <v>166</v>
      </c>
      <c r="E364" s="24"/>
      <c r="F364" s="24"/>
      <c r="G364" s="24"/>
      <c r="H364" s="24"/>
      <c r="I364" s="24"/>
      <c r="J364" s="24"/>
      <c r="L364" s="24">
        <v>1000000</v>
      </c>
      <c r="M364" s="24"/>
      <c r="N364" s="25">
        <f>SUM(F364:L364)</f>
        <v>1000000</v>
      </c>
      <c r="O364" s="189"/>
      <c r="P364" s="8"/>
      <c r="Q364" s="9"/>
      <c r="R364" s="10"/>
      <c r="S364" s="7"/>
      <c r="T364" s="7"/>
      <c r="U364" s="7"/>
    </row>
    <row r="365" spans="2:24" x14ac:dyDescent="0.35">
      <c r="B365" s="13"/>
      <c r="C365" s="23"/>
      <c r="D365" s="23" t="s">
        <v>15</v>
      </c>
      <c r="E365" s="24"/>
      <c r="F365" s="24">
        <f>SUM(G359:G364)*0.12</f>
        <v>48000</v>
      </c>
      <c r="G365" s="24">
        <f t="shared" ref="G365:L365" si="148">SUM(H359:H364)*0.12</f>
        <v>24000</v>
      </c>
      <c r="H365" s="24">
        <f t="shared" si="148"/>
        <v>66000</v>
      </c>
      <c r="I365" s="24">
        <f t="shared" si="148"/>
        <v>0</v>
      </c>
      <c r="J365" s="24">
        <f t="shared" si="148"/>
        <v>180000</v>
      </c>
      <c r="K365" s="24">
        <f t="shared" si="148"/>
        <v>120000</v>
      </c>
      <c r="L365" s="24">
        <f t="shared" si="148"/>
        <v>0</v>
      </c>
      <c r="M365" s="24"/>
      <c r="N365" s="25">
        <f t="shared" ref="N365:N369" si="149">SUM(F365:L365)</f>
        <v>438000</v>
      </c>
      <c r="O365" s="189"/>
      <c r="P365" s="17"/>
      <c r="Q365" s="9"/>
      <c r="R365" s="18"/>
      <c r="S365" s="19"/>
      <c r="T365" s="19"/>
      <c r="U365" s="19"/>
    </row>
    <row r="366" spans="2:24" x14ac:dyDescent="0.35">
      <c r="B366" s="13"/>
      <c r="C366" s="23"/>
      <c r="D366" s="23" t="s">
        <v>16</v>
      </c>
      <c r="E366" s="24"/>
      <c r="F366" s="24">
        <f>SUM(F359:F364)*0.06</f>
        <v>0</v>
      </c>
      <c r="G366" s="24">
        <f t="shared" ref="G366:L366" si="150">SUM(G359:G364)*0.06</f>
        <v>24000</v>
      </c>
      <c r="H366" s="24">
        <f t="shared" si="150"/>
        <v>12000</v>
      </c>
      <c r="I366" s="24">
        <f t="shared" si="150"/>
        <v>33000</v>
      </c>
      <c r="J366" s="24">
        <f t="shared" si="150"/>
        <v>0</v>
      </c>
      <c r="K366" s="24">
        <f t="shared" si="150"/>
        <v>90000</v>
      </c>
      <c r="L366" s="24">
        <f t="shared" si="150"/>
        <v>60000</v>
      </c>
      <c r="M366" s="24"/>
      <c r="N366" s="25">
        <f t="shared" si="149"/>
        <v>219000</v>
      </c>
      <c r="O366" s="190">
        <f>SUM(N359:N366)</f>
        <v>4307000</v>
      </c>
      <c r="P366" s="17"/>
      <c r="Q366" s="9"/>
      <c r="R366" s="18"/>
      <c r="S366" s="19"/>
      <c r="T366" s="19"/>
      <c r="U366" s="19"/>
    </row>
    <row r="367" spans="2:24" s="39" customFormat="1" ht="12.5" x14ac:dyDescent="0.25">
      <c r="B367" s="40"/>
      <c r="C367" s="41"/>
      <c r="D367" s="41" t="s">
        <v>150</v>
      </c>
      <c r="E367" s="42"/>
      <c r="F367" s="42"/>
      <c r="G367" s="69">
        <v>150000</v>
      </c>
      <c r="H367" s="42"/>
      <c r="I367" s="42"/>
      <c r="J367" s="42"/>
      <c r="K367" s="42"/>
      <c r="L367" s="42"/>
      <c r="M367" s="42"/>
      <c r="N367" s="43">
        <f t="shared" si="149"/>
        <v>150000</v>
      </c>
      <c r="O367" s="194"/>
      <c r="P367" s="17"/>
      <c r="Q367" s="9"/>
      <c r="R367" s="18"/>
      <c r="S367" s="44"/>
      <c r="T367" s="44"/>
      <c r="U367" s="44"/>
    </row>
    <row r="368" spans="2:24" s="39" customFormat="1" ht="12.5" x14ac:dyDescent="0.25">
      <c r="B368" s="40"/>
      <c r="C368" s="61"/>
      <c r="D368" s="41" t="s">
        <v>54</v>
      </c>
      <c r="E368" s="42"/>
      <c r="F368" s="42"/>
      <c r="G368" s="69">
        <v>50000</v>
      </c>
      <c r="H368" s="42"/>
      <c r="I368" s="42"/>
      <c r="J368" s="42"/>
      <c r="K368" s="42"/>
      <c r="L368" s="42"/>
      <c r="M368" s="42"/>
      <c r="N368" s="43">
        <f t="shared" si="149"/>
        <v>50000</v>
      </c>
      <c r="O368" s="194"/>
      <c r="P368" s="17"/>
      <c r="Q368" s="9"/>
      <c r="R368" s="18"/>
      <c r="S368" s="44"/>
      <c r="T368" s="44"/>
      <c r="U368" s="44"/>
    </row>
    <row r="369" spans="2:24" s="39" customFormat="1" ht="12.5" x14ac:dyDescent="0.25">
      <c r="B369" s="40"/>
      <c r="C369" s="61"/>
      <c r="D369" s="41" t="s">
        <v>55</v>
      </c>
      <c r="E369" s="42"/>
      <c r="F369" s="42"/>
      <c r="G369" s="69">
        <v>100000</v>
      </c>
      <c r="H369" s="42"/>
      <c r="I369" s="42"/>
      <c r="J369" s="42"/>
      <c r="K369" s="42"/>
      <c r="L369" s="42"/>
      <c r="M369" s="42"/>
      <c r="N369" s="43">
        <f t="shared" si="149"/>
        <v>100000</v>
      </c>
      <c r="O369" s="194"/>
      <c r="P369" s="17"/>
      <c r="Q369" s="9"/>
      <c r="R369" s="18"/>
      <c r="S369" s="44"/>
      <c r="T369" s="44"/>
      <c r="U369" s="44"/>
    </row>
    <row r="370" spans="2:24" s="39" customFormat="1" ht="12.5" x14ac:dyDescent="0.25">
      <c r="B370" s="40"/>
      <c r="C370" s="41"/>
      <c r="D370" s="41" t="s">
        <v>32</v>
      </c>
      <c r="E370" s="42"/>
      <c r="F370" s="42">
        <f>SUM(G367:G369)*0.12</f>
        <v>36000</v>
      </c>
      <c r="G370" s="42">
        <f t="shared" ref="G370:L370" si="151">SUM(H367:H369)*0.12</f>
        <v>0</v>
      </c>
      <c r="H370" s="42">
        <f t="shared" si="151"/>
        <v>0</v>
      </c>
      <c r="I370" s="42">
        <f t="shared" si="151"/>
        <v>0</v>
      </c>
      <c r="J370" s="42">
        <f t="shared" si="151"/>
        <v>0</v>
      </c>
      <c r="K370" s="42">
        <f t="shared" si="151"/>
        <v>0</v>
      </c>
      <c r="L370" s="42">
        <f t="shared" si="151"/>
        <v>0</v>
      </c>
      <c r="M370" s="42"/>
      <c r="N370" s="43">
        <f>SUM(F370:L370)</f>
        <v>36000</v>
      </c>
      <c r="O370" s="191"/>
      <c r="P370" s="8"/>
      <c r="Q370" s="9"/>
      <c r="R370" s="10"/>
      <c r="S370" s="112"/>
      <c r="T370" s="112"/>
      <c r="U370" s="112"/>
    </row>
    <row r="371" spans="2:24" s="39" customFormat="1" ht="12.5" x14ac:dyDescent="0.25">
      <c r="B371" s="40"/>
      <c r="C371" s="41"/>
      <c r="D371" s="41" t="s">
        <v>33</v>
      </c>
      <c r="E371" s="42"/>
      <c r="F371" s="42">
        <f>SUM(F367:F369)*0.06</f>
        <v>0</v>
      </c>
      <c r="G371" s="42">
        <f t="shared" ref="G371:L371" si="152">SUM(G367:G369)*0.06</f>
        <v>18000</v>
      </c>
      <c r="H371" s="42">
        <f t="shared" si="152"/>
        <v>0</v>
      </c>
      <c r="I371" s="42">
        <f t="shared" si="152"/>
        <v>0</v>
      </c>
      <c r="J371" s="42">
        <f t="shared" si="152"/>
        <v>0</v>
      </c>
      <c r="K371" s="42">
        <f t="shared" si="152"/>
        <v>0</v>
      </c>
      <c r="L371" s="42">
        <f t="shared" si="152"/>
        <v>0</v>
      </c>
      <c r="M371" s="42"/>
      <c r="N371" s="47">
        <f>SUM(F371:L371)</f>
        <v>18000</v>
      </c>
      <c r="O371" s="192">
        <f>SUM(N367:N370,N371)</f>
        <v>354000</v>
      </c>
      <c r="P371" s="8"/>
      <c r="Q371" s="9"/>
      <c r="R371" s="10"/>
      <c r="S371" s="112"/>
      <c r="T371" s="112"/>
      <c r="U371" s="112"/>
    </row>
    <row r="372" spans="2:24" x14ac:dyDescent="0.35">
      <c r="B372" s="13"/>
      <c r="C372" s="23"/>
      <c r="D372" s="113"/>
      <c r="E372" s="28"/>
      <c r="F372" s="28">
        <f>SUM(F359:F371)</f>
        <v>84000</v>
      </c>
      <c r="G372" s="28">
        <f t="shared" ref="G372:L372" si="153">SUM(G359:G371)</f>
        <v>766000</v>
      </c>
      <c r="H372" s="28">
        <f t="shared" si="153"/>
        <v>278000</v>
      </c>
      <c r="I372" s="28">
        <f t="shared" si="153"/>
        <v>583000</v>
      </c>
      <c r="J372" s="28">
        <f t="shared" si="153"/>
        <v>180000</v>
      </c>
      <c r="K372" s="28">
        <f t="shared" si="153"/>
        <v>1710000</v>
      </c>
      <c r="L372" s="28">
        <f t="shared" si="153"/>
        <v>1060000</v>
      </c>
      <c r="M372" s="28"/>
      <c r="N372" s="25">
        <f>SUM(N359:N371)</f>
        <v>4661000</v>
      </c>
      <c r="O372" s="189"/>
      <c r="P372" s="17"/>
      <c r="R372" s="18"/>
      <c r="S372" s="19"/>
      <c r="T372" s="19"/>
      <c r="U372" s="19"/>
      <c r="X372" s="33"/>
    </row>
    <row r="373" spans="2:24" x14ac:dyDescent="0.35">
      <c r="B373" s="13"/>
      <c r="C373" s="23"/>
      <c r="D373" s="23"/>
      <c r="E373" s="24"/>
      <c r="F373" s="24"/>
      <c r="G373" s="24"/>
      <c r="H373" s="24"/>
      <c r="I373" s="24"/>
      <c r="J373" s="24"/>
      <c r="K373" s="24"/>
      <c r="L373" s="24"/>
      <c r="M373" s="24"/>
      <c r="N373" s="25"/>
      <c r="O373" s="189"/>
      <c r="P373" s="17"/>
      <c r="Q373" s="9"/>
      <c r="R373" s="18"/>
      <c r="S373" s="19"/>
      <c r="T373" s="19"/>
      <c r="U373" s="19"/>
    </row>
    <row r="374" spans="2:24" x14ac:dyDescent="0.35">
      <c r="B374" s="13"/>
      <c r="C374" s="14" t="s">
        <v>167</v>
      </c>
      <c r="D374" s="14" t="s">
        <v>50</v>
      </c>
      <c r="E374" s="31"/>
      <c r="F374" s="31"/>
      <c r="G374" s="31"/>
      <c r="H374" s="31"/>
      <c r="I374" s="31"/>
      <c r="J374" s="31"/>
      <c r="K374" s="31"/>
      <c r="L374" s="31"/>
      <c r="M374" s="31"/>
      <c r="N374" s="16"/>
      <c r="O374" s="189"/>
      <c r="P374" s="17"/>
      <c r="Q374" s="9"/>
      <c r="R374" s="18"/>
      <c r="S374" s="19"/>
      <c r="T374" s="19"/>
      <c r="U374" s="19"/>
    </row>
    <row r="375" spans="2:24" x14ac:dyDescent="0.35">
      <c r="B375" s="13"/>
      <c r="D375" s="23" t="s">
        <v>140</v>
      </c>
      <c r="E375" s="24"/>
      <c r="F375" s="24">
        <v>800000</v>
      </c>
      <c r="H375" s="24"/>
      <c r="I375" s="42"/>
      <c r="J375" s="24"/>
      <c r="K375" s="24"/>
      <c r="L375" s="24"/>
      <c r="M375" s="24"/>
      <c r="N375" s="25">
        <f>SUM(F375:L375)</f>
        <v>800000</v>
      </c>
      <c r="O375" s="188"/>
      <c r="P375" s="17"/>
      <c r="Q375" s="9"/>
      <c r="R375" s="18"/>
      <c r="S375" s="29"/>
      <c r="T375" s="29"/>
      <c r="U375" s="29"/>
      <c r="V375" s="30"/>
      <c r="W375" s="30"/>
    </row>
    <row r="376" spans="2:24" x14ac:dyDescent="0.35">
      <c r="B376" s="13"/>
      <c r="C376" s="23"/>
      <c r="D376" s="23" t="s">
        <v>59</v>
      </c>
      <c r="E376" s="24"/>
      <c r="G376" s="24">
        <v>301000</v>
      </c>
      <c r="H376" s="24"/>
      <c r="I376" s="24"/>
      <c r="J376" s="24"/>
      <c r="K376" s="24"/>
      <c r="L376" s="24"/>
      <c r="M376" s="24"/>
      <c r="N376" s="25">
        <f>SUM(F376:L376)</f>
        <v>301000</v>
      </c>
      <c r="O376" s="189"/>
      <c r="P376" s="17"/>
      <c r="Q376" s="9"/>
      <c r="R376" s="18"/>
      <c r="S376" s="19"/>
      <c r="T376" s="19"/>
      <c r="U376" s="19"/>
    </row>
    <row r="377" spans="2:24" x14ac:dyDescent="0.35">
      <c r="B377" s="13"/>
      <c r="C377" s="23"/>
      <c r="D377" s="23" t="s">
        <v>168</v>
      </c>
      <c r="E377" s="24"/>
      <c r="G377" s="24"/>
      <c r="H377" s="24"/>
      <c r="I377" s="24">
        <v>500000</v>
      </c>
      <c r="J377" s="24"/>
      <c r="K377" s="24"/>
      <c r="L377" s="24"/>
      <c r="M377" s="24"/>
      <c r="N377" s="25">
        <f>SUM(F377:L377)</f>
        <v>500000</v>
      </c>
      <c r="O377" s="189"/>
      <c r="P377" s="17"/>
      <c r="Q377" s="9"/>
      <c r="R377" s="18"/>
      <c r="S377" s="19"/>
      <c r="T377" s="19"/>
      <c r="U377" s="19"/>
    </row>
    <row r="378" spans="2:24" x14ac:dyDescent="0.35">
      <c r="B378" s="13"/>
      <c r="D378" s="23" t="s">
        <v>71</v>
      </c>
      <c r="E378" s="24"/>
      <c r="F378" s="24"/>
      <c r="G378" s="24"/>
      <c r="H378" s="24"/>
      <c r="I378" s="24">
        <v>1000000</v>
      </c>
      <c r="J378" s="24"/>
      <c r="K378" s="24"/>
      <c r="L378" s="24"/>
      <c r="M378" s="24"/>
      <c r="N378" s="25">
        <f t="shared" ref="N378" si="154">SUM(F378:L378)</f>
        <v>1000000</v>
      </c>
      <c r="O378" s="189"/>
      <c r="P378" s="17"/>
      <c r="Q378" s="9"/>
      <c r="R378" s="18"/>
      <c r="S378" s="29"/>
      <c r="T378" s="29"/>
      <c r="U378" s="29"/>
      <c r="V378" s="30"/>
      <c r="W378" s="30"/>
    </row>
    <row r="379" spans="2:24" x14ac:dyDescent="0.35">
      <c r="B379" s="13"/>
      <c r="C379" s="22"/>
      <c r="D379" s="23" t="s">
        <v>15</v>
      </c>
      <c r="E379" s="24"/>
      <c r="F379" s="24">
        <f>SUM(G375:G378)*0.12</f>
        <v>36120</v>
      </c>
      <c r="G379" s="24">
        <f t="shared" ref="G379:L379" si="155">SUM(H375:H378)*0.12</f>
        <v>0</v>
      </c>
      <c r="H379" s="24">
        <f t="shared" si="155"/>
        <v>180000</v>
      </c>
      <c r="I379" s="24">
        <f t="shared" si="155"/>
        <v>0</v>
      </c>
      <c r="J379" s="24">
        <f t="shared" si="155"/>
        <v>0</v>
      </c>
      <c r="K379" s="24">
        <f t="shared" si="155"/>
        <v>0</v>
      </c>
      <c r="L379" s="24">
        <f t="shared" si="155"/>
        <v>0</v>
      </c>
      <c r="M379" s="24"/>
      <c r="N379" s="25">
        <f>SUM(F379:L379)</f>
        <v>216120</v>
      </c>
      <c r="O379" s="189"/>
      <c r="P379" s="17"/>
      <c r="Q379" s="9"/>
      <c r="R379" s="18"/>
      <c r="S379" s="19"/>
      <c r="T379" s="19"/>
      <c r="U379" s="19"/>
      <c r="V379" s="30"/>
      <c r="W379" s="30"/>
    </row>
    <row r="380" spans="2:24" x14ac:dyDescent="0.35">
      <c r="B380" s="13"/>
      <c r="C380" s="23"/>
      <c r="D380" s="23" t="s">
        <v>16</v>
      </c>
      <c r="E380" s="24"/>
      <c r="F380" s="24">
        <f>SUM(F375:F378)*0.06</f>
        <v>48000</v>
      </c>
      <c r="G380" s="24">
        <f t="shared" ref="G380:L380" si="156">SUM(G375:G378)*0.06</f>
        <v>18060</v>
      </c>
      <c r="H380" s="24">
        <f t="shared" si="156"/>
        <v>0</v>
      </c>
      <c r="I380" s="24">
        <f t="shared" si="156"/>
        <v>90000</v>
      </c>
      <c r="J380" s="24">
        <f t="shared" si="156"/>
        <v>0</v>
      </c>
      <c r="K380" s="24">
        <f t="shared" si="156"/>
        <v>0</v>
      </c>
      <c r="L380" s="24">
        <f t="shared" si="156"/>
        <v>0</v>
      </c>
      <c r="M380" s="24"/>
      <c r="N380" s="25">
        <f>SUM(F380:L380)</f>
        <v>156060</v>
      </c>
      <c r="O380" s="190">
        <f>SUM(N375:N380)</f>
        <v>2973180</v>
      </c>
      <c r="P380" s="17"/>
      <c r="Q380" s="9"/>
      <c r="R380" s="18"/>
      <c r="S380" s="19"/>
      <c r="T380" s="19"/>
      <c r="U380" s="19"/>
      <c r="V380" s="30"/>
      <c r="W380" s="30"/>
    </row>
    <row r="381" spans="2:24" s="39" customFormat="1" ht="12.5" x14ac:dyDescent="0.25">
      <c r="B381" s="40"/>
      <c r="C381" s="61"/>
      <c r="D381" s="41" t="s">
        <v>52</v>
      </c>
      <c r="E381" s="42"/>
      <c r="F381" s="42"/>
      <c r="G381" s="69"/>
      <c r="H381" s="69">
        <v>240000</v>
      </c>
      <c r="I381" s="42"/>
      <c r="J381" s="42"/>
      <c r="K381" s="42"/>
      <c r="L381" s="42"/>
      <c r="M381" s="42"/>
      <c r="N381" s="43">
        <f t="shared" ref="N381:N382" si="157">SUM(F381:L381)</f>
        <v>240000</v>
      </c>
      <c r="O381" s="194"/>
      <c r="P381" s="17"/>
      <c r="Q381" s="9"/>
      <c r="R381" s="18"/>
      <c r="S381" s="44"/>
      <c r="T381" s="44"/>
      <c r="U381" s="44"/>
    </row>
    <row r="382" spans="2:24" s="39" customFormat="1" ht="12.5" x14ac:dyDescent="0.25">
      <c r="B382" s="40"/>
      <c r="C382" s="61"/>
      <c r="D382" s="41" t="s">
        <v>55</v>
      </c>
      <c r="E382" s="42"/>
      <c r="F382" s="42"/>
      <c r="G382" s="69"/>
      <c r="H382" s="69">
        <v>100000</v>
      </c>
      <c r="J382" s="42"/>
      <c r="K382" s="42"/>
      <c r="L382" s="42"/>
      <c r="M382" s="42"/>
      <c r="N382" s="43">
        <f t="shared" si="157"/>
        <v>100000</v>
      </c>
      <c r="O382" s="194"/>
      <c r="P382" s="17"/>
      <c r="Q382" s="9"/>
      <c r="R382" s="18"/>
      <c r="S382" s="44"/>
      <c r="T382" s="44"/>
      <c r="U382" s="44"/>
    </row>
    <row r="383" spans="2:24" s="39" customFormat="1" ht="12.5" x14ac:dyDescent="0.25">
      <c r="B383" s="40"/>
      <c r="D383" s="41" t="s">
        <v>32</v>
      </c>
      <c r="E383" s="42"/>
      <c r="F383" s="42">
        <f>SUM(G381:G382)*0.12</f>
        <v>0</v>
      </c>
      <c r="G383" s="42">
        <f t="shared" ref="G383:L383" si="158">SUM(H381:H382)*0.12</f>
        <v>40800</v>
      </c>
      <c r="H383" s="42">
        <f t="shared" si="158"/>
        <v>0</v>
      </c>
      <c r="I383" s="42">
        <f t="shared" si="158"/>
        <v>0</v>
      </c>
      <c r="J383" s="42">
        <f t="shared" si="158"/>
        <v>0</v>
      </c>
      <c r="K383" s="42">
        <f t="shared" si="158"/>
        <v>0</v>
      </c>
      <c r="L383" s="42">
        <f t="shared" si="158"/>
        <v>0</v>
      </c>
      <c r="M383" s="42"/>
      <c r="N383" s="43">
        <f>SUM(F383:L383)</f>
        <v>40800</v>
      </c>
      <c r="O383" s="191"/>
      <c r="P383" s="17"/>
      <c r="Q383" s="9"/>
      <c r="R383" s="18"/>
      <c r="S383" s="44"/>
      <c r="T383" s="44"/>
      <c r="U383" s="44"/>
      <c r="V383" s="45"/>
      <c r="W383" s="45"/>
    </row>
    <row r="384" spans="2:24" s="39" customFormat="1" ht="12.5" x14ac:dyDescent="0.25">
      <c r="B384" s="40"/>
      <c r="D384" s="41" t="s">
        <v>33</v>
      </c>
      <c r="E384" s="42"/>
      <c r="F384" s="42">
        <f>SUM(F381:F382)*0.06</f>
        <v>0</v>
      </c>
      <c r="G384" s="42">
        <f t="shared" ref="G384:L384" si="159">SUM(G381:G382)*0.06</f>
        <v>0</v>
      </c>
      <c r="H384" s="42">
        <f t="shared" si="159"/>
        <v>20400</v>
      </c>
      <c r="I384" s="42">
        <f t="shared" si="159"/>
        <v>0</v>
      </c>
      <c r="J384" s="42">
        <f t="shared" si="159"/>
        <v>0</v>
      </c>
      <c r="K384" s="42">
        <f t="shared" si="159"/>
        <v>0</v>
      </c>
      <c r="L384" s="42">
        <f t="shared" si="159"/>
        <v>0</v>
      </c>
      <c r="M384" s="42"/>
      <c r="N384" s="47">
        <f>SUM(F384:L384)</f>
        <v>20400</v>
      </c>
      <c r="O384" s="192">
        <f>SUM(N381,N382,N383,N384)</f>
        <v>401200</v>
      </c>
      <c r="P384" s="17"/>
      <c r="Q384" s="9"/>
      <c r="R384" s="18"/>
      <c r="S384" s="44"/>
      <c r="T384" s="44"/>
      <c r="U384" s="44"/>
      <c r="V384" s="45"/>
      <c r="W384" s="45"/>
    </row>
    <row r="385" spans="2:23" x14ac:dyDescent="0.35">
      <c r="B385" s="13"/>
      <c r="C385" s="23"/>
      <c r="D385" s="23"/>
      <c r="E385" s="28"/>
      <c r="F385" s="28">
        <f>SUM(F375:F384)</f>
        <v>884120</v>
      </c>
      <c r="G385" s="28">
        <f t="shared" ref="G385:L385" si="160">SUM(G375:G384)</f>
        <v>359860</v>
      </c>
      <c r="H385" s="28">
        <f t="shared" si="160"/>
        <v>540400</v>
      </c>
      <c r="I385" s="28">
        <f t="shared" si="160"/>
        <v>1590000</v>
      </c>
      <c r="J385" s="28">
        <f t="shared" si="160"/>
        <v>0</v>
      </c>
      <c r="K385" s="28">
        <f t="shared" si="160"/>
        <v>0</v>
      </c>
      <c r="L385" s="28">
        <f t="shared" si="160"/>
        <v>0</v>
      </c>
      <c r="M385" s="28"/>
      <c r="N385" s="25">
        <f>SUM(N375:N384)</f>
        <v>3374380</v>
      </c>
      <c r="O385" s="189"/>
      <c r="P385" s="17"/>
      <c r="R385" s="18"/>
      <c r="S385" s="19"/>
      <c r="T385" s="19"/>
      <c r="U385" s="19"/>
      <c r="V385" s="30"/>
      <c r="W385" s="30"/>
    </row>
    <row r="386" spans="2:23" x14ac:dyDescent="0.35">
      <c r="B386" s="13"/>
      <c r="C386" s="23"/>
      <c r="D386" s="23"/>
      <c r="E386" s="24"/>
      <c r="F386" s="24"/>
      <c r="G386" s="24"/>
      <c r="H386" s="24"/>
      <c r="I386" s="24"/>
      <c r="J386" s="24"/>
      <c r="K386" s="24"/>
      <c r="L386" s="24"/>
      <c r="M386" s="24"/>
      <c r="N386" s="25"/>
      <c r="O386" s="189"/>
      <c r="P386" s="17"/>
      <c r="Q386" s="9"/>
      <c r="R386" s="18"/>
      <c r="S386" s="19"/>
      <c r="T386" s="19"/>
      <c r="U386" s="19"/>
      <c r="V386" s="30"/>
      <c r="W386" s="30"/>
    </row>
    <row r="387" spans="2:23" s="33" customFormat="1" ht="12.5" x14ac:dyDescent="0.25">
      <c r="B387" s="37"/>
      <c r="C387" s="14" t="s">
        <v>169</v>
      </c>
      <c r="D387" s="14" t="s">
        <v>50</v>
      </c>
      <c r="E387" s="31"/>
      <c r="F387" s="31"/>
      <c r="G387" s="31"/>
      <c r="H387" s="31"/>
      <c r="I387" s="31"/>
      <c r="J387" s="31"/>
      <c r="K387" s="31"/>
      <c r="L387" s="31"/>
      <c r="M387" s="31"/>
      <c r="N387" s="16"/>
      <c r="O387" s="189"/>
      <c r="P387" s="17"/>
      <c r="Q387" s="9"/>
      <c r="R387" s="18"/>
      <c r="S387" s="19"/>
      <c r="T387" s="19"/>
      <c r="U387" s="19"/>
      <c r="V387" s="38"/>
      <c r="W387" s="38"/>
    </row>
    <row r="388" spans="2:23" x14ac:dyDescent="0.35">
      <c r="B388" s="13"/>
      <c r="C388" s="23"/>
      <c r="D388" s="23" t="s">
        <v>170</v>
      </c>
      <c r="E388" s="24"/>
      <c r="G388" s="24">
        <v>1500000</v>
      </c>
      <c r="H388" s="24"/>
      <c r="I388" s="24"/>
      <c r="J388" s="24"/>
      <c r="K388" s="24"/>
      <c r="L388" s="24"/>
      <c r="M388" s="24"/>
      <c r="N388" s="25">
        <f>SUM(G388:L388)</f>
        <v>1500000</v>
      </c>
      <c r="O388" s="189"/>
      <c r="P388" s="17"/>
      <c r="Q388" s="9"/>
      <c r="R388" s="18"/>
      <c r="S388" s="19"/>
      <c r="T388" s="19"/>
      <c r="U388" s="19"/>
      <c r="V388" s="30"/>
      <c r="W388" s="30"/>
    </row>
    <row r="389" spans="2:23" x14ac:dyDescent="0.35">
      <c r="B389" s="13"/>
      <c r="C389" s="23"/>
      <c r="D389" s="23" t="s">
        <v>171</v>
      </c>
      <c r="E389" s="24"/>
      <c r="F389" s="24"/>
      <c r="G389" s="24"/>
      <c r="H389" s="24"/>
      <c r="I389" s="24"/>
      <c r="J389" s="24"/>
      <c r="K389" s="24">
        <v>450000</v>
      </c>
      <c r="L389" s="24"/>
      <c r="M389" s="24"/>
      <c r="N389" s="25">
        <f>SUM(F389:L389)</f>
        <v>450000</v>
      </c>
      <c r="O389" s="189"/>
      <c r="P389" s="17"/>
      <c r="Q389" s="9"/>
      <c r="R389" s="18"/>
      <c r="S389" s="19"/>
      <c r="T389" s="19"/>
      <c r="U389" s="19"/>
      <c r="V389" s="30"/>
      <c r="W389" s="30"/>
    </row>
    <row r="390" spans="2:23" x14ac:dyDescent="0.35">
      <c r="B390" s="13"/>
      <c r="C390" s="23"/>
      <c r="D390" s="23" t="s">
        <v>15</v>
      </c>
      <c r="E390" s="24"/>
      <c r="F390" s="24">
        <f>SUM(G388:G389)*0.12</f>
        <v>180000</v>
      </c>
      <c r="G390" s="24">
        <f t="shared" ref="G390:L390" si="161">SUM(H388:H389)*0.12</f>
        <v>0</v>
      </c>
      <c r="H390" s="24">
        <f t="shared" si="161"/>
        <v>0</v>
      </c>
      <c r="I390" s="24">
        <f t="shared" si="161"/>
        <v>0</v>
      </c>
      <c r="J390" s="24">
        <f t="shared" si="161"/>
        <v>54000</v>
      </c>
      <c r="K390" s="24">
        <f t="shared" si="161"/>
        <v>0</v>
      </c>
      <c r="L390" s="24">
        <f t="shared" si="161"/>
        <v>0</v>
      </c>
      <c r="M390" s="24"/>
      <c r="N390" s="25">
        <f>SUM(F390:L390)</f>
        <v>234000</v>
      </c>
      <c r="O390" s="189"/>
      <c r="P390" s="17"/>
      <c r="Q390" s="9"/>
      <c r="R390" s="18"/>
      <c r="S390" s="19"/>
      <c r="T390" s="19"/>
      <c r="U390" s="19"/>
      <c r="V390" s="30"/>
      <c r="W390" s="30"/>
    </row>
    <row r="391" spans="2:23" x14ac:dyDescent="0.35">
      <c r="B391" s="13"/>
      <c r="D391" s="23" t="s">
        <v>16</v>
      </c>
      <c r="E391" s="24"/>
      <c r="F391" s="24">
        <f>SUM(F388:F389)*0.06</f>
        <v>0</v>
      </c>
      <c r="G391" s="24">
        <f t="shared" ref="G391:L391" si="162">SUM(G388:G389)*0.06</f>
        <v>90000</v>
      </c>
      <c r="H391" s="24">
        <f t="shared" si="162"/>
        <v>0</v>
      </c>
      <c r="I391" s="24">
        <f t="shared" si="162"/>
        <v>0</v>
      </c>
      <c r="J391" s="24">
        <f t="shared" si="162"/>
        <v>0</v>
      </c>
      <c r="K391" s="24">
        <f t="shared" si="162"/>
        <v>27000</v>
      </c>
      <c r="L391" s="24">
        <f t="shared" si="162"/>
        <v>0</v>
      </c>
      <c r="M391" s="24"/>
      <c r="N391" s="25">
        <f>SUM(F391:L391)</f>
        <v>117000</v>
      </c>
      <c r="O391" s="190">
        <f>SUM(N388:N391)</f>
        <v>2301000</v>
      </c>
      <c r="P391" s="17"/>
      <c r="Q391" s="9"/>
      <c r="R391" s="18"/>
      <c r="S391" s="29"/>
      <c r="T391" s="29"/>
      <c r="U391" s="29"/>
      <c r="V391" s="30"/>
      <c r="W391" s="30"/>
    </row>
    <row r="392" spans="2:23" s="39" customFormat="1" ht="12.5" x14ac:dyDescent="0.25">
      <c r="B392" s="40"/>
      <c r="C392" s="61"/>
      <c r="D392" s="41" t="s">
        <v>52</v>
      </c>
      <c r="E392" s="42"/>
      <c r="F392" s="42"/>
      <c r="G392" s="69"/>
      <c r="H392" s="69">
        <v>240000</v>
      </c>
      <c r="I392" s="42"/>
      <c r="J392" s="42"/>
      <c r="K392" s="42"/>
      <c r="L392" s="42"/>
      <c r="M392" s="42"/>
      <c r="N392" s="43">
        <f t="shared" ref="N392:N393" si="163">SUM(F392:L392)</f>
        <v>240000</v>
      </c>
      <c r="O392" s="194"/>
      <c r="P392" s="17"/>
      <c r="Q392" s="9"/>
      <c r="R392" s="18"/>
      <c r="S392" s="44"/>
      <c r="T392" s="44"/>
      <c r="U392" s="44"/>
    </row>
    <row r="393" spans="2:23" s="39" customFormat="1" ht="12.5" x14ac:dyDescent="0.25">
      <c r="B393" s="40"/>
      <c r="C393" s="61"/>
      <c r="D393" s="41" t="s">
        <v>55</v>
      </c>
      <c r="E393" s="42"/>
      <c r="F393" s="42"/>
      <c r="G393" s="69"/>
      <c r="H393" s="69">
        <v>100000</v>
      </c>
      <c r="I393" s="42"/>
      <c r="J393" s="42"/>
      <c r="K393" s="42"/>
      <c r="L393" s="42"/>
      <c r="M393" s="42"/>
      <c r="N393" s="43">
        <f t="shared" si="163"/>
        <v>100000</v>
      </c>
      <c r="O393" s="194"/>
      <c r="P393" s="17"/>
      <c r="Q393" s="9"/>
      <c r="R393" s="18"/>
      <c r="S393" s="44"/>
      <c r="T393" s="44"/>
      <c r="U393" s="44"/>
    </row>
    <row r="394" spans="2:23" s="39" customFormat="1" ht="12.5" x14ac:dyDescent="0.25">
      <c r="B394" s="40"/>
      <c r="C394" s="41"/>
      <c r="D394" s="41" t="s">
        <v>32</v>
      </c>
      <c r="E394" s="42"/>
      <c r="F394" s="42">
        <f>SUM(G392:G393)*0.12</f>
        <v>0</v>
      </c>
      <c r="G394" s="42">
        <f t="shared" ref="G394:L394" si="164">SUM(H392:H393)*0.12</f>
        <v>40800</v>
      </c>
      <c r="H394" s="42">
        <f t="shared" si="164"/>
        <v>0</v>
      </c>
      <c r="I394" s="42">
        <f t="shared" si="164"/>
        <v>0</v>
      </c>
      <c r="J394" s="42">
        <f t="shared" si="164"/>
        <v>0</v>
      </c>
      <c r="K394" s="42">
        <f t="shared" si="164"/>
        <v>0</v>
      </c>
      <c r="L394" s="42">
        <f t="shared" si="164"/>
        <v>0</v>
      </c>
      <c r="M394" s="42"/>
      <c r="N394" s="43">
        <f>SUM(F394:L394)</f>
        <v>40800</v>
      </c>
      <c r="O394" s="191"/>
      <c r="P394" s="17"/>
      <c r="Q394" s="9"/>
      <c r="R394" s="18"/>
      <c r="S394" s="44"/>
      <c r="T394" s="44"/>
      <c r="U394" s="44"/>
      <c r="V394" s="45"/>
      <c r="W394" s="45"/>
    </row>
    <row r="395" spans="2:23" s="39" customFormat="1" ht="12.5" x14ac:dyDescent="0.25">
      <c r="B395" s="40"/>
      <c r="C395" s="41"/>
      <c r="D395" s="41" t="s">
        <v>33</v>
      </c>
      <c r="E395" s="42"/>
      <c r="F395" s="42">
        <f>SUM(F392:F393)*0.06</f>
        <v>0</v>
      </c>
      <c r="G395" s="42">
        <f t="shared" ref="G395:L395" si="165">SUM(G392:G393)*0.06</f>
        <v>0</v>
      </c>
      <c r="H395" s="42">
        <f t="shared" si="165"/>
        <v>20400</v>
      </c>
      <c r="I395" s="42">
        <f t="shared" si="165"/>
        <v>0</v>
      </c>
      <c r="J395" s="42">
        <f t="shared" si="165"/>
        <v>0</v>
      </c>
      <c r="K395" s="42">
        <f t="shared" si="165"/>
        <v>0</v>
      </c>
      <c r="L395" s="42">
        <f t="shared" si="165"/>
        <v>0</v>
      </c>
      <c r="M395" s="42"/>
      <c r="N395" s="47">
        <f>SUM(F395:L395)</f>
        <v>20400</v>
      </c>
      <c r="O395" s="192">
        <f>SUM(N392,N393,N394,N395)</f>
        <v>401200</v>
      </c>
      <c r="P395" s="17"/>
      <c r="Q395" s="9"/>
      <c r="R395" s="18"/>
      <c r="S395" s="44"/>
      <c r="T395" s="44"/>
      <c r="U395" s="44"/>
      <c r="V395" s="45"/>
      <c r="W395" s="45"/>
    </row>
    <row r="396" spans="2:23" x14ac:dyDescent="0.35">
      <c r="B396" s="13"/>
      <c r="D396" s="23"/>
      <c r="E396" s="28"/>
      <c r="F396" s="28">
        <f>SUM(F388:F395)</f>
        <v>180000</v>
      </c>
      <c r="G396" s="28">
        <f>SUM(G388:G395)</f>
        <v>1630800</v>
      </c>
      <c r="H396" s="28">
        <f t="shared" ref="H396:L396" si="166">SUM(H388:H395)</f>
        <v>360400</v>
      </c>
      <c r="I396" s="28">
        <f t="shared" si="166"/>
        <v>0</v>
      </c>
      <c r="J396" s="28">
        <f t="shared" si="166"/>
        <v>54000</v>
      </c>
      <c r="K396" s="28">
        <f t="shared" si="166"/>
        <v>477000</v>
      </c>
      <c r="L396" s="28">
        <f t="shared" si="166"/>
        <v>0</v>
      </c>
      <c r="M396" s="28"/>
      <c r="N396" s="25">
        <f>SUM(N388:N395)</f>
        <v>2702200</v>
      </c>
      <c r="O396" s="189"/>
      <c r="P396" s="17"/>
      <c r="R396" s="18"/>
      <c r="S396" s="19"/>
      <c r="T396" s="19"/>
      <c r="U396" s="19"/>
      <c r="V396" s="30"/>
      <c r="W396" s="30"/>
    </row>
    <row r="397" spans="2:23" x14ac:dyDescent="0.35">
      <c r="B397" s="13"/>
      <c r="C397" s="22"/>
      <c r="D397" s="23"/>
      <c r="E397" s="24"/>
      <c r="F397" s="24"/>
      <c r="G397" s="24"/>
      <c r="H397" s="24"/>
      <c r="I397" s="24"/>
      <c r="J397" s="24"/>
      <c r="K397" s="24"/>
      <c r="L397" s="24"/>
      <c r="M397" s="24"/>
      <c r="N397" s="25"/>
      <c r="O397" s="189"/>
      <c r="P397" s="17"/>
      <c r="Q397" s="9"/>
      <c r="R397" s="18"/>
      <c r="S397" s="19"/>
      <c r="T397" s="19"/>
      <c r="U397" s="19"/>
    </row>
    <row r="398" spans="2:23" x14ac:dyDescent="0.35">
      <c r="B398" s="13"/>
      <c r="C398" s="14" t="s">
        <v>172</v>
      </c>
      <c r="D398" s="14" t="s">
        <v>173</v>
      </c>
      <c r="E398" s="31"/>
      <c r="F398" s="31"/>
      <c r="G398" s="31"/>
      <c r="H398" s="31"/>
      <c r="I398" s="31"/>
      <c r="J398" s="31"/>
      <c r="K398" s="31"/>
      <c r="L398" s="31"/>
      <c r="M398" s="31"/>
      <c r="N398" s="16"/>
      <c r="O398" s="189"/>
      <c r="P398" s="17"/>
      <c r="Q398" s="9"/>
      <c r="R398" s="18"/>
      <c r="S398" s="19"/>
      <c r="T398" s="19"/>
      <c r="U398" s="19"/>
      <c r="V398" s="30"/>
      <c r="W398" s="30"/>
    </row>
    <row r="399" spans="2:23" s="33" customFormat="1" ht="12.5" x14ac:dyDescent="0.25">
      <c r="B399" s="37"/>
      <c r="C399" s="23"/>
      <c r="D399" s="23" t="s">
        <v>59</v>
      </c>
      <c r="E399" s="24"/>
      <c r="F399" s="24"/>
      <c r="G399" s="75">
        <v>360000</v>
      </c>
      <c r="H399" s="24"/>
      <c r="I399" s="24"/>
      <c r="J399" s="24"/>
      <c r="K399" s="24"/>
      <c r="L399" s="24"/>
      <c r="M399" s="24"/>
      <c r="N399" s="25">
        <f>SUM(F399:L399)</f>
        <v>360000</v>
      </c>
      <c r="O399" s="193"/>
      <c r="P399" s="17"/>
      <c r="Q399" s="9"/>
      <c r="R399" s="18"/>
      <c r="S399" s="19"/>
      <c r="T399" s="19"/>
      <c r="U399" s="19"/>
    </row>
    <row r="400" spans="2:23" x14ac:dyDescent="0.35">
      <c r="B400" s="13"/>
      <c r="C400" s="23"/>
      <c r="D400" s="23" t="s">
        <v>174</v>
      </c>
      <c r="E400" s="24"/>
      <c r="F400" s="24"/>
      <c r="G400" s="24"/>
      <c r="H400" s="24">
        <v>60000</v>
      </c>
      <c r="I400" s="24"/>
      <c r="J400" s="24"/>
      <c r="K400" s="24"/>
      <c r="L400" s="24"/>
      <c r="M400" s="24"/>
      <c r="N400" s="25">
        <f>SUM(F400:L400)</f>
        <v>60000</v>
      </c>
      <c r="O400" s="189"/>
      <c r="P400" s="17"/>
      <c r="Q400" s="9"/>
      <c r="R400" s="18"/>
      <c r="S400" s="19"/>
      <c r="T400" s="19"/>
      <c r="U400" s="19"/>
    </row>
    <row r="401" spans="2:24" x14ac:dyDescent="0.35">
      <c r="B401" s="13"/>
      <c r="D401" s="23" t="s">
        <v>115</v>
      </c>
      <c r="E401" s="24"/>
      <c r="F401" s="24"/>
      <c r="G401" s="24"/>
      <c r="H401" s="24">
        <v>120000</v>
      </c>
      <c r="J401" s="24"/>
      <c r="K401" s="24"/>
      <c r="L401" s="24"/>
      <c r="M401" s="24"/>
      <c r="N401" s="25">
        <f>SUM(F401:L401)</f>
        <v>120000</v>
      </c>
      <c r="O401" s="189"/>
      <c r="P401" s="17"/>
      <c r="Q401" s="9"/>
      <c r="R401" s="18"/>
      <c r="S401" s="19"/>
      <c r="T401" s="19"/>
      <c r="U401" s="19"/>
      <c r="V401" s="30"/>
      <c r="W401" s="30"/>
    </row>
    <row r="402" spans="2:24" x14ac:dyDescent="0.35">
      <c r="B402" s="13"/>
      <c r="D402" s="23" t="s">
        <v>114</v>
      </c>
      <c r="E402" s="24"/>
      <c r="F402" s="24"/>
      <c r="G402" s="24"/>
      <c r="H402" s="24"/>
      <c r="I402" s="24">
        <v>45000</v>
      </c>
      <c r="J402" s="24"/>
      <c r="K402" s="24"/>
      <c r="L402" s="24"/>
      <c r="M402" s="24"/>
      <c r="N402" s="25">
        <f t="shared" ref="N402" si="167">SUM(F402:L402)</f>
        <v>45000</v>
      </c>
      <c r="O402" s="188"/>
      <c r="P402" s="17"/>
      <c r="Q402" s="9"/>
      <c r="R402" s="18"/>
      <c r="S402" s="29"/>
      <c r="T402" s="29"/>
      <c r="U402" s="29"/>
      <c r="V402" s="30"/>
      <c r="W402" s="30"/>
    </row>
    <row r="403" spans="2:24" x14ac:dyDescent="0.35">
      <c r="B403" s="13"/>
      <c r="C403" s="22"/>
      <c r="D403" s="23" t="s">
        <v>175</v>
      </c>
      <c r="E403" s="24"/>
      <c r="F403" s="24"/>
      <c r="G403" s="24"/>
      <c r="H403" s="24"/>
      <c r="J403" s="24">
        <v>600000</v>
      </c>
      <c r="K403" s="24"/>
      <c r="L403" s="24"/>
      <c r="M403" s="24"/>
      <c r="N403" s="25">
        <f>SUM(F403:L403)</f>
        <v>600000</v>
      </c>
      <c r="O403" s="189"/>
      <c r="P403" s="17"/>
      <c r="Q403" s="9"/>
      <c r="R403" s="18"/>
      <c r="S403" s="19"/>
      <c r="T403" s="19"/>
      <c r="U403" s="19"/>
      <c r="V403" s="30"/>
      <c r="W403" s="30"/>
    </row>
    <row r="404" spans="2:24" ht="15" customHeight="1" x14ac:dyDescent="0.35">
      <c r="B404" s="13"/>
      <c r="C404" s="23"/>
      <c r="D404" s="23" t="s">
        <v>71</v>
      </c>
      <c r="E404" s="24"/>
      <c r="F404" s="24"/>
      <c r="G404" s="24"/>
      <c r="H404" s="24"/>
      <c r="I404" s="24"/>
      <c r="J404" s="24"/>
      <c r="K404" s="24">
        <v>700000</v>
      </c>
      <c r="L404" s="24"/>
      <c r="M404" s="24"/>
      <c r="N404" s="25">
        <f>SUM(F404:L404)</f>
        <v>700000</v>
      </c>
      <c r="O404" s="189"/>
      <c r="P404" s="17"/>
      <c r="Q404" s="9"/>
      <c r="R404" s="18"/>
      <c r="S404" s="19"/>
      <c r="T404" s="19"/>
      <c r="U404" s="19"/>
      <c r="V404" s="30"/>
      <c r="W404" s="30"/>
    </row>
    <row r="405" spans="2:24" x14ac:dyDescent="0.35">
      <c r="B405" s="13"/>
      <c r="C405" s="22"/>
      <c r="D405" s="23" t="s">
        <v>176</v>
      </c>
      <c r="E405" s="24"/>
      <c r="F405" s="24"/>
      <c r="G405" s="24"/>
      <c r="H405" s="24"/>
      <c r="I405" s="24"/>
      <c r="K405" s="24"/>
      <c r="L405" s="24">
        <v>850000</v>
      </c>
      <c r="M405" s="24"/>
      <c r="N405" s="25">
        <f>SUM(F405:L405)</f>
        <v>850000</v>
      </c>
      <c r="O405" s="189"/>
      <c r="P405" s="17"/>
      <c r="Q405" s="9"/>
      <c r="R405" s="18"/>
      <c r="S405" s="19"/>
      <c r="T405" s="19"/>
      <c r="U405" s="19"/>
      <c r="V405" s="30"/>
      <c r="W405" s="30"/>
    </row>
    <row r="406" spans="2:24" x14ac:dyDescent="0.35">
      <c r="B406" s="13"/>
      <c r="C406" s="23"/>
      <c r="D406" s="23" t="s">
        <v>77</v>
      </c>
      <c r="E406" s="24"/>
      <c r="F406" s="24"/>
      <c r="G406" s="24"/>
      <c r="H406" s="24"/>
      <c r="I406" s="24"/>
      <c r="J406" s="24"/>
      <c r="K406" s="24"/>
      <c r="L406" s="24">
        <v>1700000</v>
      </c>
      <c r="M406" s="24"/>
      <c r="N406" s="25">
        <f t="shared" ref="N406:N411" si="168">SUM(F406:L406)</f>
        <v>1700000</v>
      </c>
      <c r="O406" s="189"/>
      <c r="P406" s="17"/>
      <c r="Q406" s="9"/>
      <c r="R406" s="18"/>
      <c r="S406" s="19"/>
      <c r="T406" s="19"/>
      <c r="U406" s="19"/>
    </row>
    <row r="407" spans="2:24" x14ac:dyDescent="0.35">
      <c r="B407" s="13"/>
      <c r="C407" s="23"/>
      <c r="D407" s="23" t="s">
        <v>15</v>
      </c>
      <c r="E407" s="24"/>
      <c r="F407" s="24">
        <f>SUM(G399:G406)*0.12</f>
        <v>43200</v>
      </c>
      <c r="G407" s="24">
        <f t="shared" ref="G407:L407" si="169">SUM(H399:H406)*0.12</f>
        <v>21600</v>
      </c>
      <c r="H407" s="24">
        <f t="shared" si="169"/>
        <v>5400</v>
      </c>
      <c r="I407" s="24">
        <f t="shared" si="169"/>
        <v>72000</v>
      </c>
      <c r="J407" s="24">
        <f t="shared" si="169"/>
        <v>84000</v>
      </c>
      <c r="K407" s="24">
        <f t="shared" si="169"/>
        <v>306000</v>
      </c>
      <c r="L407" s="24">
        <f t="shared" si="169"/>
        <v>0</v>
      </c>
      <c r="M407" s="24"/>
      <c r="N407" s="25">
        <f t="shared" si="168"/>
        <v>532200</v>
      </c>
      <c r="O407" s="189"/>
      <c r="P407" s="17"/>
      <c r="Q407" s="9"/>
      <c r="R407" s="18"/>
      <c r="S407" s="19"/>
      <c r="T407" s="19"/>
      <c r="U407" s="19"/>
      <c r="V407" s="30"/>
      <c r="W407" s="30"/>
    </row>
    <row r="408" spans="2:24" x14ac:dyDescent="0.35">
      <c r="B408" s="13"/>
      <c r="C408" s="22"/>
      <c r="D408" s="23" t="s">
        <v>16</v>
      </c>
      <c r="E408" s="24"/>
      <c r="F408" s="24">
        <f>SUM(F399:F406)*0.06</f>
        <v>0</v>
      </c>
      <c r="G408" s="24">
        <f t="shared" ref="G408:L408" si="170">SUM(G399:G406)*0.06</f>
        <v>21600</v>
      </c>
      <c r="H408" s="24">
        <f t="shared" si="170"/>
        <v>10800</v>
      </c>
      <c r="I408" s="24">
        <f t="shared" si="170"/>
        <v>2700</v>
      </c>
      <c r="J408" s="24">
        <f t="shared" si="170"/>
        <v>36000</v>
      </c>
      <c r="K408" s="24">
        <f t="shared" si="170"/>
        <v>42000</v>
      </c>
      <c r="L408" s="24">
        <f t="shared" si="170"/>
        <v>153000</v>
      </c>
      <c r="M408" s="24"/>
      <c r="N408" s="25">
        <f t="shared" si="168"/>
        <v>266100</v>
      </c>
      <c r="O408" s="190">
        <f>SUM(N399:N408)</f>
        <v>5233300</v>
      </c>
      <c r="P408" s="17"/>
      <c r="Q408" s="9"/>
      <c r="R408" s="18"/>
      <c r="S408" s="19"/>
      <c r="T408" s="19"/>
      <c r="U408" s="19"/>
      <c r="V408" s="30"/>
      <c r="W408" s="30"/>
    </row>
    <row r="409" spans="2:24" s="39" customFormat="1" ht="12.5" x14ac:dyDescent="0.25">
      <c r="B409" s="40"/>
      <c r="C409" s="41"/>
      <c r="D409" s="41" t="s">
        <v>52</v>
      </c>
      <c r="E409" s="42"/>
      <c r="F409" s="42"/>
      <c r="G409" s="69">
        <v>240000</v>
      </c>
      <c r="H409" s="42"/>
      <c r="I409" s="42"/>
      <c r="J409" s="42"/>
      <c r="K409" s="42"/>
      <c r="L409" s="42"/>
      <c r="M409" s="42"/>
      <c r="N409" s="43">
        <f t="shared" si="168"/>
        <v>240000</v>
      </c>
      <c r="O409" s="194"/>
      <c r="P409" s="17"/>
      <c r="Q409" s="9"/>
      <c r="R409" s="18"/>
      <c r="S409" s="44"/>
      <c r="T409" s="44"/>
      <c r="U409" s="44"/>
    </row>
    <row r="410" spans="2:24" s="39" customFormat="1" ht="12.5" x14ac:dyDescent="0.25">
      <c r="B410" s="40"/>
      <c r="C410" s="41"/>
      <c r="D410" s="41" t="s">
        <v>54</v>
      </c>
      <c r="E410" s="42"/>
      <c r="F410" s="42"/>
      <c r="G410" s="69">
        <v>50000</v>
      </c>
      <c r="H410" s="42"/>
      <c r="I410" s="42"/>
      <c r="J410" s="42"/>
      <c r="K410" s="42"/>
      <c r="L410" s="42"/>
      <c r="M410" s="42"/>
      <c r="N410" s="43">
        <f t="shared" si="168"/>
        <v>50000</v>
      </c>
      <c r="O410" s="194"/>
      <c r="P410" s="17"/>
      <c r="Q410" s="9"/>
      <c r="R410" s="18"/>
      <c r="S410" s="44"/>
      <c r="T410" s="44"/>
      <c r="U410" s="44"/>
    </row>
    <row r="411" spans="2:24" s="39" customFormat="1" ht="12.5" x14ac:dyDescent="0.25">
      <c r="B411" s="40"/>
      <c r="C411" s="41"/>
      <c r="D411" s="41" t="s">
        <v>55</v>
      </c>
      <c r="E411" s="42"/>
      <c r="F411" s="42"/>
      <c r="G411" s="69">
        <v>100000</v>
      </c>
      <c r="H411" s="42"/>
      <c r="I411" s="42"/>
      <c r="J411" s="42"/>
      <c r="K411" s="42"/>
      <c r="L411" s="42"/>
      <c r="M411" s="42"/>
      <c r="N411" s="43">
        <f t="shared" si="168"/>
        <v>100000</v>
      </c>
      <c r="O411" s="194"/>
      <c r="P411" s="17"/>
      <c r="Q411" s="9"/>
      <c r="R411" s="18"/>
      <c r="S411" s="44"/>
      <c r="T411" s="44"/>
      <c r="U411" s="44"/>
    </row>
    <row r="412" spans="2:24" s="39" customFormat="1" ht="12.5" x14ac:dyDescent="0.25">
      <c r="B412" s="40"/>
      <c r="C412" s="46"/>
      <c r="D412" s="41" t="s">
        <v>32</v>
      </c>
      <c r="E412" s="42"/>
      <c r="F412" s="42">
        <f>SUM(G409:G411)*0.12</f>
        <v>46800</v>
      </c>
      <c r="G412" s="42">
        <f t="shared" ref="G412:L412" si="171">SUM(H409:H411)*0.12</f>
        <v>0</v>
      </c>
      <c r="H412" s="42">
        <f t="shared" si="171"/>
        <v>0</v>
      </c>
      <c r="I412" s="42">
        <f t="shared" si="171"/>
        <v>0</v>
      </c>
      <c r="J412" s="42">
        <f t="shared" si="171"/>
        <v>0</v>
      </c>
      <c r="K412" s="42">
        <f t="shared" si="171"/>
        <v>0</v>
      </c>
      <c r="L412" s="42">
        <f t="shared" si="171"/>
        <v>0</v>
      </c>
      <c r="M412" s="42"/>
      <c r="N412" s="43">
        <f>SUM(F412:L412)</f>
        <v>46800</v>
      </c>
      <c r="O412" s="191"/>
      <c r="P412" s="17"/>
      <c r="Q412" s="9"/>
      <c r="R412" s="18"/>
      <c r="S412" s="44"/>
      <c r="T412" s="44"/>
      <c r="U412" s="44"/>
      <c r="V412" s="45"/>
      <c r="W412" s="45"/>
    </row>
    <row r="413" spans="2:24" s="39" customFormat="1" ht="12.5" x14ac:dyDescent="0.25">
      <c r="B413" s="40"/>
      <c r="C413" s="46"/>
      <c r="D413" s="41" t="s">
        <v>33</v>
      </c>
      <c r="E413" s="42"/>
      <c r="F413" s="42">
        <f>SUM(F409:F411)*0.06</f>
        <v>0</v>
      </c>
      <c r="G413" s="42">
        <f t="shared" ref="G413:L413" si="172">SUM(G409:G411)*0.06</f>
        <v>23400</v>
      </c>
      <c r="H413" s="42">
        <f t="shared" si="172"/>
        <v>0</v>
      </c>
      <c r="I413" s="42">
        <f t="shared" si="172"/>
        <v>0</v>
      </c>
      <c r="J413" s="42">
        <f t="shared" si="172"/>
        <v>0</v>
      </c>
      <c r="K413" s="42">
        <f t="shared" si="172"/>
        <v>0</v>
      </c>
      <c r="L413" s="42">
        <f t="shared" si="172"/>
        <v>0</v>
      </c>
      <c r="M413" s="42"/>
      <c r="N413" s="47">
        <f>SUM(F413:L413)</f>
        <v>23400</v>
      </c>
      <c r="O413" s="192">
        <f>SUM(N409:N413)</f>
        <v>460200</v>
      </c>
      <c r="P413" s="17"/>
      <c r="Q413" s="9"/>
      <c r="R413" s="18"/>
      <c r="S413" s="44"/>
      <c r="T413" s="44"/>
      <c r="U413" s="44"/>
      <c r="V413" s="45"/>
      <c r="W413" s="45"/>
    </row>
    <row r="414" spans="2:24" s="33" customFormat="1" ht="12.5" x14ac:dyDescent="0.25">
      <c r="B414" s="37"/>
      <c r="C414" s="22"/>
      <c r="D414" s="23"/>
      <c r="E414" s="28"/>
      <c r="F414" s="28">
        <f>SUM(F399:F413)</f>
        <v>90000</v>
      </c>
      <c r="G414" s="28">
        <f t="shared" ref="G414:L414" si="173">SUM(G399:G413)</f>
        <v>816600</v>
      </c>
      <c r="H414" s="28">
        <f t="shared" si="173"/>
        <v>196200</v>
      </c>
      <c r="I414" s="28">
        <f t="shared" si="173"/>
        <v>119700</v>
      </c>
      <c r="J414" s="28">
        <f t="shared" si="173"/>
        <v>720000</v>
      </c>
      <c r="K414" s="28">
        <f t="shared" si="173"/>
        <v>1048000</v>
      </c>
      <c r="L414" s="28">
        <f t="shared" si="173"/>
        <v>2703000</v>
      </c>
      <c r="M414" s="28"/>
      <c r="N414" s="25">
        <f>SUM(N399:N413)</f>
        <v>5693500</v>
      </c>
      <c r="O414" s="189"/>
      <c r="P414" s="17"/>
      <c r="R414" s="18"/>
      <c r="S414" s="19"/>
      <c r="T414" s="19"/>
      <c r="U414" s="19"/>
      <c r="V414" s="38"/>
      <c r="W414" s="38"/>
    </row>
    <row r="415" spans="2:24" x14ac:dyDescent="0.35">
      <c r="B415" s="13"/>
      <c r="C415" s="22"/>
      <c r="D415" s="23"/>
      <c r="E415" s="24"/>
      <c r="F415" s="24"/>
      <c r="G415" s="24"/>
      <c r="H415" s="24"/>
      <c r="I415" s="24"/>
      <c r="J415" s="24"/>
      <c r="K415" s="24"/>
      <c r="L415" s="24"/>
      <c r="M415" s="24"/>
      <c r="N415" s="25"/>
      <c r="O415" s="189"/>
      <c r="P415" s="17"/>
      <c r="Q415" s="9"/>
      <c r="R415" s="18"/>
      <c r="S415" s="19"/>
      <c r="T415" s="19"/>
      <c r="U415" s="19"/>
      <c r="V415" s="30"/>
      <c r="W415" s="30"/>
    </row>
    <row r="416" spans="2:24" x14ac:dyDescent="0.35">
      <c r="B416" s="13"/>
      <c r="C416" s="14" t="s">
        <v>177</v>
      </c>
      <c r="D416" s="48" t="s">
        <v>131</v>
      </c>
      <c r="E416" s="31"/>
      <c r="F416" s="31"/>
      <c r="G416" s="31"/>
      <c r="H416" s="31"/>
      <c r="I416" s="31"/>
      <c r="J416" s="31"/>
      <c r="K416" s="31"/>
      <c r="L416" s="31"/>
      <c r="M416" s="31"/>
      <c r="N416" s="16"/>
      <c r="O416" s="189"/>
      <c r="P416" s="17"/>
      <c r="Q416" s="9"/>
      <c r="R416" s="18"/>
      <c r="S416" s="19"/>
      <c r="T416" s="19"/>
      <c r="U416" s="19"/>
      <c r="V416" s="30"/>
      <c r="W416" s="30"/>
      <c r="X416" s="33"/>
    </row>
    <row r="417" spans="2:23" s="39" customFormat="1" ht="12.5" x14ac:dyDescent="0.25">
      <c r="B417" s="40"/>
      <c r="C417" s="41"/>
      <c r="D417" s="41" t="s">
        <v>132</v>
      </c>
      <c r="E417" s="42"/>
      <c r="F417" s="42"/>
      <c r="G417" s="42"/>
      <c r="H417" s="42"/>
      <c r="I417" s="42"/>
      <c r="J417" s="42"/>
      <c r="K417" s="42"/>
      <c r="L417" s="42"/>
      <c r="M417" s="42"/>
      <c r="N417" s="43">
        <f>SUM(F417:L417)</f>
        <v>0</v>
      </c>
      <c r="O417" s="191"/>
      <c r="P417" s="17"/>
      <c r="Q417" s="9"/>
      <c r="R417" s="18"/>
      <c r="S417" s="44"/>
      <c r="T417" s="44"/>
      <c r="U417" s="44"/>
      <c r="V417" s="45"/>
      <c r="W417" s="45"/>
    </row>
    <row r="418" spans="2:23" x14ac:dyDescent="0.35">
      <c r="B418" s="13"/>
      <c r="C418" s="23"/>
      <c r="D418" s="23" t="s">
        <v>15</v>
      </c>
      <c r="E418" s="24"/>
      <c r="F418" s="24">
        <f>SUM(G416)*0.12</f>
        <v>0</v>
      </c>
      <c r="G418" s="24">
        <f t="shared" ref="G418:L418" si="174">SUM(H417)*0.12</f>
        <v>0</v>
      </c>
      <c r="H418" s="24">
        <f t="shared" si="174"/>
        <v>0</v>
      </c>
      <c r="I418" s="24">
        <f t="shared" si="174"/>
        <v>0</v>
      </c>
      <c r="J418" s="24">
        <f t="shared" si="174"/>
        <v>0</v>
      </c>
      <c r="K418" s="24">
        <f t="shared" si="174"/>
        <v>0</v>
      </c>
      <c r="L418" s="24">
        <f t="shared" si="174"/>
        <v>0</v>
      </c>
      <c r="M418" s="24"/>
      <c r="N418" s="25">
        <f>SUM(F418:L418)</f>
        <v>0</v>
      </c>
      <c r="O418" s="189"/>
      <c r="P418" s="17"/>
      <c r="Q418" s="9"/>
      <c r="R418" s="18"/>
      <c r="S418" s="19"/>
      <c r="T418" s="19"/>
      <c r="U418" s="19"/>
    </row>
    <row r="419" spans="2:23" x14ac:dyDescent="0.35">
      <c r="B419" s="13"/>
      <c r="C419" s="23"/>
      <c r="D419" s="23" t="s">
        <v>16</v>
      </c>
      <c r="E419" s="24"/>
      <c r="F419" s="24">
        <f t="shared" ref="F419:L419" si="175">SUM(F417)*0.06</f>
        <v>0</v>
      </c>
      <c r="G419" s="24">
        <f t="shared" si="175"/>
        <v>0</v>
      </c>
      <c r="H419" s="24">
        <f t="shared" si="175"/>
        <v>0</v>
      </c>
      <c r="I419" s="24">
        <f t="shared" si="175"/>
        <v>0</v>
      </c>
      <c r="J419" s="24">
        <f t="shared" si="175"/>
        <v>0</v>
      </c>
      <c r="K419" s="24">
        <f t="shared" si="175"/>
        <v>0</v>
      </c>
      <c r="L419" s="24">
        <f t="shared" si="175"/>
        <v>0</v>
      </c>
      <c r="M419" s="24"/>
      <c r="N419" s="27">
        <f>SUM(F419:L419)</f>
        <v>0</v>
      </c>
      <c r="O419" s="189"/>
      <c r="P419" s="17"/>
      <c r="Q419" s="9"/>
      <c r="R419" s="18"/>
      <c r="S419" s="19"/>
      <c r="T419" s="19"/>
      <c r="U419" s="19"/>
    </row>
    <row r="420" spans="2:23" x14ac:dyDescent="0.35">
      <c r="B420" s="13"/>
      <c r="D420" s="23"/>
      <c r="E420" s="28"/>
      <c r="F420" s="28">
        <f>SUM(F417:F419)</f>
        <v>0</v>
      </c>
      <c r="G420" s="28">
        <f t="shared" ref="G420:L420" si="176">SUM(G417:G419)</f>
        <v>0</v>
      </c>
      <c r="H420" s="28">
        <f t="shared" si="176"/>
        <v>0</v>
      </c>
      <c r="I420" s="28">
        <f t="shared" si="176"/>
        <v>0</v>
      </c>
      <c r="J420" s="28">
        <f t="shared" si="176"/>
        <v>0</v>
      </c>
      <c r="K420" s="28">
        <f t="shared" si="176"/>
        <v>0</v>
      </c>
      <c r="L420" s="28">
        <f t="shared" si="176"/>
        <v>0</v>
      </c>
      <c r="M420" s="28"/>
      <c r="N420" s="25">
        <f>SUM(N418:N419)</f>
        <v>0</v>
      </c>
      <c r="O420" s="189">
        <f>SUM(E420:L420)</f>
        <v>0</v>
      </c>
      <c r="P420" s="17"/>
      <c r="Q420" s="9"/>
      <c r="R420" s="18"/>
      <c r="S420" s="29"/>
      <c r="T420" s="29"/>
      <c r="U420" s="29"/>
      <c r="V420" s="30"/>
      <c r="W420" s="30"/>
    </row>
    <row r="421" spans="2:23" x14ac:dyDescent="0.35">
      <c r="B421" s="13"/>
      <c r="D421" s="23"/>
      <c r="E421" s="24"/>
      <c r="F421" s="24"/>
      <c r="G421" s="24"/>
      <c r="H421" s="24"/>
      <c r="I421" s="24"/>
      <c r="J421" s="24"/>
      <c r="K421" s="24"/>
      <c r="L421" s="24"/>
      <c r="M421" s="24"/>
      <c r="N421" s="25"/>
      <c r="O421" s="189"/>
      <c r="P421" s="17"/>
      <c r="Q421" s="9"/>
      <c r="R421" s="18"/>
      <c r="S421" s="19"/>
      <c r="T421" s="19"/>
      <c r="U421" s="19"/>
      <c r="V421" s="30"/>
      <c r="W421" s="30"/>
    </row>
    <row r="422" spans="2:23" x14ac:dyDescent="0.35">
      <c r="B422" s="13"/>
      <c r="C422" s="14" t="s">
        <v>178</v>
      </c>
      <c r="D422" s="14" t="s">
        <v>74</v>
      </c>
      <c r="E422" s="31"/>
      <c r="F422" s="31"/>
      <c r="G422" s="31"/>
      <c r="H422" s="31"/>
      <c r="I422" s="31"/>
      <c r="J422" s="31"/>
      <c r="K422" s="31"/>
      <c r="L422" s="31"/>
      <c r="M422" s="31"/>
      <c r="N422" s="16"/>
      <c r="O422" s="189"/>
      <c r="P422" s="17"/>
      <c r="Q422" s="9"/>
      <c r="R422" s="18"/>
      <c r="S422" s="19"/>
      <c r="T422" s="19"/>
      <c r="U422" s="19"/>
      <c r="V422" s="30"/>
      <c r="W422" s="30"/>
    </row>
    <row r="423" spans="2:23" x14ac:dyDescent="0.35">
      <c r="B423" s="13"/>
      <c r="C423" s="23"/>
      <c r="D423" s="56" t="s">
        <v>38</v>
      </c>
      <c r="E423" s="57"/>
      <c r="F423" s="57">
        <v>544000</v>
      </c>
      <c r="G423" s="57"/>
      <c r="H423" s="57"/>
      <c r="I423" s="57"/>
      <c r="J423" s="57"/>
      <c r="K423" s="57"/>
      <c r="L423" s="57"/>
      <c r="M423" s="57"/>
      <c r="N423" s="58">
        <f>SUM(F423:L423)</f>
        <v>544000</v>
      </c>
      <c r="O423" s="189"/>
      <c r="P423" s="17"/>
      <c r="Q423" s="9"/>
      <c r="R423" s="18"/>
      <c r="S423" s="19"/>
      <c r="T423" s="19"/>
      <c r="U423" s="19"/>
      <c r="V423" s="30"/>
      <c r="W423" s="30"/>
    </row>
    <row r="424" spans="2:23" x14ac:dyDescent="0.35">
      <c r="B424" s="13"/>
      <c r="C424" s="23"/>
      <c r="D424" s="23" t="s">
        <v>174</v>
      </c>
      <c r="E424" s="24"/>
      <c r="F424" s="24"/>
      <c r="G424" s="24"/>
      <c r="H424" s="24">
        <v>60000</v>
      </c>
      <c r="I424" s="24"/>
      <c r="J424" s="24"/>
      <c r="K424" s="24"/>
      <c r="L424" s="24"/>
      <c r="M424" s="24"/>
      <c r="N424" s="25">
        <f t="shared" ref="N424:N430" si="177">SUM(F424:L424)</f>
        <v>60000</v>
      </c>
      <c r="O424" s="189"/>
      <c r="P424" s="17"/>
      <c r="Q424" s="9"/>
      <c r="R424" s="18"/>
      <c r="S424" s="19"/>
      <c r="T424" s="19"/>
      <c r="U424" s="19"/>
    </row>
    <row r="425" spans="2:23" x14ac:dyDescent="0.35">
      <c r="B425" s="13"/>
      <c r="C425" s="23"/>
      <c r="D425" s="23" t="s">
        <v>67</v>
      </c>
      <c r="E425" s="24"/>
      <c r="F425" s="24"/>
      <c r="G425" s="24"/>
      <c r="H425" s="24"/>
      <c r="I425" s="24"/>
      <c r="J425" s="24"/>
      <c r="K425" s="24">
        <v>500000</v>
      </c>
      <c r="L425" s="24"/>
      <c r="M425" s="24"/>
      <c r="N425" s="25">
        <f t="shared" si="177"/>
        <v>500000</v>
      </c>
      <c r="O425" s="189"/>
      <c r="P425" s="17"/>
      <c r="Q425" s="9"/>
      <c r="R425" s="18"/>
      <c r="S425" s="19"/>
      <c r="T425" s="19"/>
      <c r="U425" s="19"/>
      <c r="V425" s="30"/>
      <c r="W425" s="30"/>
    </row>
    <row r="426" spans="2:23" x14ac:dyDescent="0.35">
      <c r="B426" s="13"/>
      <c r="D426" s="23" t="s">
        <v>15</v>
      </c>
      <c r="E426" s="24"/>
      <c r="F426" s="24">
        <f>SUM(G423:G425)*0.12</f>
        <v>0</v>
      </c>
      <c r="G426" s="24">
        <f t="shared" ref="G426:L426" si="178">SUM(H423:H425)*0.12</f>
        <v>7200</v>
      </c>
      <c r="H426" s="24">
        <f t="shared" si="178"/>
        <v>0</v>
      </c>
      <c r="I426" s="24">
        <f t="shared" si="178"/>
        <v>0</v>
      </c>
      <c r="J426" s="24">
        <f t="shared" si="178"/>
        <v>60000</v>
      </c>
      <c r="K426" s="24">
        <f t="shared" si="178"/>
        <v>0</v>
      </c>
      <c r="L426" s="24">
        <f t="shared" si="178"/>
        <v>0</v>
      </c>
      <c r="M426" s="24"/>
      <c r="N426" s="25">
        <f t="shared" si="177"/>
        <v>67200</v>
      </c>
      <c r="O426" s="189"/>
      <c r="P426" s="17"/>
      <c r="Q426" s="9"/>
      <c r="R426" s="18"/>
      <c r="S426" s="29"/>
      <c r="T426" s="29"/>
      <c r="U426" s="29"/>
      <c r="V426" s="30"/>
      <c r="W426" s="30"/>
    </row>
    <row r="427" spans="2:23" x14ac:dyDescent="0.35">
      <c r="B427" s="13"/>
      <c r="D427" s="23" t="s">
        <v>16</v>
      </c>
      <c r="E427" s="24"/>
      <c r="F427" s="24">
        <f>SUM(F423:F425)*0.06</f>
        <v>32640</v>
      </c>
      <c r="G427" s="24">
        <f t="shared" ref="G427:L427" si="179">SUM(G423:G425)*0.06</f>
        <v>0</v>
      </c>
      <c r="H427" s="24">
        <f t="shared" si="179"/>
        <v>3600</v>
      </c>
      <c r="I427" s="24">
        <f t="shared" si="179"/>
        <v>0</v>
      </c>
      <c r="J427" s="24">
        <f t="shared" si="179"/>
        <v>0</v>
      </c>
      <c r="K427" s="24">
        <f t="shared" si="179"/>
        <v>30000</v>
      </c>
      <c r="L427" s="24">
        <f t="shared" si="179"/>
        <v>0</v>
      </c>
      <c r="M427" s="24"/>
      <c r="N427" s="25">
        <f t="shared" si="177"/>
        <v>66240</v>
      </c>
      <c r="O427" s="190">
        <f>SUM(N423:N427)</f>
        <v>1237440</v>
      </c>
      <c r="P427" s="17"/>
      <c r="Q427" s="60"/>
      <c r="R427" s="18"/>
      <c r="S427" s="19"/>
      <c r="T427" s="19"/>
      <c r="U427" s="19"/>
      <c r="V427" s="30"/>
      <c r="W427" s="30"/>
    </row>
    <row r="428" spans="2:23" s="39" customFormat="1" ht="12.5" x14ac:dyDescent="0.25">
      <c r="B428" s="40"/>
      <c r="C428" s="41"/>
      <c r="D428" s="41" t="s">
        <v>55</v>
      </c>
      <c r="E428" s="42"/>
      <c r="F428" s="42"/>
      <c r="G428" s="69">
        <v>100000</v>
      </c>
      <c r="H428" s="42"/>
      <c r="I428" s="42"/>
      <c r="J428" s="42"/>
      <c r="K428" s="42"/>
      <c r="L428" s="42"/>
      <c r="M428" s="42"/>
      <c r="N428" s="43">
        <f t="shared" si="177"/>
        <v>100000</v>
      </c>
      <c r="O428" s="194"/>
      <c r="P428" s="17"/>
      <c r="Q428" s="9"/>
      <c r="R428" s="18"/>
      <c r="S428" s="44"/>
      <c r="T428" s="44"/>
      <c r="U428" s="44"/>
    </row>
    <row r="429" spans="2:23" s="39" customFormat="1" ht="12.5" x14ac:dyDescent="0.25">
      <c r="B429" s="40"/>
      <c r="C429" s="41"/>
      <c r="D429" s="41" t="s">
        <v>32</v>
      </c>
      <c r="E429" s="42"/>
      <c r="F429" s="42">
        <f>SUM(G428)*0.12</f>
        <v>12000</v>
      </c>
      <c r="G429" s="42">
        <f t="shared" ref="G429:L429" si="180">SUM(H428)*0.12</f>
        <v>0</v>
      </c>
      <c r="H429" s="42">
        <f t="shared" si="180"/>
        <v>0</v>
      </c>
      <c r="I429" s="42">
        <f t="shared" si="180"/>
        <v>0</v>
      </c>
      <c r="J429" s="42">
        <f t="shared" si="180"/>
        <v>0</v>
      </c>
      <c r="K429" s="42">
        <f t="shared" si="180"/>
        <v>0</v>
      </c>
      <c r="L429" s="42">
        <f t="shared" si="180"/>
        <v>0</v>
      </c>
      <c r="M429" s="42"/>
      <c r="N429" s="43">
        <f t="shared" si="177"/>
        <v>12000</v>
      </c>
      <c r="O429" s="191"/>
      <c r="P429" s="17"/>
      <c r="Q429" s="9"/>
      <c r="R429" s="18"/>
      <c r="S429" s="44"/>
      <c r="T429" s="44"/>
      <c r="U429" s="44"/>
      <c r="V429" s="45"/>
      <c r="W429" s="45"/>
    </row>
    <row r="430" spans="2:23" s="39" customFormat="1" ht="12.5" x14ac:dyDescent="0.25">
      <c r="B430" s="40"/>
      <c r="C430" s="41"/>
      <c r="D430" s="41" t="s">
        <v>33</v>
      </c>
      <c r="E430" s="63"/>
      <c r="F430" s="63">
        <f>SUM(F428)*0.06</f>
        <v>0</v>
      </c>
      <c r="G430" s="63">
        <f t="shared" ref="G430:L430" si="181">SUM(G428)*0.06</f>
        <v>6000</v>
      </c>
      <c r="H430" s="63">
        <f t="shared" si="181"/>
        <v>0</v>
      </c>
      <c r="I430" s="63">
        <f t="shared" si="181"/>
        <v>0</v>
      </c>
      <c r="J430" s="63">
        <f t="shared" si="181"/>
        <v>0</v>
      </c>
      <c r="K430" s="63">
        <f t="shared" si="181"/>
        <v>0</v>
      </c>
      <c r="L430" s="63">
        <f t="shared" si="181"/>
        <v>0</v>
      </c>
      <c r="M430" s="63"/>
      <c r="N430" s="64">
        <f t="shared" si="177"/>
        <v>6000</v>
      </c>
      <c r="O430" s="192">
        <f>SUM(N428:N430)</f>
        <v>118000</v>
      </c>
      <c r="P430" s="17"/>
      <c r="Q430" s="9"/>
      <c r="R430" s="18"/>
      <c r="S430" s="44"/>
      <c r="T430" s="44"/>
      <c r="U430" s="44"/>
      <c r="V430" s="45"/>
      <c r="W430" s="45"/>
    </row>
    <row r="431" spans="2:23" x14ac:dyDescent="0.35">
      <c r="B431" s="13"/>
      <c r="C431" s="61"/>
      <c r="D431" s="23"/>
      <c r="E431" s="24"/>
      <c r="F431" s="24">
        <f>SUM(F423:F430)</f>
        <v>588640</v>
      </c>
      <c r="G431" s="24">
        <f t="shared" ref="G431:L431" si="182">SUM(G423:G430)</f>
        <v>113200</v>
      </c>
      <c r="H431" s="24">
        <f t="shared" si="182"/>
        <v>63600</v>
      </c>
      <c r="I431" s="24">
        <f t="shared" si="182"/>
        <v>0</v>
      </c>
      <c r="J431" s="24">
        <f t="shared" si="182"/>
        <v>60000</v>
      </c>
      <c r="K431" s="24">
        <f t="shared" si="182"/>
        <v>530000</v>
      </c>
      <c r="L431" s="24">
        <f t="shared" si="182"/>
        <v>0</v>
      </c>
      <c r="M431" s="24"/>
      <c r="N431" s="25">
        <f>SUM(N423:N430)</f>
        <v>1355440</v>
      </c>
      <c r="O431" s="189"/>
      <c r="P431" s="17"/>
      <c r="R431" s="18"/>
      <c r="S431" s="19"/>
      <c r="T431" s="19"/>
      <c r="U431" s="19"/>
    </row>
    <row r="432" spans="2:23" x14ac:dyDescent="0.35">
      <c r="B432" s="13"/>
      <c r="C432" s="61"/>
      <c r="D432" s="23"/>
      <c r="E432" s="24"/>
      <c r="F432" s="24"/>
      <c r="G432" s="24"/>
      <c r="H432" s="24"/>
      <c r="I432" s="24"/>
      <c r="J432" s="24"/>
      <c r="K432" s="24"/>
      <c r="L432" s="24"/>
      <c r="M432" s="24"/>
      <c r="N432" s="25"/>
      <c r="O432" s="189"/>
      <c r="P432" s="17"/>
      <c r="Q432" s="9"/>
      <c r="R432" s="18"/>
      <c r="S432" s="19"/>
      <c r="T432" s="19"/>
      <c r="U432" s="19"/>
    </row>
    <row r="433" spans="2:23" x14ac:dyDescent="0.35">
      <c r="B433" s="13"/>
      <c r="C433" s="14" t="s">
        <v>179</v>
      </c>
      <c r="D433" s="48" t="s">
        <v>131</v>
      </c>
      <c r="E433" s="31"/>
      <c r="F433" s="31"/>
      <c r="G433" s="31"/>
      <c r="H433" s="31"/>
      <c r="I433" s="31"/>
      <c r="J433" s="31"/>
      <c r="K433" s="31"/>
      <c r="L433" s="31"/>
      <c r="M433" s="31"/>
      <c r="N433" s="16"/>
      <c r="O433" s="189"/>
      <c r="P433" s="17"/>
      <c r="Q433" s="9"/>
      <c r="R433" s="18"/>
      <c r="S433" s="19"/>
      <c r="T433" s="19"/>
      <c r="U433" s="19"/>
    </row>
    <row r="434" spans="2:23" s="39" customFormat="1" ht="12.5" x14ac:dyDescent="0.25">
      <c r="B434" s="40"/>
      <c r="C434" s="41"/>
      <c r="D434" s="41" t="s">
        <v>132</v>
      </c>
      <c r="E434" s="42"/>
      <c r="F434" s="42"/>
      <c r="G434" s="42"/>
      <c r="H434" s="42"/>
      <c r="I434" s="42"/>
      <c r="J434" s="42"/>
      <c r="K434" s="42"/>
      <c r="L434" s="42"/>
      <c r="M434" s="42"/>
      <c r="N434" s="43">
        <f>SUM(F434:L434)</f>
        <v>0</v>
      </c>
      <c r="O434" s="191"/>
      <c r="P434" s="17"/>
      <c r="Q434" s="9"/>
      <c r="R434" s="18"/>
      <c r="S434" s="44"/>
      <c r="T434" s="44"/>
      <c r="U434" s="44"/>
      <c r="V434" s="45"/>
      <c r="W434" s="45"/>
    </row>
    <row r="435" spans="2:23" x14ac:dyDescent="0.35">
      <c r="B435" s="13"/>
      <c r="C435" s="23"/>
      <c r="D435" s="23" t="s">
        <v>15</v>
      </c>
      <c r="E435" s="24"/>
      <c r="F435" s="24">
        <f>SUM(G434)*0.12</f>
        <v>0</v>
      </c>
      <c r="G435" s="24">
        <f t="shared" ref="G435:L435" si="183">SUM(H434)*0.12</f>
        <v>0</v>
      </c>
      <c r="H435" s="24">
        <f t="shared" si="183"/>
        <v>0</v>
      </c>
      <c r="I435" s="24">
        <f t="shared" si="183"/>
        <v>0</v>
      </c>
      <c r="J435" s="24">
        <f t="shared" si="183"/>
        <v>0</v>
      </c>
      <c r="K435" s="24">
        <f t="shared" si="183"/>
        <v>0</v>
      </c>
      <c r="L435" s="24">
        <f t="shared" si="183"/>
        <v>0</v>
      </c>
      <c r="M435" s="24"/>
      <c r="N435" s="25">
        <f>SUM(F435:L435)</f>
        <v>0</v>
      </c>
      <c r="O435" s="189"/>
      <c r="P435" s="17"/>
      <c r="Q435" s="9"/>
      <c r="R435" s="18"/>
      <c r="S435" s="19"/>
      <c r="T435" s="19"/>
      <c r="U435" s="19"/>
    </row>
    <row r="436" spans="2:23" x14ac:dyDescent="0.35">
      <c r="B436" s="13"/>
      <c r="C436" s="23"/>
      <c r="D436" s="23" t="s">
        <v>16</v>
      </c>
      <c r="E436" s="24"/>
      <c r="F436" s="24">
        <f>SUM(F434)*0.06</f>
        <v>0</v>
      </c>
      <c r="G436" s="24">
        <f t="shared" ref="G436:L436" si="184">SUM(G434)*0.06</f>
        <v>0</v>
      </c>
      <c r="H436" s="24">
        <f t="shared" si="184"/>
        <v>0</v>
      </c>
      <c r="I436" s="24">
        <f t="shared" si="184"/>
        <v>0</v>
      </c>
      <c r="J436" s="24">
        <f t="shared" si="184"/>
        <v>0</v>
      </c>
      <c r="K436" s="24">
        <f t="shared" si="184"/>
        <v>0</v>
      </c>
      <c r="L436" s="24">
        <f t="shared" si="184"/>
        <v>0</v>
      </c>
      <c r="M436" s="24"/>
      <c r="N436" s="27">
        <f>SUM(F436:L436)</f>
        <v>0</v>
      </c>
      <c r="O436" s="189"/>
      <c r="P436" s="17"/>
      <c r="Q436" s="9"/>
      <c r="R436" s="18"/>
      <c r="S436" s="19"/>
      <c r="T436" s="19"/>
      <c r="U436" s="19"/>
    </row>
    <row r="437" spans="2:23" x14ac:dyDescent="0.35">
      <c r="B437" s="13"/>
      <c r="D437" s="23"/>
      <c r="E437" s="28"/>
      <c r="F437" s="28">
        <f>SUM(F434:F436)</f>
        <v>0</v>
      </c>
      <c r="G437" s="28">
        <f t="shared" ref="G437:L437" si="185">SUM(G434:G436)</f>
        <v>0</v>
      </c>
      <c r="H437" s="28">
        <f t="shared" si="185"/>
        <v>0</v>
      </c>
      <c r="I437" s="28">
        <f t="shared" si="185"/>
        <v>0</v>
      </c>
      <c r="J437" s="28">
        <f t="shared" si="185"/>
        <v>0</v>
      </c>
      <c r="K437" s="28">
        <f t="shared" si="185"/>
        <v>0</v>
      </c>
      <c r="L437" s="28">
        <f t="shared" si="185"/>
        <v>0</v>
      </c>
      <c r="M437" s="28"/>
      <c r="N437" s="25">
        <f>SUM(N434:N436)</f>
        <v>0</v>
      </c>
      <c r="O437" s="189">
        <f>SUM(E437:L437)</f>
        <v>0</v>
      </c>
      <c r="P437" s="17"/>
      <c r="Q437" s="9"/>
      <c r="R437" s="18"/>
      <c r="S437" s="29"/>
      <c r="T437" s="29"/>
      <c r="U437" s="29"/>
    </row>
    <row r="438" spans="2:23" x14ac:dyDescent="0.35">
      <c r="B438" s="13"/>
      <c r="D438" s="23"/>
      <c r="E438" s="24"/>
      <c r="F438" s="24"/>
      <c r="G438" s="24"/>
      <c r="H438" s="24"/>
      <c r="I438" s="24"/>
      <c r="J438" s="24"/>
      <c r="K438" s="24"/>
      <c r="L438" s="24"/>
      <c r="M438" s="24"/>
      <c r="N438" s="25"/>
      <c r="O438" s="189"/>
      <c r="P438" s="17"/>
      <c r="Q438" s="9"/>
      <c r="R438" s="18"/>
      <c r="S438" s="29"/>
      <c r="T438" s="29"/>
      <c r="U438" s="29"/>
    </row>
    <row r="439" spans="2:23" x14ac:dyDescent="0.35">
      <c r="B439" s="13"/>
      <c r="C439" s="14" t="s">
        <v>180</v>
      </c>
      <c r="D439" s="32" t="s">
        <v>24</v>
      </c>
      <c r="E439" s="31"/>
      <c r="F439" s="31"/>
      <c r="G439" s="31"/>
      <c r="H439" s="31"/>
      <c r="I439" s="31"/>
      <c r="J439" s="31"/>
      <c r="K439" s="31"/>
      <c r="L439" s="31"/>
      <c r="M439" s="31"/>
      <c r="N439" s="16"/>
      <c r="O439" s="189"/>
      <c r="P439" s="8"/>
      <c r="Q439" s="9"/>
      <c r="R439" s="10"/>
      <c r="S439" s="7"/>
      <c r="T439" s="7"/>
      <c r="U439" s="7"/>
    </row>
    <row r="440" spans="2:23" x14ac:dyDescent="0.35">
      <c r="B440" s="13"/>
      <c r="C440" s="23"/>
      <c r="D440" s="23" t="s">
        <v>181</v>
      </c>
      <c r="E440" s="24"/>
      <c r="F440" s="24"/>
      <c r="G440" s="24"/>
      <c r="H440" s="24"/>
      <c r="I440" s="24"/>
      <c r="J440" s="24">
        <v>2500000</v>
      </c>
      <c r="K440" s="24"/>
      <c r="L440" s="24"/>
      <c r="M440" s="24"/>
      <c r="N440" s="25">
        <f t="shared" ref="N440:N441" si="186">SUM(F440:L440)</f>
        <v>2500000</v>
      </c>
      <c r="O440" s="189"/>
      <c r="P440" s="8"/>
      <c r="Q440" s="9"/>
      <c r="R440" s="10"/>
      <c r="S440" s="7"/>
      <c r="T440" s="7"/>
      <c r="U440" s="7"/>
    </row>
    <row r="441" spans="2:23" x14ac:dyDescent="0.35">
      <c r="B441" s="13"/>
      <c r="C441" s="23"/>
      <c r="D441" s="23" t="s">
        <v>78</v>
      </c>
      <c r="E441" s="24"/>
      <c r="F441" s="24"/>
      <c r="G441" s="24"/>
      <c r="H441" s="24"/>
      <c r="I441" s="24"/>
      <c r="J441" s="24"/>
      <c r="K441" s="24">
        <v>200000</v>
      </c>
      <c r="L441" s="24"/>
      <c r="M441" s="24"/>
      <c r="N441" s="25">
        <f t="shared" si="186"/>
        <v>200000</v>
      </c>
      <c r="O441" s="189"/>
      <c r="P441" s="17"/>
      <c r="Q441" s="9"/>
      <c r="R441" s="18"/>
      <c r="S441" s="19"/>
      <c r="T441" s="19"/>
      <c r="U441" s="19"/>
    </row>
    <row r="442" spans="2:23" x14ac:dyDescent="0.35">
      <c r="B442" s="13"/>
      <c r="D442" s="23" t="s">
        <v>166</v>
      </c>
      <c r="E442" s="24"/>
      <c r="F442" s="24"/>
      <c r="G442" s="24"/>
      <c r="H442" s="24"/>
      <c r="I442" s="24"/>
      <c r="J442" s="24"/>
      <c r="L442" s="24">
        <v>2000000</v>
      </c>
      <c r="M442" s="24"/>
      <c r="N442" s="25">
        <f>SUM(F442:L442)</f>
        <v>2000000</v>
      </c>
      <c r="O442" s="189"/>
      <c r="P442" s="17"/>
      <c r="Q442" s="9"/>
      <c r="R442" s="18"/>
      <c r="S442" s="29"/>
      <c r="T442" s="29"/>
      <c r="U442" s="29"/>
      <c r="V442" s="30"/>
      <c r="W442" s="30"/>
    </row>
    <row r="443" spans="2:23" x14ac:dyDescent="0.35">
      <c r="B443" s="13"/>
      <c r="D443" s="23" t="s">
        <v>15</v>
      </c>
      <c r="E443" s="24"/>
      <c r="F443" s="24">
        <f>SUM(G440:G442)*0.12</f>
        <v>0</v>
      </c>
      <c r="G443" s="24">
        <f t="shared" ref="G443:L443" si="187">SUM(H440:H442)*0.12</f>
        <v>0</v>
      </c>
      <c r="H443" s="24">
        <f t="shared" si="187"/>
        <v>0</v>
      </c>
      <c r="I443" s="24">
        <f t="shared" si="187"/>
        <v>300000</v>
      </c>
      <c r="J443" s="24">
        <f t="shared" si="187"/>
        <v>24000</v>
      </c>
      <c r="K443" s="24">
        <f t="shared" si="187"/>
        <v>240000</v>
      </c>
      <c r="L443" s="24">
        <f t="shared" si="187"/>
        <v>0</v>
      </c>
      <c r="M443" s="24"/>
      <c r="N443" s="25">
        <f t="shared" ref="N443:N444" si="188">SUM(F443:L443)</f>
        <v>564000</v>
      </c>
      <c r="O443" s="189"/>
      <c r="P443" s="17"/>
      <c r="Q443" s="9"/>
      <c r="R443" s="18"/>
      <c r="S443" s="19"/>
      <c r="T443" s="19"/>
      <c r="U443" s="19"/>
      <c r="V443" s="30"/>
      <c r="W443" s="30"/>
    </row>
    <row r="444" spans="2:23" x14ac:dyDescent="0.35">
      <c r="B444" s="13"/>
      <c r="C444" s="22"/>
      <c r="D444" s="23" t="s">
        <v>16</v>
      </c>
      <c r="E444" s="24"/>
      <c r="F444" s="24">
        <f>SUM(F440:F442)*0.06</f>
        <v>0</v>
      </c>
      <c r="G444" s="24">
        <f t="shared" ref="G444:L444" si="189">SUM(G440:G442)*0.06</f>
        <v>0</v>
      </c>
      <c r="H444" s="24">
        <f t="shared" si="189"/>
        <v>0</v>
      </c>
      <c r="I444" s="24">
        <f t="shared" si="189"/>
        <v>0</v>
      </c>
      <c r="J444" s="24">
        <f t="shared" si="189"/>
        <v>150000</v>
      </c>
      <c r="K444" s="24">
        <f t="shared" si="189"/>
        <v>12000</v>
      </c>
      <c r="L444" s="24">
        <f t="shared" si="189"/>
        <v>120000</v>
      </c>
      <c r="M444" s="24"/>
      <c r="N444" s="25">
        <f t="shared" si="188"/>
        <v>282000</v>
      </c>
      <c r="O444" s="190">
        <f>SUM(N440:N444)</f>
        <v>5546000</v>
      </c>
      <c r="P444" s="8"/>
      <c r="Q444" s="9"/>
      <c r="R444" s="10"/>
      <c r="S444" s="7"/>
      <c r="T444" s="7"/>
      <c r="U444" s="7"/>
      <c r="V444" s="30"/>
      <c r="W444" s="30"/>
    </row>
    <row r="445" spans="2:23" s="39" customFormat="1" ht="12.5" x14ac:dyDescent="0.25">
      <c r="B445" s="40"/>
      <c r="C445" s="46"/>
      <c r="D445" s="41" t="s">
        <v>182</v>
      </c>
      <c r="E445" s="42"/>
      <c r="F445" s="42"/>
      <c r="G445" s="42">
        <v>175000</v>
      </c>
      <c r="H445" s="42"/>
      <c r="J445" s="42"/>
      <c r="K445" s="42"/>
      <c r="L445" s="42"/>
      <c r="M445" s="42"/>
      <c r="N445" s="43">
        <f>SUM(F445:L445)</f>
        <v>175000</v>
      </c>
      <c r="O445" s="191"/>
      <c r="P445" s="17"/>
      <c r="Q445" s="9"/>
      <c r="R445" s="18"/>
      <c r="S445" s="44"/>
      <c r="T445" s="44"/>
      <c r="U445" s="44"/>
    </row>
    <row r="446" spans="2:23" s="39" customFormat="1" ht="12.5" x14ac:dyDescent="0.25">
      <c r="B446" s="40"/>
      <c r="D446" s="41" t="s">
        <v>43</v>
      </c>
      <c r="E446" s="42"/>
      <c r="F446" s="42"/>
      <c r="G446" s="42">
        <v>50000</v>
      </c>
      <c r="H446" s="42"/>
      <c r="I446" s="42"/>
      <c r="J446" s="42"/>
      <c r="K446" s="42"/>
      <c r="L446" s="42"/>
      <c r="M446" s="42"/>
      <c r="N446" s="43">
        <f t="shared" ref="N446:N448" si="190">SUM(F446:L446)</f>
        <v>50000</v>
      </c>
      <c r="O446" s="191"/>
      <c r="P446" s="17"/>
      <c r="Q446" s="9"/>
      <c r="R446" s="18"/>
      <c r="S446" s="44"/>
      <c r="T446" s="44"/>
      <c r="U446" s="44"/>
      <c r="V446" s="45"/>
      <c r="W446" s="45"/>
    </row>
    <row r="447" spans="2:23" s="39" customFormat="1" ht="12.5" x14ac:dyDescent="0.25">
      <c r="B447" s="40"/>
      <c r="D447" s="41" t="s">
        <v>30</v>
      </c>
      <c r="E447" s="42"/>
      <c r="F447" s="42"/>
      <c r="G447" s="42">
        <v>50000</v>
      </c>
      <c r="H447" s="42"/>
      <c r="I447" s="42"/>
      <c r="J447" s="42"/>
      <c r="K447" s="42"/>
      <c r="L447" s="42"/>
      <c r="M447" s="42"/>
      <c r="N447" s="43">
        <f t="shared" si="190"/>
        <v>50000</v>
      </c>
      <c r="O447" s="191"/>
      <c r="P447" s="17"/>
      <c r="Q447" s="9"/>
      <c r="R447" s="18"/>
      <c r="S447" s="44"/>
      <c r="T447" s="44"/>
      <c r="U447" s="44"/>
      <c r="V447" s="45"/>
      <c r="W447" s="45"/>
    </row>
    <row r="448" spans="2:23" s="39" customFormat="1" ht="12.5" x14ac:dyDescent="0.25">
      <c r="B448" s="40"/>
      <c r="D448" s="41" t="s">
        <v>31</v>
      </c>
      <c r="E448" s="42"/>
      <c r="F448" s="42"/>
      <c r="G448" s="42">
        <v>100000</v>
      </c>
      <c r="H448" s="42"/>
      <c r="I448" s="42"/>
      <c r="J448" s="42"/>
      <c r="K448" s="42"/>
      <c r="L448" s="42"/>
      <c r="M448" s="42"/>
      <c r="N448" s="43">
        <f t="shared" si="190"/>
        <v>100000</v>
      </c>
      <c r="O448" s="191"/>
      <c r="P448" s="17"/>
      <c r="Q448" s="9"/>
      <c r="R448" s="18"/>
      <c r="S448" s="44"/>
      <c r="T448" s="44"/>
      <c r="U448" s="44"/>
      <c r="V448" s="45"/>
      <c r="W448" s="45"/>
    </row>
    <row r="449" spans="2:23" s="39" customFormat="1" ht="12.5" x14ac:dyDescent="0.25">
      <c r="B449" s="40"/>
      <c r="D449" s="41" t="s">
        <v>32</v>
      </c>
      <c r="E449" s="42"/>
      <c r="F449" s="42">
        <f>SUM(G445:G448)*0.12</f>
        <v>45000</v>
      </c>
      <c r="G449" s="42">
        <f t="shared" ref="G449:L449" si="191">SUM(H445:H448)*0.12</f>
        <v>0</v>
      </c>
      <c r="H449" s="42">
        <f t="shared" si="191"/>
        <v>0</v>
      </c>
      <c r="I449" s="42">
        <f t="shared" si="191"/>
        <v>0</v>
      </c>
      <c r="J449" s="42">
        <f t="shared" si="191"/>
        <v>0</v>
      </c>
      <c r="K449" s="42">
        <f t="shared" si="191"/>
        <v>0</v>
      </c>
      <c r="L449" s="42">
        <f t="shared" si="191"/>
        <v>0</v>
      </c>
      <c r="M449" s="42"/>
      <c r="N449" s="43">
        <f>SUM(F449:L449)</f>
        <v>45000</v>
      </c>
      <c r="O449" s="191"/>
      <c r="P449" s="17"/>
      <c r="Q449" s="9"/>
      <c r="R449" s="18"/>
      <c r="S449" s="44"/>
      <c r="T449" s="44"/>
      <c r="U449" s="44"/>
      <c r="V449" s="45"/>
      <c r="W449" s="45"/>
    </row>
    <row r="450" spans="2:23" s="39" customFormat="1" ht="12.5" x14ac:dyDescent="0.25">
      <c r="B450" s="40"/>
      <c r="D450" s="41" t="s">
        <v>33</v>
      </c>
      <c r="E450" s="94"/>
      <c r="F450" s="94">
        <f>SUM(F445:F448)*0.06</f>
        <v>0</v>
      </c>
      <c r="G450" s="94">
        <f t="shared" ref="G450:L450" si="192">SUM(G445:G448)*0.06</f>
        <v>22500</v>
      </c>
      <c r="H450" s="94">
        <f t="shared" si="192"/>
        <v>0</v>
      </c>
      <c r="I450" s="94">
        <f t="shared" si="192"/>
        <v>0</v>
      </c>
      <c r="J450" s="94">
        <f t="shared" si="192"/>
        <v>0</v>
      </c>
      <c r="K450" s="94">
        <f t="shared" si="192"/>
        <v>0</v>
      </c>
      <c r="L450" s="94">
        <f t="shared" si="192"/>
        <v>0</v>
      </c>
      <c r="M450" s="42"/>
      <c r="N450" s="47">
        <f>SUM(F450:L450)</f>
        <v>22500</v>
      </c>
      <c r="O450" s="192">
        <f>SUM(N445:N450,)</f>
        <v>442500</v>
      </c>
      <c r="P450" s="17"/>
      <c r="Q450" s="9"/>
      <c r="R450" s="18"/>
      <c r="S450" s="44"/>
      <c r="T450" s="44"/>
      <c r="U450" s="44"/>
      <c r="V450" s="45"/>
      <c r="W450" s="45"/>
    </row>
    <row r="451" spans="2:23" s="33" customFormat="1" ht="12.5" x14ac:dyDescent="0.25">
      <c r="B451" s="37"/>
      <c r="C451" s="22"/>
      <c r="D451" s="23"/>
      <c r="E451" s="24"/>
      <c r="F451" s="24">
        <f>SUM(F440:F450)</f>
        <v>45000</v>
      </c>
      <c r="G451" s="24">
        <f t="shared" ref="G451:L451" si="193">SUM(G440:G450)</f>
        <v>397500</v>
      </c>
      <c r="H451" s="24">
        <f t="shared" si="193"/>
        <v>0</v>
      </c>
      <c r="I451" s="24">
        <f t="shared" si="193"/>
        <v>300000</v>
      </c>
      <c r="J451" s="24">
        <f t="shared" si="193"/>
        <v>2674000</v>
      </c>
      <c r="K451" s="24">
        <f t="shared" si="193"/>
        <v>452000</v>
      </c>
      <c r="L451" s="24">
        <f t="shared" si="193"/>
        <v>2120000</v>
      </c>
      <c r="M451" s="28"/>
      <c r="N451" s="25">
        <f>SUM(N440:N450)</f>
        <v>5988500</v>
      </c>
      <c r="O451" s="189"/>
      <c r="P451" s="71"/>
      <c r="R451" s="116"/>
      <c r="S451" s="117"/>
      <c r="T451" s="117"/>
      <c r="U451" s="117"/>
      <c r="V451" s="38"/>
      <c r="W451" s="38"/>
    </row>
    <row r="452" spans="2:23" x14ac:dyDescent="0.35">
      <c r="B452" s="13"/>
      <c r="D452" s="23"/>
      <c r="E452" s="24"/>
      <c r="F452" s="24"/>
      <c r="G452" s="24"/>
      <c r="H452" s="24"/>
      <c r="I452" s="24"/>
      <c r="J452" s="24"/>
      <c r="K452" s="24"/>
      <c r="L452" s="24"/>
      <c r="M452" s="24"/>
      <c r="N452" s="25"/>
      <c r="O452" s="189"/>
      <c r="P452" s="17"/>
      <c r="Q452" s="9"/>
      <c r="R452" s="18"/>
      <c r="S452" s="29"/>
      <c r="T452" s="29"/>
      <c r="U452" s="29"/>
    </row>
    <row r="453" spans="2:23" x14ac:dyDescent="0.35">
      <c r="B453" s="13"/>
      <c r="C453" s="14" t="s">
        <v>183</v>
      </c>
      <c r="D453" s="14" t="s">
        <v>50</v>
      </c>
      <c r="E453" s="51"/>
      <c r="F453" s="51"/>
      <c r="G453" s="51"/>
      <c r="H453" s="51"/>
      <c r="I453" s="51"/>
      <c r="J453" s="51"/>
      <c r="K453" s="51"/>
      <c r="L453" s="51"/>
      <c r="M453" s="51"/>
      <c r="N453" s="52"/>
      <c r="O453" s="189"/>
      <c r="P453" s="17"/>
      <c r="Q453" s="9"/>
      <c r="R453" s="18"/>
      <c r="S453" s="19"/>
      <c r="T453" s="19"/>
      <c r="U453" s="19"/>
      <c r="V453" s="30"/>
      <c r="W453" s="30"/>
    </row>
    <row r="454" spans="2:23" x14ac:dyDescent="0.35">
      <c r="B454" s="13"/>
      <c r="C454" s="23"/>
      <c r="D454" s="68" t="s">
        <v>136</v>
      </c>
      <c r="E454" s="207"/>
      <c r="F454" s="24"/>
      <c r="H454" s="24">
        <v>350000</v>
      </c>
      <c r="I454" s="24"/>
      <c r="J454" s="24"/>
      <c r="K454" s="24"/>
      <c r="L454" s="24"/>
      <c r="M454" s="24"/>
      <c r="N454" s="25">
        <f>SUM(F454:L454)</f>
        <v>350000</v>
      </c>
      <c r="O454" s="189"/>
      <c r="P454" s="17"/>
      <c r="Q454" s="9"/>
      <c r="R454" s="18"/>
      <c r="S454" s="19"/>
      <c r="T454" s="19"/>
      <c r="U454" s="19"/>
      <c r="V454" s="30"/>
      <c r="W454" s="30"/>
    </row>
    <row r="455" spans="2:23" x14ac:dyDescent="0.35">
      <c r="B455" s="13"/>
      <c r="C455" s="23"/>
      <c r="D455" s="23" t="s">
        <v>71</v>
      </c>
      <c r="E455" s="24"/>
      <c r="F455" s="24"/>
      <c r="H455" s="24"/>
      <c r="I455" s="24">
        <v>800000</v>
      </c>
      <c r="J455" s="24"/>
      <c r="K455" s="24"/>
      <c r="L455" s="24"/>
      <c r="M455" s="24"/>
      <c r="N455" s="25">
        <f>SUM(F455:L455)</f>
        <v>800000</v>
      </c>
      <c r="O455" s="189"/>
      <c r="P455" s="17"/>
      <c r="Q455" s="9"/>
      <c r="R455" s="18"/>
      <c r="S455" s="19"/>
      <c r="T455" s="19"/>
      <c r="U455" s="19"/>
    </row>
    <row r="456" spans="2:23" x14ac:dyDescent="0.35">
      <c r="B456" s="13"/>
      <c r="C456" s="23"/>
      <c r="D456" s="23" t="s">
        <v>78</v>
      </c>
      <c r="E456" s="24"/>
      <c r="F456" s="24"/>
      <c r="G456" s="24"/>
      <c r="H456" s="24"/>
      <c r="I456" s="24"/>
      <c r="J456" s="24"/>
      <c r="K456" s="24">
        <v>100000</v>
      </c>
      <c r="L456" s="24"/>
      <c r="M456" s="24"/>
      <c r="N456" s="25">
        <f t="shared" ref="N456:N460" si="194">SUM(F456:L456)</f>
        <v>100000</v>
      </c>
      <c r="O456" s="189"/>
      <c r="P456" s="17"/>
      <c r="Q456" s="9"/>
      <c r="R456" s="18"/>
      <c r="S456" s="19"/>
      <c r="T456" s="19"/>
      <c r="U456" s="19"/>
    </row>
    <row r="457" spans="2:23" x14ac:dyDescent="0.35">
      <c r="B457" s="13"/>
      <c r="D457" s="23" t="s">
        <v>15</v>
      </c>
      <c r="E457" s="24"/>
      <c r="F457" s="24">
        <f>SUM(G454:G456)*0.12</f>
        <v>0</v>
      </c>
      <c r="G457" s="24">
        <f t="shared" ref="G457:L457" si="195">SUM(H454:H456)*0.12</f>
        <v>42000</v>
      </c>
      <c r="H457" s="24">
        <f t="shared" si="195"/>
        <v>96000</v>
      </c>
      <c r="I457" s="24">
        <f t="shared" si="195"/>
        <v>0</v>
      </c>
      <c r="J457" s="24">
        <f t="shared" si="195"/>
        <v>12000</v>
      </c>
      <c r="K457" s="24">
        <f t="shared" si="195"/>
        <v>0</v>
      </c>
      <c r="L457" s="24">
        <f t="shared" si="195"/>
        <v>0</v>
      </c>
      <c r="M457" s="24"/>
      <c r="N457" s="25">
        <f t="shared" si="194"/>
        <v>150000</v>
      </c>
      <c r="O457" s="189"/>
      <c r="P457" s="17"/>
      <c r="Q457" s="9"/>
      <c r="R457" s="18"/>
      <c r="S457" s="29"/>
      <c r="T457" s="29"/>
      <c r="U457" s="29"/>
      <c r="V457" s="30"/>
      <c r="W457" s="30"/>
    </row>
    <row r="458" spans="2:23" s="33" customFormat="1" ht="12.5" x14ac:dyDescent="0.25">
      <c r="B458" s="37"/>
      <c r="D458" s="23" t="s">
        <v>16</v>
      </c>
      <c r="E458" s="24"/>
      <c r="F458" s="24">
        <f>SUM(F454:F456)*0.06</f>
        <v>0</v>
      </c>
      <c r="G458" s="24">
        <f t="shared" ref="G458:L458" si="196">SUM(G454:G456)*0.06</f>
        <v>0</v>
      </c>
      <c r="H458" s="24">
        <f t="shared" si="196"/>
        <v>21000</v>
      </c>
      <c r="I458" s="24">
        <f t="shared" si="196"/>
        <v>48000</v>
      </c>
      <c r="J458" s="24">
        <f t="shared" si="196"/>
        <v>0</v>
      </c>
      <c r="K458" s="24">
        <f t="shared" si="196"/>
        <v>6000</v>
      </c>
      <c r="L458" s="24">
        <f t="shared" si="196"/>
        <v>0</v>
      </c>
      <c r="M458" s="24"/>
      <c r="N458" s="25">
        <f t="shared" si="194"/>
        <v>75000</v>
      </c>
      <c r="O458" s="190">
        <f>SUM(N454:N458)</f>
        <v>1475000</v>
      </c>
      <c r="P458" s="17"/>
      <c r="Q458" s="60"/>
      <c r="R458" s="18"/>
      <c r="S458" s="19"/>
      <c r="T458" s="19"/>
      <c r="U458" s="19"/>
      <c r="V458" s="38"/>
      <c r="W458" s="38"/>
    </row>
    <row r="459" spans="2:23" s="39" customFormat="1" ht="12.5" x14ac:dyDescent="0.25">
      <c r="B459" s="40"/>
      <c r="C459" s="61"/>
      <c r="D459" s="41" t="s">
        <v>52</v>
      </c>
      <c r="E459" s="42"/>
      <c r="F459" s="42"/>
      <c r="G459" s="69"/>
      <c r="H459" s="69">
        <v>240000</v>
      </c>
      <c r="I459" s="42"/>
      <c r="J459" s="42"/>
      <c r="K459" s="42"/>
      <c r="L459" s="42"/>
      <c r="M459" s="42"/>
      <c r="N459" s="43">
        <f t="shared" si="194"/>
        <v>240000</v>
      </c>
      <c r="O459" s="194"/>
      <c r="P459" s="17"/>
      <c r="Q459" s="9"/>
      <c r="R459" s="18"/>
      <c r="S459" s="44"/>
      <c r="T459" s="44"/>
      <c r="U459" s="44"/>
    </row>
    <row r="460" spans="2:23" s="39" customFormat="1" ht="12.5" x14ac:dyDescent="0.25">
      <c r="B460" s="40"/>
      <c r="C460" s="61"/>
      <c r="D460" s="41" t="s">
        <v>55</v>
      </c>
      <c r="E460" s="42"/>
      <c r="F460" s="42"/>
      <c r="G460" s="69"/>
      <c r="H460" s="69">
        <v>100000</v>
      </c>
      <c r="I460" s="42"/>
      <c r="J460" s="42"/>
      <c r="K460" s="42"/>
      <c r="L460" s="42"/>
      <c r="M460" s="42"/>
      <c r="N460" s="43">
        <f t="shared" si="194"/>
        <v>100000</v>
      </c>
      <c r="O460" s="194"/>
      <c r="P460" s="17"/>
      <c r="Q460" s="9"/>
      <c r="R460" s="18"/>
      <c r="S460" s="44"/>
      <c r="T460" s="44"/>
      <c r="U460" s="44"/>
    </row>
    <row r="461" spans="2:23" s="39" customFormat="1" ht="12.5" x14ac:dyDescent="0.25">
      <c r="B461" s="40"/>
      <c r="C461" s="41"/>
      <c r="D461" s="41" t="s">
        <v>32</v>
      </c>
      <c r="E461" s="42"/>
      <c r="F461" s="42">
        <f>SUM(G459:G460)*0.12</f>
        <v>0</v>
      </c>
      <c r="G461" s="42">
        <f t="shared" ref="G461:L461" si="197">SUM(H459:H460)*0.12</f>
        <v>40800</v>
      </c>
      <c r="H461" s="42">
        <f t="shared" si="197"/>
        <v>0</v>
      </c>
      <c r="I461" s="42">
        <f t="shared" si="197"/>
        <v>0</v>
      </c>
      <c r="J461" s="42">
        <f t="shared" si="197"/>
        <v>0</v>
      </c>
      <c r="K461" s="42">
        <f t="shared" si="197"/>
        <v>0</v>
      </c>
      <c r="L461" s="42">
        <f t="shared" si="197"/>
        <v>0</v>
      </c>
      <c r="M461" s="42"/>
      <c r="N461" s="43">
        <f>SUM(F461:L461)</f>
        <v>40800</v>
      </c>
      <c r="O461" s="191"/>
      <c r="P461" s="17"/>
      <c r="Q461" s="9"/>
      <c r="R461" s="18"/>
      <c r="S461" s="44"/>
      <c r="T461" s="44"/>
      <c r="U461" s="44"/>
    </row>
    <row r="462" spans="2:23" s="39" customFormat="1" ht="12.5" x14ac:dyDescent="0.25">
      <c r="B462" s="40"/>
      <c r="C462" s="41"/>
      <c r="D462" s="41" t="s">
        <v>33</v>
      </c>
      <c r="E462" s="42"/>
      <c r="F462" s="42">
        <f>SUM(F459:F460)*0.06</f>
        <v>0</v>
      </c>
      <c r="G462" s="42">
        <f t="shared" ref="G462:L462" si="198">SUM(G459:G460)*0.06</f>
        <v>0</v>
      </c>
      <c r="H462" s="42">
        <f t="shared" si="198"/>
        <v>20400</v>
      </c>
      <c r="I462" s="42">
        <f t="shared" si="198"/>
        <v>0</v>
      </c>
      <c r="J462" s="42">
        <f t="shared" si="198"/>
        <v>0</v>
      </c>
      <c r="K462" s="42">
        <f t="shared" si="198"/>
        <v>0</v>
      </c>
      <c r="L462" s="42">
        <f t="shared" si="198"/>
        <v>0</v>
      </c>
      <c r="M462" s="42"/>
      <c r="N462" s="64">
        <f>SUM(F462:L462)</f>
        <v>20400</v>
      </c>
      <c r="O462" s="192">
        <f>SUM(N459:N462)</f>
        <v>401200</v>
      </c>
      <c r="P462" s="17"/>
      <c r="Q462" s="9"/>
      <c r="R462" s="18"/>
      <c r="S462" s="44"/>
      <c r="T462" s="44"/>
      <c r="U462" s="44"/>
    </row>
    <row r="463" spans="2:23" x14ac:dyDescent="0.35">
      <c r="B463" s="13"/>
      <c r="C463" s="61"/>
      <c r="D463" s="23"/>
      <c r="E463" s="28"/>
      <c r="F463" s="28">
        <f>SUM(F454:F462)</f>
        <v>0</v>
      </c>
      <c r="G463" s="28">
        <f t="shared" ref="G463:L463" si="199">SUM(G454:G462)</f>
        <v>82800</v>
      </c>
      <c r="H463" s="28">
        <f t="shared" si="199"/>
        <v>827400</v>
      </c>
      <c r="I463" s="28">
        <f t="shared" si="199"/>
        <v>848000</v>
      </c>
      <c r="J463" s="28">
        <f t="shared" si="199"/>
        <v>12000</v>
      </c>
      <c r="K463" s="28">
        <f t="shared" si="199"/>
        <v>106000</v>
      </c>
      <c r="L463" s="28">
        <f t="shared" si="199"/>
        <v>0</v>
      </c>
      <c r="M463" s="28"/>
      <c r="N463" s="25">
        <f>SUM(N454:N462)</f>
        <v>1876200</v>
      </c>
      <c r="O463" s="189"/>
      <c r="P463" s="8"/>
      <c r="R463" s="10"/>
      <c r="S463" s="7"/>
      <c r="T463" s="7"/>
      <c r="U463" s="7"/>
      <c r="V463" s="30"/>
      <c r="W463" s="30"/>
    </row>
    <row r="464" spans="2:23" x14ac:dyDescent="0.35">
      <c r="B464" s="13"/>
      <c r="C464" s="61"/>
      <c r="D464" s="23"/>
      <c r="E464" s="24"/>
      <c r="F464" s="24"/>
      <c r="G464" s="24"/>
      <c r="H464" s="24"/>
      <c r="I464" s="24"/>
      <c r="J464" s="24"/>
      <c r="K464" s="24"/>
      <c r="L464" s="24"/>
      <c r="M464" s="24"/>
      <c r="N464" s="25"/>
      <c r="O464" s="189"/>
      <c r="P464" s="17"/>
      <c r="Q464" s="9"/>
      <c r="R464" s="18"/>
      <c r="S464" s="19"/>
      <c r="T464" s="19"/>
      <c r="U464" s="19"/>
    </row>
    <row r="465" spans="2:23" x14ac:dyDescent="0.35">
      <c r="B465" s="13"/>
      <c r="C465" s="14" t="s">
        <v>184</v>
      </c>
      <c r="D465" s="48" t="s">
        <v>131</v>
      </c>
      <c r="E465" s="31"/>
      <c r="F465" s="31"/>
      <c r="G465" s="31"/>
      <c r="H465" s="31"/>
      <c r="I465" s="31"/>
      <c r="J465" s="31"/>
      <c r="K465" s="31"/>
      <c r="L465" s="31"/>
      <c r="M465" s="31"/>
      <c r="N465" s="16"/>
      <c r="O465" s="189"/>
      <c r="P465" s="17"/>
      <c r="Q465" s="9"/>
      <c r="R465" s="18"/>
      <c r="S465" s="19"/>
      <c r="T465" s="19"/>
      <c r="U465" s="19"/>
    </row>
    <row r="466" spans="2:23" s="39" customFormat="1" ht="12.5" x14ac:dyDescent="0.25">
      <c r="B466" s="40"/>
      <c r="C466" s="41"/>
      <c r="D466" s="41" t="s">
        <v>132</v>
      </c>
      <c r="E466" s="42"/>
      <c r="F466" s="42"/>
      <c r="G466" s="42"/>
      <c r="H466" s="42"/>
      <c r="I466" s="42"/>
      <c r="J466" s="42"/>
      <c r="K466" s="42"/>
      <c r="L466" s="42"/>
      <c r="M466" s="42"/>
      <c r="N466" s="43">
        <f>SUM(F466:L466)</f>
        <v>0</v>
      </c>
      <c r="O466" s="191"/>
      <c r="P466" s="17"/>
      <c r="Q466" s="9"/>
      <c r="R466" s="18"/>
      <c r="S466" s="44"/>
      <c r="T466" s="44"/>
      <c r="U466" s="44"/>
      <c r="V466" s="45"/>
      <c r="W466" s="45"/>
    </row>
    <row r="467" spans="2:23" x14ac:dyDescent="0.35">
      <c r="B467" s="13"/>
      <c r="C467" s="23"/>
      <c r="D467" s="23" t="s">
        <v>15</v>
      </c>
      <c r="E467" s="24"/>
      <c r="F467" s="24">
        <f t="shared" ref="F467:L467" si="200">SUM(G465)*0.12</f>
        <v>0</v>
      </c>
      <c r="G467" s="24">
        <f t="shared" si="200"/>
        <v>0</v>
      </c>
      <c r="H467" s="24">
        <f t="shared" si="200"/>
        <v>0</v>
      </c>
      <c r="I467" s="24">
        <f t="shared" si="200"/>
        <v>0</v>
      </c>
      <c r="J467" s="24">
        <f t="shared" si="200"/>
        <v>0</v>
      </c>
      <c r="K467" s="24">
        <f t="shared" si="200"/>
        <v>0</v>
      </c>
      <c r="L467" s="24">
        <f t="shared" si="200"/>
        <v>0</v>
      </c>
      <c r="M467" s="24"/>
      <c r="N467" s="25">
        <f>SUM(F467:L467)</f>
        <v>0</v>
      </c>
      <c r="O467" s="189"/>
      <c r="P467" s="17"/>
      <c r="Q467" s="9"/>
      <c r="R467" s="18"/>
      <c r="S467" s="19"/>
      <c r="T467" s="19"/>
      <c r="U467" s="19"/>
    </row>
    <row r="468" spans="2:23" x14ac:dyDescent="0.35">
      <c r="B468" s="13"/>
      <c r="C468" s="23"/>
      <c r="D468" s="23" t="s">
        <v>16</v>
      </c>
      <c r="E468" s="84"/>
      <c r="F468" s="84">
        <f t="shared" ref="F468:L468" si="201">SUM(F466)*0.06</f>
        <v>0</v>
      </c>
      <c r="G468" s="84">
        <f t="shared" si="201"/>
        <v>0</v>
      </c>
      <c r="H468" s="84">
        <f t="shared" si="201"/>
        <v>0</v>
      </c>
      <c r="I468" s="84">
        <f t="shared" si="201"/>
        <v>0</v>
      </c>
      <c r="J468" s="84">
        <f t="shared" si="201"/>
        <v>0</v>
      </c>
      <c r="K468" s="84">
        <f t="shared" si="201"/>
        <v>0</v>
      </c>
      <c r="L468" s="84">
        <f t="shared" si="201"/>
        <v>0</v>
      </c>
      <c r="M468" s="24"/>
      <c r="N468" s="27">
        <f>SUM(F468:L468)</f>
        <v>0</v>
      </c>
      <c r="O468" s="189"/>
      <c r="P468" s="17"/>
      <c r="Q468" s="9"/>
      <c r="R468" s="18"/>
      <c r="S468" s="19"/>
      <c r="T468" s="19"/>
      <c r="U468" s="19"/>
    </row>
    <row r="469" spans="2:23" x14ac:dyDescent="0.35">
      <c r="B469" s="13"/>
      <c r="D469" s="23"/>
      <c r="E469" s="28"/>
      <c r="F469" s="28">
        <f t="shared" ref="F469:L469" si="202">SUM(F466:F468)</f>
        <v>0</v>
      </c>
      <c r="G469" s="28">
        <f t="shared" si="202"/>
        <v>0</v>
      </c>
      <c r="H469" s="28">
        <f t="shared" si="202"/>
        <v>0</v>
      </c>
      <c r="I469" s="28">
        <f t="shared" si="202"/>
        <v>0</v>
      </c>
      <c r="J469" s="28">
        <f t="shared" si="202"/>
        <v>0</v>
      </c>
      <c r="K469" s="28">
        <f t="shared" si="202"/>
        <v>0</v>
      </c>
      <c r="L469" s="28">
        <f t="shared" si="202"/>
        <v>0</v>
      </c>
      <c r="M469" s="28"/>
      <c r="N469" s="25">
        <f>SUM(N466:N468)</f>
        <v>0</v>
      </c>
      <c r="O469" s="189">
        <f>SUM(E469:L469)</f>
        <v>0</v>
      </c>
      <c r="P469" s="17"/>
      <c r="Q469" s="9"/>
      <c r="R469" s="18"/>
      <c r="S469" s="29"/>
      <c r="T469" s="29"/>
      <c r="U469" s="29"/>
      <c r="V469" s="30"/>
      <c r="W469" s="30"/>
    </row>
    <row r="470" spans="2:23" x14ac:dyDescent="0.35">
      <c r="B470" s="13"/>
      <c r="D470" s="23"/>
      <c r="E470" s="24"/>
      <c r="F470" s="24"/>
      <c r="G470" s="24"/>
      <c r="H470" s="24"/>
      <c r="I470" s="24"/>
      <c r="J470" s="24"/>
      <c r="K470" s="24"/>
      <c r="L470" s="24"/>
      <c r="M470" s="24"/>
      <c r="N470" s="25"/>
      <c r="O470" s="189"/>
      <c r="P470" s="17"/>
      <c r="Q470" s="9"/>
      <c r="R470" s="18"/>
      <c r="S470" s="19"/>
      <c r="T470" s="19"/>
      <c r="U470" s="19"/>
      <c r="V470" s="30"/>
      <c r="W470" s="30"/>
    </row>
    <row r="471" spans="2:23" x14ac:dyDescent="0.35">
      <c r="B471" s="13"/>
      <c r="C471" s="14" t="s">
        <v>185</v>
      </c>
      <c r="D471" s="14" t="s">
        <v>74</v>
      </c>
      <c r="E471" s="31"/>
      <c r="F471" s="31"/>
      <c r="G471" s="31"/>
      <c r="H471" s="31"/>
      <c r="I471" s="31"/>
      <c r="J471" s="31"/>
      <c r="K471" s="31"/>
      <c r="L471" s="31"/>
      <c r="M471" s="31"/>
      <c r="N471" s="16"/>
      <c r="O471" s="189"/>
      <c r="P471" s="17"/>
      <c r="Q471" s="9"/>
      <c r="R471" s="18"/>
      <c r="S471" s="19"/>
      <c r="T471" s="19"/>
      <c r="U471" s="19"/>
    </row>
    <row r="472" spans="2:23" s="39" customFormat="1" ht="12.5" x14ac:dyDescent="0.25">
      <c r="B472" s="40"/>
      <c r="C472" s="61"/>
      <c r="D472" s="23" t="s">
        <v>181</v>
      </c>
      <c r="E472" s="24"/>
      <c r="F472" s="24"/>
      <c r="G472" s="75">
        <v>3250000</v>
      </c>
      <c r="H472" s="207">
        <v>3250000</v>
      </c>
      <c r="I472" s="42"/>
      <c r="J472" s="42"/>
      <c r="K472" s="42"/>
      <c r="L472" s="42"/>
      <c r="M472" s="42"/>
      <c r="N472" s="25">
        <f>SUM(F472:L472)</f>
        <v>6500000</v>
      </c>
      <c r="O472" s="194"/>
      <c r="P472" s="17"/>
      <c r="Q472" s="9"/>
      <c r="R472" s="18"/>
      <c r="S472" s="44"/>
      <c r="T472" s="44"/>
      <c r="U472" s="44"/>
    </row>
    <row r="473" spans="2:23" s="33" customFormat="1" ht="12.5" x14ac:dyDescent="0.25">
      <c r="B473" s="37"/>
      <c r="C473" s="23"/>
      <c r="D473" s="23" t="s">
        <v>58</v>
      </c>
      <c r="E473" s="24"/>
      <c r="F473" s="24"/>
      <c r="G473" s="75"/>
      <c r="H473" s="24">
        <v>900000</v>
      </c>
      <c r="I473" s="24"/>
      <c r="J473" s="24"/>
      <c r="K473" s="24"/>
      <c r="L473" s="24"/>
      <c r="M473" s="24"/>
      <c r="N473" s="25">
        <f>SUM(F473:L473)</f>
        <v>900000</v>
      </c>
      <c r="O473" s="193"/>
      <c r="P473" s="17"/>
      <c r="Q473" s="9"/>
      <c r="R473" s="18"/>
      <c r="S473" s="19"/>
      <c r="T473" s="19"/>
      <c r="U473" s="19"/>
    </row>
    <row r="474" spans="2:23" s="33" customFormat="1" ht="12.5" x14ac:dyDescent="0.25">
      <c r="B474" s="37"/>
      <c r="C474" s="23"/>
      <c r="D474" s="23" t="s">
        <v>59</v>
      </c>
      <c r="E474" s="24"/>
      <c r="F474" s="24"/>
      <c r="G474" s="75"/>
      <c r="H474" s="24"/>
      <c r="I474" s="24">
        <v>1063000</v>
      </c>
      <c r="J474" s="24"/>
      <c r="K474" s="24"/>
      <c r="L474" s="24"/>
      <c r="M474" s="24"/>
      <c r="N474" s="25">
        <f>SUM(F474:L474)</f>
        <v>1063000</v>
      </c>
      <c r="O474" s="193"/>
      <c r="P474" s="17"/>
      <c r="Q474" s="9"/>
      <c r="R474" s="18"/>
      <c r="S474" s="19"/>
      <c r="T474" s="19"/>
      <c r="U474" s="19"/>
    </row>
    <row r="475" spans="2:23" x14ac:dyDescent="0.35">
      <c r="B475" s="13"/>
      <c r="D475" s="23" t="s">
        <v>15</v>
      </c>
      <c r="E475" s="24"/>
      <c r="F475" s="24">
        <f>SUM(G472:G474)*0.12</f>
        <v>390000</v>
      </c>
      <c r="G475" s="24">
        <f t="shared" ref="G475:L475" si="203">SUM(H472:H474)*0.12</f>
        <v>498000</v>
      </c>
      <c r="H475" s="24">
        <f t="shared" si="203"/>
        <v>127560</v>
      </c>
      <c r="I475" s="24">
        <f t="shared" si="203"/>
        <v>0</v>
      </c>
      <c r="J475" s="24">
        <f t="shared" si="203"/>
        <v>0</v>
      </c>
      <c r="K475" s="24">
        <f t="shared" si="203"/>
        <v>0</v>
      </c>
      <c r="L475" s="24">
        <f t="shared" si="203"/>
        <v>0</v>
      </c>
      <c r="M475" s="24"/>
      <c r="N475" s="25">
        <f t="shared" ref="N475:N480" si="204">SUM(F475:L475)</f>
        <v>1015560</v>
      </c>
      <c r="O475" s="189"/>
      <c r="P475" s="17"/>
      <c r="Q475" s="9"/>
      <c r="R475" s="18"/>
      <c r="S475" s="29"/>
      <c r="T475" s="29"/>
      <c r="U475" s="29"/>
      <c r="V475" s="30"/>
      <c r="W475" s="30"/>
    </row>
    <row r="476" spans="2:23" x14ac:dyDescent="0.35">
      <c r="B476" s="13"/>
      <c r="D476" s="23" t="s">
        <v>16</v>
      </c>
      <c r="E476" s="24"/>
      <c r="F476" s="24">
        <f>SUM(F472:F474)*0.06</f>
        <v>0</v>
      </c>
      <c r="G476" s="24">
        <f t="shared" ref="G476:L476" si="205">SUM(G472:G474)*0.06</f>
        <v>195000</v>
      </c>
      <c r="H476" s="24">
        <f t="shared" si="205"/>
        <v>249000</v>
      </c>
      <c r="I476" s="24">
        <f t="shared" si="205"/>
        <v>63780</v>
      </c>
      <c r="J476" s="24">
        <f t="shared" si="205"/>
        <v>0</v>
      </c>
      <c r="K476" s="24">
        <f t="shared" si="205"/>
        <v>0</v>
      </c>
      <c r="L476" s="24">
        <f t="shared" si="205"/>
        <v>0</v>
      </c>
      <c r="M476" s="24"/>
      <c r="N476" s="25">
        <f t="shared" si="204"/>
        <v>507780</v>
      </c>
      <c r="O476" s="190">
        <f>SUM(N472:N476)</f>
        <v>9986340</v>
      </c>
      <c r="P476" s="17"/>
      <c r="Q476" s="60"/>
      <c r="R476" s="18"/>
      <c r="S476" s="29"/>
      <c r="T476" s="29"/>
      <c r="U476" s="29"/>
      <c r="V476" s="30"/>
      <c r="W476" s="30"/>
    </row>
    <row r="477" spans="2:23" s="39" customFormat="1" ht="12.5" x14ac:dyDescent="0.25">
      <c r="B477" s="40"/>
      <c r="C477" s="61"/>
      <c r="D477" s="41" t="s">
        <v>54</v>
      </c>
      <c r="E477" s="42"/>
      <c r="F477" s="42"/>
      <c r="G477" s="69">
        <v>50000</v>
      </c>
      <c r="H477" s="42"/>
      <c r="I477" s="42"/>
      <c r="J477" s="42"/>
      <c r="K477" s="42"/>
      <c r="L477" s="42"/>
      <c r="M477" s="42"/>
      <c r="N477" s="43">
        <f t="shared" si="204"/>
        <v>50000</v>
      </c>
      <c r="O477" s="194"/>
      <c r="P477" s="17"/>
      <c r="Q477" s="9"/>
      <c r="R477" s="18"/>
      <c r="S477" s="44"/>
      <c r="T477" s="44"/>
      <c r="U477" s="44"/>
    </row>
    <row r="478" spans="2:23" s="39" customFormat="1" ht="12.5" x14ac:dyDescent="0.25">
      <c r="B478" s="40"/>
      <c r="C478" s="61"/>
      <c r="D478" s="41" t="s">
        <v>55</v>
      </c>
      <c r="E478" s="42"/>
      <c r="F478" s="42"/>
      <c r="G478" s="69">
        <v>100000</v>
      </c>
      <c r="H478" s="42"/>
      <c r="I478" s="42"/>
      <c r="J478" s="42"/>
      <c r="K478" s="42"/>
      <c r="L478" s="42"/>
      <c r="M478" s="42"/>
      <c r="N478" s="43">
        <f t="shared" si="204"/>
        <v>100000</v>
      </c>
      <c r="O478" s="194"/>
      <c r="P478" s="17"/>
      <c r="Q478" s="9"/>
      <c r="R478" s="18"/>
      <c r="S478" s="44"/>
      <c r="T478" s="44"/>
      <c r="U478" s="44"/>
    </row>
    <row r="479" spans="2:23" s="39" customFormat="1" ht="12.5" x14ac:dyDescent="0.25">
      <c r="B479" s="40"/>
      <c r="C479" s="41"/>
      <c r="D479" s="41" t="s">
        <v>32</v>
      </c>
      <c r="E479" s="42"/>
      <c r="F479" s="42">
        <f>SUM(G477:G478)*0.12</f>
        <v>18000</v>
      </c>
      <c r="G479" s="42">
        <f t="shared" ref="G479:L479" si="206">SUM(H477:H478)*0.12</f>
        <v>0</v>
      </c>
      <c r="H479" s="42">
        <f t="shared" si="206"/>
        <v>0</v>
      </c>
      <c r="I479" s="42">
        <f t="shared" si="206"/>
        <v>0</v>
      </c>
      <c r="J479" s="42">
        <f t="shared" si="206"/>
        <v>0</v>
      </c>
      <c r="K479" s="42">
        <f t="shared" si="206"/>
        <v>0</v>
      </c>
      <c r="L479" s="42">
        <f t="shared" si="206"/>
        <v>0</v>
      </c>
      <c r="M479" s="42"/>
      <c r="N479" s="43">
        <f t="shared" si="204"/>
        <v>18000</v>
      </c>
      <c r="O479" s="194"/>
      <c r="P479" s="17"/>
      <c r="Q479" s="9"/>
      <c r="R479" s="18"/>
      <c r="S479" s="44"/>
      <c r="T479" s="44"/>
      <c r="U479" s="44"/>
    </row>
    <row r="480" spans="2:23" s="39" customFormat="1" ht="12.5" x14ac:dyDescent="0.25">
      <c r="B480" s="40"/>
      <c r="C480" s="41"/>
      <c r="D480" s="41" t="s">
        <v>33</v>
      </c>
      <c r="E480" s="94"/>
      <c r="F480" s="94">
        <f>SUM(F477:F478)*0.06</f>
        <v>0</v>
      </c>
      <c r="G480" s="94">
        <f t="shared" ref="G480:L480" si="207">SUM(G477:G478)*0.06</f>
        <v>9000</v>
      </c>
      <c r="H480" s="94">
        <f t="shared" si="207"/>
        <v>0</v>
      </c>
      <c r="I480" s="94">
        <f t="shared" si="207"/>
        <v>0</v>
      </c>
      <c r="J480" s="94">
        <f t="shared" si="207"/>
        <v>0</v>
      </c>
      <c r="K480" s="94">
        <f t="shared" si="207"/>
        <v>0</v>
      </c>
      <c r="L480" s="94">
        <f t="shared" si="207"/>
        <v>0</v>
      </c>
      <c r="M480" s="94"/>
      <c r="N480" s="47">
        <f t="shared" si="204"/>
        <v>9000</v>
      </c>
      <c r="O480" s="192">
        <f>SUM(N477:N480)</f>
        <v>177000</v>
      </c>
      <c r="P480" s="17"/>
      <c r="Q480" s="9"/>
      <c r="R480" s="18"/>
      <c r="S480" s="44"/>
      <c r="T480" s="44"/>
      <c r="U480" s="44"/>
    </row>
    <row r="481" spans="2:24" x14ac:dyDescent="0.35">
      <c r="B481" s="13"/>
      <c r="C481" s="22"/>
      <c r="D481" s="23"/>
      <c r="E481" s="24"/>
      <c r="F481" s="24">
        <f>SUM(F472:F480)</f>
        <v>408000</v>
      </c>
      <c r="G481" s="24">
        <f t="shared" ref="G481:L481" si="208">SUM(G472:G480)</f>
        <v>4102000</v>
      </c>
      <c r="H481" s="24">
        <f t="shared" si="208"/>
        <v>4526560</v>
      </c>
      <c r="I481" s="24">
        <f t="shared" si="208"/>
        <v>1126780</v>
      </c>
      <c r="J481" s="24">
        <f t="shared" si="208"/>
        <v>0</v>
      </c>
      <c r="K481" s="24">
        <f t="shared" si="208"/>
        <v>0</v>
      </c>
      <c r="L481" s="24">
        <f t="shared" si="208"/>
        <v>0</v>
      </c>
      <c r="M481" s="24"/>
      <c r="N481" s="25">
        <f>SUM(N472:N480)</f>
        <v>10163340</v>
      </c>
      <c r="O481" s="189"/>
      <c r="P481" s="17"/>
      <c r="R481" s="18"/>
      <c r="S481" s="29"/>
      <c r="T481" s="29"/>
      <c r="U481" s="29"/>
      <c r="V481" s="30"/>
      <c r="W481" s="30"/>
    </row>
    <row r="482" spans="2:24" x14ac:dyDescent="0.35">
      <c r="B482" s="13"/>
      <c r="C482" s="22"/>
      <c r="D482" s="23"/>
      <c r="E482" s="24"/>
      <c r="F482" s="24"/>
      <c r="G482" s="24"/>
      <c r="H482" s="24"/>
      <c r="I482" s="24"/>
      <c r="J482" s="24"/>
      <c r="K482" s="24"/>
      <c r="L482" s="24"/>
      <c r="M482" s="24"/>
      <c r="N482" s="25"/>
      <c r="O482" s="189"/>
      <c r="P482" s="17"/>
      <c r="Q482" s="9"/>
      <c r="R482" s="18"/>
      <c r="S482" s="29"/>
      <c r="T482" s="29"/>
      <c r="U482" s="29"/>
      <c r="V482" s="30"/>
      <c r="W482" s="30"/>
    </row>
    <row r="483" spans="2:24" x14ac:dyDescent="0.35">
      <c r="B483" s="13"/>
      <c r="C483" s="14" t="s">
        <v>186</v>
      </c>
      <c r="D483" s="48" t="s">
        <v>187</v>
      </c>
      <c r="E483" s="31"/>
      <c r="F483" s="31"/>
      <c r="G483" s="31"/>
      <c r="H483" s="31"/>
      <c r="I483" s="31"/>
      <c r="J483" s="31"/>
      <c r="K483" s="31"/>
      <c r="L483" s="31"/>
      <c r="M483" s="31"/>
      <c r="N483" s="16"/>
      <c r="O483" s="189"/>
      <c r="P483" s="17"/>
      <c r="Q483" s="9"/>
      <c r="R483" s="18"/>
      <c r="S483" s="19"/>
      <c r="T483" s="19"/>
      <c r="U483" s="19"/>
    </row>
    <row r="484" spans="2:24" s="39" customFormat="1" ht="12.5" x14ac:dyDescent="0.25">
      <c r="B484" s="40"/>
      <c r="C484" s="41"/>
      <c r="D484" s="41" t="s">
        <v>188</v>
      </c>
      <c r="E484" s="42"/>
      <c r="F484" s="42"/>
      <c r="G484" s="42">
        <v>15000000</v>
      </c>
      <c r="H484" s="42">
        <v>15000000</v>
      </c>
      <c r="I484" s="42"/>
      <c r="J484" s="42"/>
      <c r="K484" s="42"/>
      <c r="L484" s="42"/>
      <c r="M484" s="42"/>
      <c r="N484" s="43">
        <f>SUM(F484:L484)</f>
        <v>30000000</v>
      </c>
      <c r="O484" s="191"/>
      <c r="P484" s="17"/>
      <c r="Q484" s="9"/>
      <c r="R484" s="18"/>
      <c r="S484" s="44"/>
      <c r="T484" s="44"/>
      <c r="U484" s="44"/>
    </row>
    <row r="485" spans="2:24" s="39" customFormat="1" ht="12.5" x14ac:dyDescent="0.25">
      <c r="B485" s="40"/>
      <c r="C485" s="41"/>
      <c r="D485" s="41" t="s">
        <v>32</v>
      </c>
      <c r="E485" s="42"/>
      <c r="F485" s="42">
        <f>SUM(G484)*0.12</f>
        <v>1800000</v>
      </c>
      <c r="G485" s="42">
        <f t="shared" ref="G485:L485" si="209">SUM(H484)*0.12</f>
        <v>1800000</v>
      </c>
      <c r="H485" s="42">
        <f t="shared" si="209"/>
        <v>0</v>
      </c>
      <c r="I485" s="42">
        <f t="shared" si="209"/>
        <v>0</v>
      </c>
      <c r="J485" s="42">
        <f t="shared" si="209"/>
        <v>0</v>
      </c>
      <c r="K485" s="42">
        <f t="shared" si="209"/>
        <v>0</v>
      </c>
      <c r="L485" s="42">
        <f t="shared" si="209"/>
        <v>0</v>
      </c>
      <c r="M485" s="42"/>
      <c r="N485" s="43">
        <f>SUM(F485:L485)</f>
        <v>3600000</v>
      </c>
      <c r="O485" s="191"/>
      <c r="P485" s="17"/>
      <c r="Q485" s="9"/>
      <c r="R485" s="18"/>
      <c r="S485" s="44"/>
      <c r="T485" s="44"/>
      <c r="U485" s="44"/>
    </row>
    <row r="486" spans="2:24" s="39" customFormat="1" ht="12.5" x14ac:dyDescent="0.25">
      <c r="B486" s="40"/>
      <c r="C486" s="41"/>
      <c r="D486" s="41" t="s">
        <v>33</v>
      </c>
      <c r="E486" s="63"/>
      <c r="F486" s="63">
        <f>SUM(F484)*0.06</f>
        <v>0</v>
      </c>
      <c r="G486" s="63">
        <f t="shared" ref="G486:L486" si="210">SUM(G484)*0.06</f>
        <v>900000</v>
      </c>
      <c r="H486" s="63">
        <f t="shared" si="210"/>
        <v>900000</v>
      </c>
      <c r="I486" s="63">
        <f t="shared" si="210"/>
        <v>0</v>
      </c>
      <c r="J486" s="63">
        <f t="shared" si="210"/>
        <v>0</v>
      </c>
      <c r="K486" s="63">
        <f t="shared" si="210"/>
        <v>0</v>
      </c>
      <c r="L486" s="63">
        <f t="shared" si="210"/>
        <v>0</v>
      </c>
      <c r="M486" s="42"/>
      <c r="N486" s="64">
        <f>SUM(F486:L486)</f>
        <v>1800000</v>
      </c>
      <c r="O486" s="191"/>
      <c r="P486" s="17"/>
      <c r="Q486" s="9"/>
      <c r="R486" s="18"/>
      <c r="S486" s="44"/>
      <c r="T486" s="44"/>
      <c r="U486" s="44"/>
    </row>
    <row r="487" spans="2:24" s="39" customFormat="1" ht="12.5" x14ac:dyDescent="0.25">
      <c r="B487" s="40"/>
      <c r="D487" s="41"/>
      <c r="E487" s="118"/>
      <c r="F487" s="118">
        <f>SUM(F484:F486)</f>
        <v>1800000</v>
      </c>
      <c r="G487" s="118">
        <f t="shared" ref="G487:L487" si="211">SUM(G484:G486)</f>
        <v>17700000</v>
      </c>
      <c r="H487" s="118">
        <f t="shared" si="211"/>
        <v>15900000</v>
      </c>
      <c r="I487" s="118">
        <f t="shared" si="211"/>
        <v>0</v>
      </c>
      <c r="J487" s="118">
        <f t="shared" si="211"/>
        <v>0</v>
      </c>
      <c r="K487" s="118">
        <f t="shared" si="211"/>
        <v>0</v>
      </c>
      <c r="L487" s="118">
        <f t="shared" si="211"/>
        <v>0</v>
      </c>
      <c r="M487" s="118"/>
      <c r="N487" s="43">
        <f>SUM(N484:N486)</f>
        <v>35400000</v>
      </c>
      <c r="O487" s="192">
        <f>SUM(E487:L487)</f>
        <v>35400000</v>
      </c>
      <c r="P487" s="17"/>
      <c r="Q487" s="9"/>
      <c r="R487" s="18"/>
      <c r="S487" s="44"/>
      <c r="T487" s="44"/>
      <c r="U487" s="44"/>
      <c r="V487" s="45"/>
      <c r="W487" s="45"/>
    </row>
    <row r="488" spans="2:24" x14ac:dyDescent="0.35">
      <c r="B488" s="13"/>
      <c r="C488" s="22"/>
      <c r="D488" s="23"/>
      <c r="E488" s="24"/>
      <c r="F488" s="24"/>
      <c r="G488" s="24"/>
      <c r="H488" s="24"/>
      <c r="I488" s="24"/>
      <c r="J488" s="24"/>
      <c r="K488" s="24"/>
      <c r="L488" s="24"/>
      <c r="M488" s="24"/>
      <c r="N488" s="25"/>
      <c r="O488" s="189"/>
      <c r="P488" s="17"/>
      <c r="Q488" s="9"/>
      <c r="R488" s="18"/>
      <c r="S488" s="29"/>
      <c r="T488" s="29"/>
      <c r="U488" s="29"/>
      <c r="V488" s="30"/>
      <c r="W488" s="30"/>
    </row>
    <row r="489" spans="2:24" x14ac:dyDescent="0.35">
      <c r="B489" s="13"/>
      <c r="C489" s="14" t="s">
        <v>189</v>
      </c>
      <c r="D489" s="32" t="s">
        <v>190</v>
      </c>
      <c r="E489" s="31"/>
      <c r="F489" s="31"/>
      <c r="G489" s="31"/>
      <c r="H489" s="31"/>
      <c r="I489" s="31"/>
      <c r="J489" s="31"/>
      <c r="K489" s="31"/>
      <c r="L489" s="31"/>
      <c r="M489" s="31"/>
      <c r="N489" s="16"/>
      <c r="O489" s="189"/>
      <c r="P489" s="17"/>
      <c r="Q489" s="9"/>
      <c r="R489" s="18"/>
      <c r="S489" s="29"/>
      <c r="T489" s="29"/>
      <c r="U489" s="29"/>
      <c r="V489" s="30"/>
      <c r="W489" s="30"/>
    </row>
    <row r="490" spans="2:24" x14ac:dyDescent="0.35">
      <c r="B490" s="13"/>
      <c r="C490" s="23"/>
      <c r="D490" s="23" t="s">
        <v>191</v>
      </c>
      <c r="E490" s="24"/>
      <c r="F490" s="24">
        <v>180000</v>
      </c>
      <c r="G490" s="24"/>
      <c r="H490" s="24"/>
      <c r="I490" s="24"/>
      <c r="J490" s="24"/>
      <c r="K490" s="24"/>
      <c r="L490" s="24"/>
      <c r="M490" s="24"/>
      <c r="N490" s="25">
        <f>SUM(F490:L490)</f>
        <v>180000</v>
      </c>
      <c r="O490" s="189"/>
      <c r="P490" s="17"/>
      <c r="Q490" s="9"/>
      <c r="R490" s="18"/>
      <c r="S490" s="29"/>
      <c r="T490" s="29"/>
      <c r="U490" s="29"/>
      <c r="V490" s="30"/>
      <c r="W490" s="30"/>
    </row>
    <row r="491" spans="2:24" x14ac:dyDescent="0.35">
      <c r="B491" s="13"/>
      <c r="C491" s="22"/>
      <c r="D491" s="34" t="s">
        <v>112</v>
      </c>
      <c r="E491" s="24"/>
      <c r="F491" s="35">
        <v>500000</v>
      </c>
      <c r="G491" s="35">
        <v>500000</v>
      </c>
      <c r="H491" s="24"/>
      <c r="I491" s="24"/>
      <c r="J491" s="24"/>
      <c r="K491" s="24"/>
      <c r="L491" s="24"/>
      <c r="M491" s="24"/>
      <c r="N491" s="36">
        <f>SUM(F491:L491)</f>
        <v>1000000</v>
      </c>
      <c r="O491" s="189"/>
      <c r="P491" s="17"/>
      <c r="Q491" s="9"/>
      <c r="R491" s="18"/>
      <c r="S491" s="29"/>
      <c r="T491" s="29"/>
      <c r="U491" s="29"/>
      <c r="V491" s="30"/>
      <c r="W491" s="30"/>
    </row>
    <row r="492" spans="2:24" x14ac:dyDescent="0.35">
      <c r="B492" s="13"/>
      <c r="C492" s="22"/>
      <c r="D492" s="23" t="s">
        <v>92</v>
      </c>
      <c r="E492" s="24"/>
      <c r="F492" s="24">
        <v>1400000</v>
      </c>
      <c r="G492" s="24">
        <v>3000000</v>
      </c>
      <c r="H492" s="24">
        <v>3000000</v>
      </c>
      <c r="I492" s="24">
        <v>3000000</v>
      </c>
      <c r="J492" s="24">
        <v>3000000</v>
      </c>
      <c r="K492" s="24">
        <v>3000000</v>
      </c>
      <c r="L492" s="24"/>
      <c r="M492" s="24"/>
      <c r="N492" s="25">
        <f>SUM(F492:L492)</f>
        <v>16400000</v>
      </c>
      <c r="O492" s="189"/>
      <c r="P492" s="17"/>
      <c r="Q492" s="9"/>
      <c r="R492" s="18"/>
      <c r="S492" s="29"/>
      <c r="T492" s="29"/>
      <c r="U492" s="29"/>
      <c r="V492" s="30"/>
      <c r="W492" s="30"/>
    </row>
    <row r="493" spans="2:24" x14ac:dyDescent="0.35">
      <c r="B493" s="13"/>
      <c r="C493" s="26"/>
      <c r="D493" s="23" t="s">
        <v>140</v>
      </c>
      <c r="E493" s="24"/>
      <c r="F493" s="24">
        <v>1250000</v>
      </c>
      <c r="G493" s="24">
        <v>1250000</v>
      </c>
      <c r="H493" s="24">
        <v>1250000</v>
      </c>
      <c r="I493" s="24"/>
      <c r="J493" s="24"/>
      <c r="K493" s="24"/>
      <c r="L493" s="24"/>
      <c r="M493" s="24"/>
      <c r="N493" s="25">
        <f t="shared" ref="N493:N499" si="212">SUM(F493:L493)</f>
        <v>3750000</v>
      </c>
      <c r="O493" s="189"/>
      <c r="P493" s="17"/>
      <c r="Q493" s="9"/>
      <c r="R493" s="18"/>
      <c r="S493" s="29"/>
      <c r="T493" s="29"/>
      <c r="U493" s="29"/>
      <c r="V493" s="30"/>
      <c r="W493" s="30"/>
      <c r="X493" s="33"/>
    </row>
    <row r="494" spans="2:24" x14ac:dyDescent="0.35">
      <c r="B494" s="13"/>
      <c r="C494" s="26"/>
      <c r="D494" s="23" t="s">
        <v>77</v>
      </c>
      <c r="E494" s="24"/>
      <c r="F494" s="24"/>
      <c r="G494" s="24"/>
      <c r="H494" s="24"/>
      <c r="I494" s="24"/>
      <c r="J494" s="24"/>
      <c r="K494" s="24">
        <v>1500000</v>
      </c>
      <c r="L494" s="24">
        <v>1500000</v>
      </c>
      <c r="M494" s="24"/>
      <c r="N494" s="25">
        <f t="shared" si="212"/>
        <v>3000000</v>
      </c>
      <c r="O494" s="189"/>
      <c r="P494" s="17"/>
      <c r="Q494" s="9"/>
      <c r="R494" s="18"/>
      <c r="S494" s="29"/>
      <c r="T494" s="29"/>
      <c r="U494" s="29"/>
      <c r="V494" s="30"/>
      <c r="W494" s="30"/>
      <c r="X494" s="33"/>
    </row>
    <row r="495" spans="2:24" x14ac:dyDescent="0.35">
      <c r="B495" s="13"/>
      <c r="C495" s="26"/>
      <c r="D495" s="23" t="s">
        <v>192</v>
      </c>
      <c r="E495" s="24"/>
      <c r="F495" s="24"/>
      <c r="G495" s="24">
        <v>150000</v>
      </c>
      <c r="H495" s="24"/>
      <c r="I495" s="24"/>
      <c r="J495" s="24"/>
      <c r="K495" s="24"/>
      <c r="L495" s="24"/>
      <c r="M495" s="24"/>
      <c r="N495" s="25">
        <f t="shared" si="212"/>
        <v>150000</v>
      </c>
      <c r="O495" s="189"/>
      <c r="P495" s="17"/>
      <c r="Q495" s="9"/>
      <c r="R495" s="18"/>
      <c r="S495" s="29"/>
      <c r="T495" s="29"/>
      <c r="U495" s="29"/>
      <c r="V495" s="30"/>
      <c r="W495" s="30"/>
      <c r="X495" s="33"/>
    </row>
    <row r="496" spans="2:24" s="39" customFormat="1" ht="12.5" x14ac:dyDescent="0.25">
      <c r="B496" s="40"/>
      <c r="C496" s="46"/>
      <c r="D496" s="23" t="s">
        <v>59</v>
      </c>
      <c r="E496" s="24"/>
      <c r="F496" s="24"/>
      <c r="G496" s="24"/>
      <c r="H496" s="24">
        <v>1600000</v>
      </c>
      <c r="I496" s="24"/>
      <c r="J496" s="24"/>
      <c r="K496" s="24"/>
      <c r="L496" s="24"/>
      <c r="M496" s="24"/>
      <c r="N496" s="25">
        <f t="shared" si="212"/>
        <v>1600000</v>
      </c>
      <c r="O496" s="189"/>
      <c r="P496" s="17"/>
      <c r="Q496" s="9"/>
      <c r="R496" s="18"/>
      <c r="S496" s="44"/>
      <c r="T496" s="44"/>
      <c r="U496" s="44"/>
      <c r="V496" s="45"/>
      <c r="W496" s="45"/>
    </row>
    <row r="497" spans="2:24" x14ac:dyDescent="0.35">
      <c r="B497" s="13"/>
      <c r="C497" s="23"/>
      <c r="D497" s="23" t="s">
        <v>193</v>
      </c>
      <c r="E497" s="24"/>
      <c r="F497" s="24"/>
      <c r="G497" s="24"/>
      <c r="H497" s="24"/>
      <c r="I497" s="24">
        <v>220000</v>
      </c>
      <c r="J497" s="24"/>
      <c r="K497" s="24"/>
      <c r="L497" s="24"/>
      <c r="M497" s="24"/>
      <c r="N497" s="25">
        <f t="shared" si="212"/>
        <v>220000</v>
      </c>
      <c r="O497" s="189"/>
      <c r="P497" s="17"/>
      <c r="Q497" s="9"/>
      <c r="R497" s="18"/>
      <c r="S497" s="29"/>
      <c r="T497" s="29"/>
      <c r="U497" s="29"/>
      <c r="V497" s="30"/>
      <c r="W497" s="30"/>
      <c r="X497" s="33"/>
    </row>
    <row r="498" spans="2:24" x14ac:dyDescent="0.35">
      <c r="B498" s="13"/>
      <c r="C498" s="23"/>
      <c r="D498" s="23" t="s">
        <v>15</v>
      </c>
      <c r="E498" s="24"/>
      <c r="F498" s="24">
        <f>SUM(G490:G497)*0.12</f>
        <v>588000</v>
      </c>
      <c r="G498" s="24">
        <f t="shared" ref="G498:L498" si="213">SUM(H490:H497)*0.12</f>
        <v>702000</v>
      </c>
      <c r="H498" s="24">
        <f t="shared" si="213"/>
        <v>386400</v>
      </c>
      <c r="I498" s="24">
        <f t="shared" si="213"/>
        <v>360000</v>
      </c>
      <c r="J498" s="24">
        <f t="shared" si="213"/>
        <v>540000</v>
      </c>
      <c r="K498" s="24">
        <f t="shared" si="213"/>
        <v>180000</v>
      </c>
      <c r="L498" s="24">
        <f t="shared" si="213"/>
        <v>0</v>
      </c>
      <c r="M498" s="24"/>
      <c r="N498" s="25">
        <f t="shared" si="212"/>
        <v>2756400</v>
      </c>
      <c r="O498" s="189"/>
      <c r="P498" s="17"/>
      <c r="Q498" s="9"/>
      <c r="R498" s="18"/>
      <c r="S498" s="29"/>
      <c r="T498" s="29"/>
      <c r="U498" s="29"/>
      <c r="V498" s="30"/>
      <c r="W498" s="30"/>
      <c r="X498" s="33"/>
    </row>
    <row r="499" spans="2:24" x14ac:dyDescent="0.35">
      <c r="B499" s="13"/>
      <c r="C499" s="23"/>
      <c r="D499" s="23" t="s">
        <v>16</v>
      </c>
      <c r="E499" s="24"/>
      <c r="F499" s="24">
        <f>SUM(F490:F497)*0.06</f>
        <v>199800</v>
      </c>
      <c r="G499" s="24">
        <f t="shared" ref="G499:L499" si="214">SUM(G490:G497)*0.06</f>
        <v>294000</v>
      </c>
      <c r="H499" s="24">
        <f t="shared" si="214"/>
        <v>351000</v>
      </c>
      <c r="I499" s="24">
        <f t="shared" si="214"/>
        <v>193200</v>
      </c>
      <c r="J499" s="24">
        <f t="shared" si="214"/>
        <v>180000</v>
      </c>
      <c r="K499" s="24">
        <f t="shared" si="214"/>
        <v>270000</v>
      </c>
      <c r="L499" s="24">
        <f t="shared" si="214"/>
        <v>90000</v>
      </c>
      <c r="M499" s="24"/>
      <c r="N499" s="27">
        <f t="shared" si="212"/>
        <v>1578000</v>
      </c>
      <c r="O499" s="189"/>
      <c r="P499" s="17"/>
      <c r="Q499" s="9"/>
      <c r="R499" s="18"/>
      <c r="S499" s="29"/>
      <c r="T499" s="29"/>
      <c r="U499" s="29"/>
      <c r="V499" s="30"/>
      <c r="W499" s="30"/>
      <c r="X499" s="33"/>
    </row>
    <row r="500" spans="2:24" x14ac:dyDescent="0.35">
      <c r="B500" s="13"/>
      <c r="C500" s="23"/>
      <c r="D500" s="23"/>
      <c r="E500" s="28"/>
      <c r="F500" s="28">
        <f>SUM(F490:F499)</f>
        <v>4117800</v>
      </c>
      <c r="G500" s="28">
        <f t="shared" ref="G500:L500" si="215">SUM(G490:G499)</f>
        <v>5896000</v>
      </c>
      <c r="H500" s="28">
        <f t="shared" si="215"/>
        <v>6587400</v>
      </c>
      <c r="I500" s="28">
        <f t="shared" si="215"/>
        <v>3773200</v>
      </c>
      <c r="J500" s="28">
        <f t="shared" si="215"/>
        <v>3720000</v>
      </c>
      <c r="K500" s="28">
        <f t="shared" si="215"/>
        <v>4950000</v>
      </c>
      <c r="L500" s="28">
        <f t="shared" si="215"/>
        <v>1590000</v>
      </c>
      <c r="M500" s="28"/>
      <c r="N500" s="25">
        <f>SUM(N490:N499)</f>
        <v>30634400</v>
      </c>
      <c r="O500" s="190">
        <f>SUM(E500:L500)</f>
        <v>30634400</v>
      </c>
      <c r="P500" s="17"/>
      <c r="Q500" s="9"/>
      <c r="R500" s="18"/>
      <c r="S500" s="29"/>
      <c r="T500" s="29"/>
      <c r="U500" s="29"/>
      <c r="V500" s="30"/>
      <c r="W500" s="30"/>
      <c r="X500" s="33"/>
    </row>
    <row r="501" spans="2:24" x14ac:dyDescent="0.35">
      <c r="B501" s="13"/>
      <c r="C501" s="23"/>
      <c r="D501" s="23"/>
      <c r="E501" s="24"/>
      <c r="F501" s="24"/>
      <c r="G501" s="24"/>
      <c r="H501" s="24"/>
      <c r="I501" s="24"/>
      <c r="J501" s="24"/>
      <c r="K501" s="24"/>
      <c r="L501" s="24"/>
      <c r="M501" s="24"/>
      <c r="N501" s="25"/>
      <c r="O501" s="189"/>
      <c r="P501" s="17"/>
      <c r="Q501" s="9"/>
      <c r="R501" s="18"/>
      <c r="S501" s="29"/>
      <c r="T501" s="29"/>
      <c r="U501" s="29"/>
      <c r="V501" s="30"/>
      <c r="W501" s="30"/>
      <c r="X501" s="33"/>
    </row>
    <row r="502" spans="2:24" x14ac:dyDescent="0.35">
      <c r="B502" s="13"/>
      <c r="C502" s="14" t="s">
        <v>194</v>
      </c>
      <c r="D502" s="49" t="s">
        <v>35</v>
      </c>
      <c r="E502" s="31"/>
      <c r="F502" s="31"/>
      <c r="G502" s="31"/>
      <c r="H502" s="31"/>
      <c r="I502" s="31"/>
      <c r="J502" s="31"/>
      <c r="K502" s="31"/>
      <c r="L502" s="31"/>
      <c r="M502" s="31"/>
      <c r="N502" s="16"/>
      <c r="O502" s="189"/>
      <c r="P502" s="17"/>
      <c r="Q502" s="9"/>
      <c r="R502" s="18"/>
      <c r="S502" s="29"/>
      <c r="T502" s="29"/>
      <c r="U502" s="29"/>
      <c r="V502" s="30"/>
      <c r="W502" s="30"/>
      <c r="X502" s="33"/>
    </row>
    <row r="503" spans="2:24" x14ac:dyDescent="0.35">
      <c r="B503" s="13"/>
      <c r="C503" s="23"/>
      <c r="D503" s="23" t="s">
        <v>195</v>
      </c>
      <c r="E503" s="24"/>
      <c r="F503" s="24"/>
      <c r="G503" s="24">
        <v>100000</v>
      </c>
      <c r="H503" s="24"/>
      <c r="I503" s="24"/>
      <c r="J503" s="24"/>
      <c r="K503" s="24"/>
      <c r="L503" s="24"/>
      <c r="M503" s="24"/>
      <c r="N503" s="25">
        <f t="shared" ref="N503:N508" si="216">SUM(F503:L503)</f>
        <v>100000</v>
      </c>
      <c r="O503" s="189"/>
      <c r="P503" s="17"/>
      <c r="Q503" s="9"/>
      <c r="R503" s="18"/>
      <c r="S503" s="29"/>
      <c r="T503" s="29"/>
      <c r="U503" s="29"/>
      <c r="V503" s="30"/>
      <c r="W503" s="30"/>
    </row>
    <row r="504" spans="2:24" x14ac:dyDescent="0.35">
      <c r="B504" s="13"/>
      <c r="D504" s="23" t="s">
        <v>196</v>
      </c>
      <c r="E504" s="24"/>
      <c r="F504" s="24"/>
      <c r="G504" s="24"/>
      <c r="H504" s="24">
        <v>150000</v>
      </c>
      <c r="I504" s="24"/>
      <c r="J504" s="24"/>
      <c r="K504" s="24"/>
      <c r="L504" s="24"/>
      <c r="M504" s="24"/>
      <c r="N504" s="25">
        <f t="shared" si="216"/>
        <v>150000</v>
      </c>
      <c r="O504" s="189"/>
      <c r="P504" s="17"/>
      <c r="Q504" s="9"/>
      <c r="R504" s="18"/>
      <c r="S504" s="29"/>
      <c r="T504" s="29"/>
      <c r="U504" s="29"/>
      <c r="V504" s="30"/>
      <c r="W504" s="30"/>
    </row>
    <row r="505" spans="2:24" x14ac:dyDescent="0.35">
      <c r="B505" s="13"/>
      <c r="D505" s="23" t="s">
        <v>197</v>
      </c>
      <c r="E505" s="24"/>
      <c r="F505" s="24"/>
      <c r="G505" s="24"/>
      <c r="I505" s="24">
        <v>200000</v>
      </c>
      <c r="J505" s="24"/>
      <c r="K505" s="24"/>
      <c r="L505" s="24"/>
      <c r="M505" s="24"/>
      <c r="N505" s="25">
        <f t="shared" si="216"/>
        <v>200000</v>
      </c>
      <c r="O505" s="189"/>
      <c r="P505" s="17"/>
      <c r="Q505" s="9"/>
      <c r="R505" s="18"/>
      <c r="S505" s="19"/>
      <c r="T505" s="19"/>
      <c r="U505" s="19"/>
      <c r="V505" s="30"/>
      <c r="W505" s="30"/>
    </row>
    <row r="506" spans="2:24" x14ac:dyDescent="0.35">
      <c r="B506" s="13"/>
      <c r="C506" s="23"/>
      <c r="D506" s="23" t="s">
        <v>13</v>
      </c>
      <c r="E506" s="24"/>
      <c r="G506" s="24"/>
      <c r="H506" s="24"/>
      <c r="I506" s="24"/>
      <c r="J506" s="24"/>
      <c r="K506" s="24"/>
      <c r="L506" s="24">
        <v>615000</v>
      </c>
      <c r="M506" s="24"/>
      <c r="N506" s="25">
        <f>SUM(G506:L506)</f>
        <v>615000</v>
      </c>
      <c r="O506" s="189"/>
      <c r="P506" s="17"/>
      <c r="Q506" s="9"/>
      <c r="R506" s="18"/>
      <c r="S506" s="29"/>
      <c r="T506" s="29"/>
      <c r="U506" s="29"/>
      <c r="V506" s="30"/>
      <c r="W506" s="30"/>
      <c r="X506" s="33"/>
    </row>
    <row r="507" spans="2:24" x14ac:dyDescent="0.35">
      <c r="B507" s="13"/>
      <c r="C507" s="22"/>
      <c r="D507" s="23" t="s">
        <v>15</v>
      </c>
      <c r="E507" s="24"/>
      <c r="F507" s="24">
        <f>SUM(G503:G506)*0.12</f>
        <v>12000</v>
      </c>
      <c r="G507" s="24">
        <f t="shared" ref="G507:L507" si="217">SUM(H503:H506)*0.12</f>
        <v>18000</v>
      </c>
      <c r="H507" s="24">
        <f t="shared" si="217"/>
        <v>24000</v>
      </c>
      <c r="I507" s="24">
        <f t="shared" si="217"/>
        <v>0</v>
      </c>
      <c r="J507" s="24">
        <f t="shared" si="217"/>
        <v>0</v>
      </c>
      <c r="K507" s="24">
        <f t="shared" si="217"/>
        <v>73800</v>
      </c>
      <c r="L507" s="24">
        <f t="shared" si="217"/>
        <v>0</v>
      </c>
      <c r="M507" s="24"/>
      <c r="N507" s="25">
        <f t="shared" si="216"/>
        <v>127800</v>
      </c>
      <c r="O507" s="189"/>
      <c r="P507" s="17"/>
      <c r="Q507" s="9"/>
      <c r="R507" s="18"/>
      <c r="S507" s="19"/>
      <c r="T507" s="19"/>
      <c r="U507" s="19"/>
      <c r="V507" s="30"/>
      <c r="W507" s="30"/>
    </row>
    <row r="508" spans="2:24" x14ac:dyDescent="0.35">
      <c r="B508" s="13"/>
      <c r="C508" s="22"/>
      <c r="D508" s="23" t="s">
        <v>16</v>
      </c>
      <c r="E508" s="24"/>
      <c r="F508" s="24">
        <f>SUM(F503:F506)*0.06</f>
        <v>0</v>
      </c>
      <c r="G508" s="24">
        <f t="shared" ref="G508:L508" si="218">SUM(G503:G506)*0.06</f>
        <v>6000</v>
      </c>
      <c r="H508" s="24">
        <f t="shared" si="218"/>
        <v>9000</v>
      </c>
      <c r="I508" s="24">
        <f t="shared" si="218"/>
        <v>12000</v>
      </c>
      <c r="J508" s="24">
        <f t="shared" si="218"/>
        <v>0</v>
      </c>
      <c r="K508" s="24">
        <f t="shared" si="218"/>
        <v>0</v>
      </c>
      <c r="L508" s="24">
        <f t="shared" si="218"/>
        <v>36900</v>
      </c>
      <c r="M508" s="24"/>
      <c r="N508" s="27">
        <f t="shared" si="216"/>
        <v>63900</v>
      </c>
      <c r="O508" s="189"/>
      <c r="P508" s="17"/>
      <c r="Q508" s="9"/>
      <c r="R508" s="18"/>
      <c r="S508" s="19"/>
      <c r="T508" s="19"/>
      <c r="U508" s="19"/>
      <c r="V508" s="30"/>
      <c r="W508" s="30"/>
    </row>
    <row r="509" spans="2:24" x14ac:dyDescent="0.35">
      <c r="B509" s="13"/>
      <c r="C509" s="23"/>
      <c r="D509" s="23"/>
      <c r="E509" s="28"/>
      <c r="F509" s="28">
        <f>SUM(F503:F508)</f>
        <v>12000</v>
      </c>
      <c r="G509" s="28">
        <f t="shared" ref="G509:L509" si="219">SUM(G503:G508)</f>
        <v>124000</v>
      </c>
      <c r="H509" s="28">
        <f t="shared" si="219"/>
        <v>183000</v>
      </c>
      <c r="I509" s="28">
        <f t="shared" si="219"/>
        <v>212000</v>
      </c>
      <c r="J509" s="28">
        <f t="shared" si="219"/>
        <v>0</v>
      </c>
      <c r="K509" s="28">
        <f t="shared" si="219"/>
        <v>73800</v>
      </c>
      <c r="L509" s="28">
        <f t="shared" si="219"/>
        <v>651900</v>
      </c>
      <c r="M509" s="28"/>
      <c r="N509" s="25">
        <f>SUM(N503:N508)</f>
        <v>1256700</v>
      </c>
      <c r="O509" s="190">
        <f>SUM(E509:L509)</f>
        <v>1256700</v>
      </c>
      <c r="P509" s="17"/>
      <c r="Q509" s="9"/>
      <c r="R509" s="18"/>
      <c r="S509" s="19"/>
      <c r="T509" s="19"/>
      <c r="U509" s="19"/>
      <c r="V509" s="30"/>
      <c r="W509" s="30"/>
    </row>
    <row r="510" spans="2:24" x14ac:dyDescent="0.35">
      <c r="B510" s="13"/>
      <c r="C510" s="22"/>
      <c r="D510" s="23"/>
      <c r="E510" s="24"/>
      <c r="F510" s="24"/>
      <c r="G510" s="24"/>
      <c r="H510" s="24"/>
      <c r="I510" s="24"/>
      <c r="J510" s="24"/>
      <c r="K510" s="24"/>
      <c r="L510" s="24"/>
      <c r="M510" s="24"/>
      <c r="N510" s="25"/>
      <c r="O510" s="189"/>
      <c r="P510" s="17"/>
      <c r="Q510" s="9"/>
      <c r="R510" s="18"/>
      <c r="S510" s="19"/>
      <c r="T510" s="19"/>
      <c r="U510" s="19"/>
      <c r="V510" s="30"/>
      <c r="W510" s="30"/>
    </row>
    <row r="511" spans="2:24" x14ac:dyDescent="0.35">
      <c r="B511" s="13"/>
      <c r="C511" s="14" t="s">
        <v>198</v>
      </c>
      <c r="D511" s="14" t="s">
        <v>18</v>
      </c>
      <c r="E511" s="51"/>
      <c r="F511" s="51"/>
      <c r="G511" s="51"/>
      <c r="H511" s="51"/>
      <c r="I511" s="51"/>
      <c r="J511" s="51"/>
      <c r="K511" s="51"/>
      <c r="L511" s="51"/>
      <c r="M511" s="51"/>
      <c r="N511" s="52"/>
      <c r="O511" s="189"/>
      <c r="P511" s="17"/>
      <c r="Q511" s="9"/>
      <c r="R511" s="18"/>
      <c r="S511" s="19"/>
      <c r="T511" s="19"/>
      <c r="U511" s="19"/>
    </row>
    <row r="512" spans="2:24" x14ac:dyDescent="0.35">
      <c r="B512" s="13"/>
      <c r="C512" s="23"/>
      <c r="D512" s="68" t="s">
        <v>199</v>
      </c>
      <c r="E512" s="119"/>
      <c r="F512" s="119">
        <v>35000</v>
      </c>
      <c r="G512" s="119"/>
      <c r="H512" s="119"/>
      <c r="I512" s="119"/>
      <c r="J512" s="119"/>
      <c r="K512" s="119"/>
      <c r="L512" s="119"/>
      <c r="M512" s="119"/>
      <c r="N512" s="25">
        <f t="shared" ref="N512:N526" si="220">SUM(F512:L512)</f>
        <v>35000</v>
      </c>
      <c r="O512" s="189"/>
      <c r="P512" s="17"/>
      <c r="Q512" s="9"/>
      <c r="R512" s="18"/>
      <c r="S512" s="19"/>
      <c r="T512" s="19"/>
      <c r="U512" s="19"/>
      <c r="V512" s="30"/>
      <c r="W512" s="30"/>
    </row>
    <row r="513" spans="2:23" x14ac:dyDescent="0.35">
      <c r="B513" s="13"/>
      <c r="D513" s="68" t="s">
        <v>200</v>
      </c>
      <c r="E513" s="119"/>
      <c r="F513" s="119">
        <v>250000</v>
      </c>
      <c r="H513" s="119"/>
      <c r="I513" s="119"/>
      <c r="J513" s="119"/>
      <c r="K513" s="119"/>
      <c r="L513" s="119"/>
      <c r="M513" s="119"/>
      <c r="N513" s="25">
        <f>SUM(F513:L513)</f>
        <v>250000</v>
      </c>
      <c r="O513" s="189"/>
      <c r="P513" s="17"/>
      <c r="Q513" s="9"/>
      <c r="R513" s="18"/>
      <c r="S513" s="29"/>
      <c r="T513" s="29"/>
      <c r="U513" s="29"/>
      <c r="V513" s="30"/>
      <c r="W513" s="30"/>
    </row>
    <row r="514" spans="2:23" x14ac:dyDescent="0.35">
      <c r="B514" s="13"/>
      <c r="C514" s="26"/>
      <c r="D514" s="68" t="s">
        <v>201</v>
      </c>
      <c r="E514" s="119"/>
      <c r="F514" s="119"/>
      <c r="G514" s="119">
        <v>250000</v>
      </c>
      <c r="H514" s="119"/>
      <c r="I514" s="119"/>
      <c r="J514" s="119"/>
      <c r="K514" s="119"/>
      <c r="L514" s="119"/>
      <c r="M514" s="119"/>
      <c r="N514" s="25">
        <f t="shared" ref="N514" si="221">SUM(F514:L514)</f>
        <v>250000</v>
      </c>
      <c r="O514" s="189"/>
      <c r="P514" s="8"/>
      <c r="Q514" s="9"/>
      <c r="R514" s="10"/>
      <c r="S514" s="7"/>
      <c r="T514" s="7"/>
      <c r="U514" s="7"/>
    </row>
    <row r="515" spans="2:23" x14ac:dyDescent="0.35">
      <c r="B515" s="13"/>
      <c r="C515" s="22"/>
      <c r="D515" s="68" t="s">
        <v>202</v>
      </c>
      <c r="E515" s="119"/>
      <c r="G515" s="119">
        <v>750000</v>
      </c>
      <c r="H515" s="119">
        <v>750000</v>
      </c>
      <c r="I515" s="119"/>
      <c r="J515" s="119"/>
      <c r="K515" s="119"/>
      <c r="L515" s="119"/>
      <c r="M515" s="119"/>
      <c r="N515" s="25">
        <f>SUM(F515:L515)</f>
        <v>1500000</v>
      </c>
      <c r="O515" s="189"/>
      <c r="P515" s="17"/>
      <c r="Q515" s="9"/>
      <c r="R515" s="18"/>
      <c r="S515" s="19"/>
      <c r="T515" s="19"/>
      <c r="U515" s="19"/>
    </row>
    <row r="516" spans="2:23" x14ac:dyDescent="0.35">
      <c r="B516" s="13"/>
      <c r="C516" s="23"/>
      <c r="D516" s="68" t="s">
        <v>118</v>
      </c>
      <c r="E516" s="119"/>
      <c r="F516" s="119"/>
      <c r="G516" s="119">
        <v>200000</v>
      </c>
      <c r="H516" s="119">
        <v>200000</v>
      </c>
      <c r="I516" s="119"/>
      <c r="J516" s="119"/>
      <c r="K516" s="119"/>
      <c r="L516" s="119"/>
      <c r="M516" s="119"/>
      <c r="N516" s="25">
        <f t="shared" si="220"/>
        <v>400000</v>
      </c>
      <c r="O516" s="189"/>
      <c r="P516" s="17"/>
      <c r="Q516" s="9"/>
      <c r="R516" s="18"/>
      <c r="S516" s="19"/>
      <c r="T516" s="19"/>
      <c r="U516" s="19"/>
    </row>
    <row r="517" spans="2:23" x14ac:dyDescent="0.35">
      <c r="B517" s="13"/>
      <c r="C517" s="26"/>
      <c r="D517" s="68" t="s">
        <v>203</v>
      </c>
      <c r="E517" s="119"/>
      <c r="F517" s="119"/>
      <c r="G517" s="119"/>
      <c r="H517" s="119"/>
      <c r="I517" s="119"/>
      <c r="J517" s="119"/>
      <c r="K517" s="119">
        <v>1500000</v>
      </c>
      <c r="L517" s="119">
        <v>1500000</v>
      </c>
      <c r="M517" s="119"/>
      <c r="N517" s="25">
        <f t="shared" si="220"/>
        <v>3000000</v>
      </c>
      <c r="O517" s="189"/>
      <c r="P517" s="8"/>
      <c r="Q517" s="9"/>
      <c r="R517" s="10"/>
      <c r="S517" s="7"/>
      <c r="T517" s="7"/>
      <c r="U517" s="7"/>
    </row>
    <row r="518" spans="2:23" x14ac:dyDescent="0.35">
      <c r="B518" s="13"/>
      <c r="C518" s="26"/>
      <c r="D518" s="68" t="s">
        <v>204</v>
      </c>
      <c r="E518" s="119"/>
      <c r="F518" s="119"/>
      <c r="G518" s="119"/>
      <c r="H518" s="119">
        <v>1200000</v>
      </c>
      <c r="I518" s="119"/>
      <c r="J518" s="119"/>
      <c r="K518" s="119"/>
      <c r="L518" s="119"/>
      <c r="M518" s="119"/>
      <c r="N518" s="25">
        <f t="shared" si="220"/>
        <v>1200000</v>
      </c>
      <c r="O518" s="189"/>
      <c r="P518" s="8"/>
      <c r="Q518" s="9"/>
      <c r="R518" s="10"/>
      <c r="S518" s="7"/>
      <c r="T518" s="7"/>
      <c r="U518" s="7"/>
    </row>
    <row r="519" spans="2:23" x14ac:dyDescent="0.35">
      <c r="B519" s="13"/>
      <c r="C519" s="26"/>
      <c r="D519" s="68" t="s">
        <v>155</v>
      </c>
      <c r="E519" s="119"/>
      <c r="F519" s="119"/>
      <c r="G519" s="119"/>
      <c r="H519" s="119">
        <v>3000000</v>
      </c>
      <c r="I519" s="119"/>
      <c r="J519" s="119"/>
      <c r="K519" s="119"/>
      <c r="L519" s="119"/>
      <c r="M519" s="119"/>
      <c r="N519" s="25">
        <f t="shared" si="220"/>
        <v>3000000</v>
      </c>
      <c r="O519" s="189"/>
      <c r="P519" s="8"/>
      <c r="Q519" s="9"/>
      <c r="R519" s="10"/>
      <c r="S519" s="7"/>
      <c r="T519" s="7"/>
      <c r="U519" s="7"/>
    </row>
    <row r="520" spans="2:23" x14ac:dyDescent="0.35">
      <c r="B520" s="13"/>
      <c r="D520" s="68" t="s">
        <v>205</v>
      </c>
      <c r="E520" s="119"/>
      <c r="F520" s="119"/>
      <c r="G520" s="119"/>
      <c r="H520" s="119">
        <v>250000</v>
      </c>
      <c r="I520" s="119"/>
      <c r="J520" s="119"/>
      <c r="K520" s="119"/>
      <c r="L520" s="119"/>
      <c r="M520" s="119"/>
      <c r="N520" s="25">
        <f t="shared" si="220"/>
        <v>250000</v>
      </c>
      <c r="O520" s="189"/>
      <c r="P520" s="17"/>
      <c r="Q520" s="9"/>
      <c r="R520" s="18"/>
      <c r="S520" s="29"/>
      <c r="T520" s="29"/>
      <c r="U520" s="29"/>
      <c r="V520" s="30"/>
      <c r="W520" s="30"/>
    </row>
    <row r="521" spans="2:23" x14ac:dyDescent="0.35">
      <c r="B521" s="13"/>
      <c r="C521" s="26"/>
      <c r="D521" s="68" t="s">
        <v>59</v>
      </c>
      <c r="E521" s="119"/>
      <c r="F521" s="119"/>
      <c r="G521" s="119"/>
      <c r="H521" s="119"/>
      <c r="I521" s="119">
        <v>590000</v>
      </c>
      <c r="J521" s="119"/>
      <c r="K521" s="119"/>
      <c r="L521" s="119"/>
      <c r="M521" s="119"/>
      <c r="N521" s="25">
        <f t="shared" si="220"/>
        <v>590000</v>
      </c>
      <c r="O521" s="189"/>
      <c r="P521" s="8"/>
      <c r="Q521" s="9"/>
      <c r="R521" s="10"/>
      <c r="S521" s="7"/>
      <c r="T521" s="7"/>
      <c r="U521" s="7"/>
    </row>
    <row r="522" spans="2:23" x14ac:dyDescent="0.35">
      <c r="B522" s="13"/>
      <c r="C522" s="26"/>
      <c r="D522" s="68" t="s">
        <v>67</v>
      </c>
      <c r="E522" s="119"/>
      <c r="F522" s="119"/>
      <c r="G522" s="119"/>
      <c r="H522" s="119"/>
      <c r="I522" s="119"/>
      <c r="J522" s="119">
        <v>500000</v>
      </c>
      <c r="K522" s="119"/>
      <c r="L522" s="119"/>
      <c r="M522" s="119"/>
      <c r="N522" s="25">
        <f t="shared" si="220"/>
        <v>500000</v>
      </c>
      <c r="O522" s="189"/>
      <c r="P522" s="8"/>
      <c r="Q522" s="9"/>
      <c r="R522" s="10"/>
      <c r="S522" s="7"/>
      <c r="T522" s="7"/>
      <c r="U522" s="7"/>
    </row>
    <row r="523" spans="2:23" x14ac:dyDescent="0.35">
      <c r="B523" s="13"/>
      <c r="C523" s="26"/>
      <c r="D523" s="68" t="s">
        <v>166</v>
      </c>
      <c r="E523" s="119"/>
      <c r="F523" s="119"/>
      <c r="G523" s="119"/>
      <c r="H523" s="119"/>
      <c r="I523" s="119"/>
      <c r="J523" s="119"/>
      <c r="K523" s="119">
        <v>2000000</v>
      </c>
      <c r="L523" s="119"/>
      <c r="M523" s="119"/>
      <c r="N523" s="25">
        <f t="shared" si="220"/>
        <v>2000000</v>
      </c>
      <c r="O523" s="189"/>
      <c r="P523" s="8"/>
      <c r="Q523" s="9"/>
      <c r="R523" s="10"/>
      <c r="S523" s="7"/>
      <c r="T523" s="7"/>
      <c r="U523" s="7"/>
    </row>
    <row r="524" spans="2:23" x14ac:dyDescent="0.35">
      <c r="B524" s="13"/>
      <c r="C524" s="26"/>
      <c r="D524" s="68" t="s">
        <v>206</v>
      </c>
      <c r="E524" s="119"/>
      <c r="F524" s="119"/>
      <c r="G524" s="119"/>
      <c r="H524" s="119"/>
      <c r="I524" s="119"/>
      <c r="J524" s="119"/>
      <c r="K524" s="119">
        <v>1250000</v>
      </c>
      <c r="L524" s="119"/>
      <c r="M524" s="119"/>
      <c r="N524" s="25">
        <f t="shared" si="220"/>
        <v>1250000</v>
      </c>
      <c r="O524" s="189"/>
      <c r="P524" s="8"/>
      <c r="Q524" s="9"/>
      <c r="R524" s="10"/>
      <c r="S524" s="7"/>
      <c r="T524" s="7"/>
      <c r="U524" s="7"/>
    </row>
    <row r="525" spans="2:23" x14ac:dyDescent="0.35">
      <c r="B525" s="13"/>
      <c r="C525" s="26"/>
      <c r="D525" s="23" t="s">
        <v>15</v>
      </c>
      <c r="E525" s="24"/>
      <c r="F525" s="24">
        <f>SUM(G512:G524)*0.12</f>
        <v>144000</v>
      </c>
      <c r="G525" s="24">
        <f t="shared" ref="G525:L525" si="222">SUM(H512:H524)*0.12</f>
        <v>648000</v>
      </c>
      <c r="H525" s="24">
        <f t="shared" si="222"/>
        <v>70800</v>
      </c>
      <c r="I525" s="24">
        <f t="shared" si="222"/>
        <v>60000</v>
      </c>
      <c r="J525" s="24">
        <f t="shared" si="222"/>
        <v>570000</v>
      </c>
      <c r="K525" s="24">
        <f t="shared" si="222"/>
        <v>180000</v>
      </c>
      <c r="L525" s="24">
        <f t="shared" si="222"/>
        <v>0</v>
      </c>
      <c r="M525" s="24"/>
      <c r="N525" s="25">
        <f t="shared" si="220"/>
        <v>1672800</v>
      </c>
      <c r="O525" s="189"/>
      <c r="P525" s="8"/>
      <c r="Q525" s="9"/>
      <c r="R525" s="10"/>
      <c r="S525" s="7"/>
      <c r="T525" s="7"/>
      <c r="U525" s="7"/>
    </row>
    <row r="526" spans="2:23" x14ac:dyDescent="0.35">
      <c r="B526" s="13"/>
      <c r="C526" s="26"/>
      <c r="D526" s="23" t="s">
        <v>16</v>
      </c>
      <c r="E526" s="24"/>
      <c r="F526" s="24">
        <f>SUM(F512:F524)*0.06</f>
        <v>17100</v>
      </c>
      <c r="G526" s="24">
        <f t="shared" ref="G526:L526" si="223">SUM(G512:G524)*0.06</f>
        <v>72000</v>
      </c>
      <c r="H526" s="24">
        <f t="shared" si="223"/>
        <v>324000</v>
      </c>
      <c r="I526" s="24">
        <f t="shared" si="223"/>
        <v>35400</v>
      </c>
      <c r="J526" s="24">
        <f t="shared" si="223"/>
        <v>30000</v>
      </c>
      <c r="K526" s="24">
        <f t="shared" si="223"/>
        <v>285000</v>
      </c>
      <c r="L526" s="24">
        <f t="shared" si="223"/>
        <v>90000</v>
      </c>
      <c r="M526" s="24"/>
      <c r="N526" s="27">
        <f t="shared" si="220"/>
        <v>853500</v>
      </c>
      <c r="O526" s="189"/>
      <c r="P526" s="8"/>
      <c r="Q526" s="9"/>
      <c r="R526" s="10"/>
      <c r="S526" s="7"/>
      <c r="T526" s="7"/>
      <c r="U526" s="7"/>
    </row>
    <row r="527" spans="2:23" x14ac:dyDescent="0.35">
      <c r="B527" s="13"/>
      <c r="C527" s="26"/>
      <c r="D527" s="23"/>
      <c r="E527" s="28"/>
      <c r="F527" s="28">
        <f>SUM(F512:F526)</f>
        <v>446100</v>
      </c>
      <c r="G527" s="28">
        <f t="shared" ref="G527:L527" si="224">SUM(G512:G526)</f>
        <v>1920000</v>
      </c>
      <c r="H527" s="28">
        <f t="shared" si="224"/>
        <v>5794800</v>
      </c>
      <c r="I527" s="28">
        <f t="shared" si="224"/>
        <v>685400</v>
      </c>
      <c r="J527" s="28">
        <f t="shared" si="224"/>
        <v>1100000</v>
      </c>
      <c r="K527" s="28">
        <f t="shared" si="224"/>
        <v>5215000</v>
      </c>
      <c r="L527" s="28">
        <f t="shared" si="224"/>
        <v>1590000</v>
      </c>
      <c r="M527" s="28"/>
      <c r="N527" s="25">
        <f>SUM(N512:N526)</f>
        <v>16751300</v>
      </c>
      <c r="O527" s="190">
        <f>SUM(E527:L527)</f>
        <v>16751300</v>
      </c>
      <c r="P527" s="8"/>
      <c r="Q527" s="9"/>
      <c r="R527" s="10"/>
      <c r="S527" s="7"/>
      <c r="T527" s="7"/>
      <c r="U527" s="7"/>
    </row>
    <row r="528" spans="2:23" x14ac:dyDescent="0.35">
      <c r="B528" s="13"/>
      <c r="C528" s="26"/>
      <c r="D528" s="23"/>
      <c r="E528" s="24"/>
      <c r="F528" s="24"/>
      <c r="G528" s="24"/>
      <c r="H528" s="24"/>
      <c r="I528" s="24"/>
      <c r="J528" s="24"/>
      <c r="K528" s="24"/>
      <c r="L528" s="24"/>
      <c r="M528" s="24"/>
      <c r="N528" s="25"/>
      <c r="O528" s="189"/>
      <c r="P528" s="8"/>
      <c r="Q528" s="9"/>
      <c r="R528" s="10"/>
      <c r="S528" s="7"/>
      <c r="T528" s="7"/>
      <c r="U528" s="7"/>
    </row>
    <row r="529" spans="2:23" x14ac:dyDescent="0.35">
      <c r="B529" s="13"/>
      <c r="C529" s="14" t="s">
        <v>207</v>
      </c>
      <c r="D529" s="14" t="s">
        <v>50</v>
      </c>
      <c r="E529" s="31"/>
      <c r="F529" s="31"/>
      <c r="G529" s="31"/>
      <c r="H529" s="31"/>
      <c r="I529" s="31"/>
      <c r="J529" s="31"/>
      <c r="K529" s="31"/>
      <c r="L529" s="31"/>
      <c r="M529" s="31"/>
      <c r="N529" s="16"/>
      <c r="O529" s="189"/>
      <c r="P529" s="8"/>
      <c r="Q529" s="9"/>
      <c r="R529" s="10"/>
      <c r="S529" s="7"/>
      <c r="T529" s="7"/>
      <c r="U529" s="7"/>
    </row>
    <row r="530" spans="2:23" x14ac:dyDescent="0.35">
      <c r="B530" s="13"/>
      <c r="C530" s="23"/>
      <c r="D530" s="23" t="s">
        <v>208</v>
      </c>
      <c r="E530" s="24"/>
      <c r="F530" s="24"/>
      <c r="G530" s="24">
        <v>175000</v>
      </c>
      <c r="H530" s="24"/>
      <c r="I530" s="24"/>
      <c r="J530" s="24"/>
      <c r="K530" s="24"/>
      <c r="L530" s="24"/>
      <c r="M530" s="24"/>
      <c r="N530" s="25">
        <f>SUM(F530:L530)</f>
        <v>175000</v>
      </c>
      <c r="O530" s="189"/>
      <c r="P530" s="8"/>
      <c r="Q530" s="9"/>
      <c r="R530" s="10"/>
      <c r="S530" s="7"/>
      <c r="T530" s="7"/>
      <c r="U530" s="7"/>
    </row>
    <row r="531" spans="2:23" x14ac:dyDescent="0.35">
      <c r="B531" s="13"/>
      <c r="C531" s="22"/>
      <c r="D531" s="23" t="s">
        <v>15</v>
      </c>
      <c r="E531" s="24"/>
      <c r="F531" s="24">
        <f>SUM(G530)*0.12</f>
        <v>21000</v>
      </c>
      <c r="G531" s="24">
        <f t="shared" ref="G531:L531" si="225">SUM(H530)*0.12</f>
        <v>0</v>
      </c>
      <c r="H531" s="24">
        <f t="shared" si="225"/>
        <v>0</v>
      </c>
      <c r="I531" s="24">
        <f t="shared" si="225"/>
        <v>0</v>
      </c>
      <c r="J531" s="24">
        <f t="shared" si="225"/>
        <v>0</v>
      </c>
      <c r="K531" s="24">
        <f t="shared" si="225"/>
        <v>0</v>
      </c>
      <c r="L531" s="24">
        <f t="shared" si="225"/>
        <v>0</v>
      </c>
      <c r="M531" s="24"/>
      <c r="N531" s="25">
        <f>SUM(F531:L531)</f>
        <v>21000</v>
      </c>
      <c r="O531" s="189"/>
      <c r="P531" s="8"/>
      <c r="Q531" s="9"/>
      <c r="R531" s="10"/>
      <c r="S531" s="7"/>
      <c r="T531" s="7"/>
      <c r="U531" s="7"/>
    </row>
    <row r="532" spans="2:23" x14ac:dyDescent="0.35">
      <c r="B532" s="13"/>
      <c r="C532" s="23"/>
      <c r="D532" s="23" t="s">
        <v>16</v>
      </c>
      <c r="E532" s="24"/>
      <c r="F532" s="24">
        <f>SUM(F530)*0.06</f>
        <v>0</v>
      </c>
      <c r="G532" s="24">
        <f t="shared" ref="G532:L532" si="226">SUM(G530)*0.06</f>
        <v>10500</v>
      </c>
      <c r="H532" s="24">
        <f t="shared" si="226"/>
        <v>0</v>
      </c>
      <c r="I532" s="24">
        <f t="shared" si="226"/>
        <v>0</v>
      </c>
      <c r="J532" s="24">
        <f t="shared" si="226"/>
        <v>0</v>
      </c>
      <c r="K532" s="24">
        <f t="shared" si="226"/>
        <v>0</v>
      </c>
      <c r="L532" s="24">
        <f t="shared" si="226"/>
        <v>0</v>
      </c>
      <c r="M532" s="24"/>
      <c r="N532" s="25">
        <f>SUM(F532:L532)</f>
        <v>10500</v>
      </c>
      <c r="O532" s="190">
        <f>SUM(N530:N532)</f>
        <v>206500</v>
      </c>
      <c r="P532" s="17"/>
      <c r="Q532" s="9"/>
      <c r="R532" s="18"/>
      <c r="S532" s="19"/>
      <c r="T532" s="19"/>
      <c r="U532" s="19"/>
    </row>
    <row r="533" spans="2:23" s="39" customFormat="1" ht="12.5" x14ac:dyDescent="0.25">
      <c r="B533" s="40"/>
      <c r="C533" s="61"/>
      <c r="D533" s="41" t="s">
        <v>52</v>
      </c>
      <c r="E533" s="42"/>
      <c r="F533" s="42"/>
      <c r="H533" s="69">
        <v>240000</v>
      </c>
      <c r="I533" s="42"/>
      <c r="J533" s="42"/>
      <c r="K533" s="42"/>
      <c r="L533" s="42"/>
      <c r="M533" s="42"/>
      <c r="N533" s="43">
        <f t="shared" ref="N533:N536" si="227">SUM(F533:L533)</f>
        <v>240000</v>
      </c>
      <c r="O533" s="194"/>
      <c r="P533" s="17"/>
      <c r="Q533" s="9"/>
      <c r="R533" s="18"/>
      <c r="S533" s="44"/>
      <c r="T533" s="44"/>
      <c r="U533" s="44"/>
    </row>
    <row r="534" spans="2:23" s="39" customFormat="1" ht="12.5" x14ac:dyDescent="0.25">
      <c r="B534" s="40"/>
      <c r="C534" s="61"/>
      <c r="D534" s="41" t="s">
        <v>53</v>
      </c>
      <c r="E534" s="42"/>
      <c r="F534" s="42"/>
      <c r="H534" s="69">
        <v>175000</v>
      </c>
      <c r="I534" s="42"/>
      <c r="J534" s="42"/>
      <c r="K534" s="42"/>
      <c r="L534" s="42"/>
      <c r="M534" s="42"/>
      <c r="N534" s="43">
        <f t="shared" si="227"/>
        <v>175000</v>
      </c>
      <c r="O534" s="194"/>
      <c r="P534" s="17"/>
      <c r="Q534" s="9"/>
      <c r="R534" s="18"/>
      <c r="S534" s="44"/>
      <c r="T534" s="44"/>
      <c r="U534" s="44"/>
    </row>
    <row r="535" spans="2:23" s="39" customFormat="1" ht="12.5" x14ac:dyDescent="0.25">
      <c r="B535" s="40"/>
      <c r="C535" s="61"/>
      <c r="D535" s="41" t="s">
        <v>55</v>
      </c>
      <c r="E535" s="42"/>
      <c r="F535" s="42"/>
      <c r="H535" s="69">
        <v>100000</v>
      </c>
      <c r="I535" s="42"/>
      <c r="J535" s="42"/>
      <c r="K535" s="42"/>
      <c r="L535" s="42"/>
      <c r="M535" s="42"/>
      <c r="N535" s="43">
        <f t="shared" si="227"/>
        <v>100000</v>
      </c>
      <c r="O535" s="194"/>
      <c r="P535" s="17"/>
      <c r="Q535" s="9"/>
      <c r="R535" s="18"/>
      <c r="S535" s="44"/>
      <c r="T535" s="44"/>
      <c r="U535" s="44"/>
    </row>
    <row r="536" spans="2:23" s="39" customFormat="1" ht="12.5" x14ac:dyDescent="0.25">
      <c r="B536" s="40"/>
      <c r="C536" s="61"/>
      <c r="D536" s="41" t="s">
        <v>32</v>
      </c>
      <c r="E536" s="42"/>
      <c r="F536" s="42">
        <f>SUM(G533:G535)*0.12</f>
        <v>0</v>
      </c>
      <c r="G536" s="42">
        <f t="shared" ref="G536:L536" si="228">SUM(H533:H535)*0.12</f>
        <v>61800</v>
      </c>
      <c r="H536" s="42">
        <f t="shared" si="228"/>
        <v>0</v>
      </c>
      <c r="I536" s="42">
        <f t="shared" si="228"/>
        <v>0</v>
      </c>
      <c r="J536" s="42">
        <f t="shared" si="228"/>
        <v>0</v>
      </c>
      <c r="K536" s="42">
        <f t="shared" si="228"/>
        <v>0</v>
      </c>
      <c r="L536" s="42">
        <f t="shared" si="228"/>
        <v>0</v>
      </c>
      <c r="M536" s="42"/>
      <c r="N536" s="43">
        <f t="shared" si="227"/>
        <v>61800</v>
      </c>
      <c r="O536" s="194"/>
      <c r="P536" s="17"/>
      <c r="Q536" s="9"/>
      <c r="R536" s="18"/>
      <c r="S536" s="44"/>
      <c r="T536" s="44"/>
      <c r="U536" s="44"/>
    </row>
    <row r="537" spans="2:23" s="39" customFormat="1" ht="12.5" x14ac:dyDescent="0.25">
      <c r="B537" s="40"/>
      <c r="C537" s="61"/>
      <c r="D537" s="41" t="s">
        <v>33</v>
      </c>
      <c r="E537" s="94"/>
      <c r="F537" s="94">
        <f>SUM(F533:F535)*0.06</f>
        <v>0</v>
      </c>
      <c r="G537" s="94">
        <f t="shared" ref="G537:L537" si="229">SUM(G533:G535)*0.06</f>
        <v>0</v>
      </c>
      <c r="H537" s="94">
        <f t="shared" si="229"/>
        <v>30900</v>
      </c>
      <c r="I537" s="94">
        <f t="shared" si="229"/>
        <v>0</v>
      </c>
      <c r="J537" s="94">
        <f t="shared" si="229"/>
        <v>0</v>
      </c>
      <c r="K537" s="94">
        <f t="shared" si="229"/>
        <v>0</v>
      </c>
      <c r="L537" s="94">
        <f t="shared" si="229"/>
        <v>0</v>
      </c>
      <c r="M537" s="94"/>
      <c r="N537" s="47">
        <f>SUM(F537:L537)</f>
        <v>30900</v>
      </c>
      <c r="O537" s="192">
        <f>SUM(N533:N537)</f>
        <v>607700</v>
      </c>
      <c r="P537" s="17"/>
      <c r="Q537" s="9"/>
      <c r="R537" s="18"/>
      <c r="S537" s="44"/>
      <c r="T537" s="44"/>
      <c r="U537" s="44"/>
    </row>
    <row r="538" spans="2:23" x14ac:dyDescent="0.35">
      <c r="B538" s="13"/>
      <c r="D538" s="23"/>
      <c r="E538" s="24"/>
      <c r="F538" s="24">
        <f>SUM(F530:F537)</f>
        <v>21000</v>
      </c>
      <c r="G538" s="24">
        <f t="shared" ref="G538:L538" si="230">SUM(G530:G537)</f>
        <v>247300</v>
      </c>
      <c r="H538" s="24">
        <f t="shared" si="230"/>
        <v>545900</v>
      </c>
      <c r="I538" s="24">
        <f t="shared" si="230"/>
        <v>0</v>
      </c>
      <c r="J538" s="24">
        <f t="shared" si="230"/>
        <v>0</v>
      </c>
      <c r="K538" s="24">
        <f t="shared" si="230"/>
        <v>0</v>
      </c>
      <c r="L538" s="24">
        <f t="shared" si="230"/>
        <v>0</v>
      </c>
      <c r="M538" s="24"/>
      <c r="N538" s="25">
        <f>SUM(N530:N537)</f>
        <v>814200</v>
      </c>
      <c r="O538" s="189"/>
      <c r="P538" s="17"/>
      <c r="R538" s="18"/>
      <c r="S538" s="29"/>
      <c r="T538" s="29"/>
      <c r="U538" s="29"/>
      <c r="V538" s="30"/>
      <c r="W538" s="30"/>
    </row>
    <row r="539" spans="2:23" x14ac:dyDescent="0.35">
      <c r="B539" s="13"/>
      <c r="D539" s="23"/>
      <c r="E539" s="24"/>
      <c r="F539" s="24"/>
      <c r="G539" s="24"/>
      <c r="H539" s="24"/>
      <c r="I539" s="24"/>
      <c r="J539" s="24"/>
      <c r="K539" s="24"/>
      <c r="L539" s="24"/>
      <c r="M539" s="24"/>
      <c r="N539" s="25"/>
      <c r="O539" s="189"/>
      <c r="P539" s="17"/>
      <c r="Q539" s="9"/>
      <c r="R539" s="18"/>
      <c r="S539" s="29"/>
      <c r="T539" s="29"/>
      <c r="U539" s="29"/>
      <c r="V539" s="30"/>
      <c r="W539" s="30"/>
    </row>
    <row r="540" spans="2:23" x14ac:dyDescent="0.35">
      <c r="B540" s="13"/>
      <c r="C540" s="14" t="s">
        <v>209</v>
      </c>
      <c r="D540" s="14" t="s">
        <v>99</v>
      </c>
      <c r="E540" s="31"/>
      <c r="F540" s="31"/>
      <c r="G540" s="31"/>
      <c r="H540" s="31"/>
      <c r="I540" s="31"/>
      <c r="J540" s="31"/>
      <c r="K540" s="31"/>
      <c r="L540" s="31"/>
      <c r="M540" s="31"/>
      <c r="N540" s="16"/>
      <c r="O540" s="189"/>
      <c r="P540" s="17"/>
      <c r="Q540" s="9"/>
      <c r="R540" s="18"/>
      <c r="S540" s="19"/>
      <c r="T540" s="19"/>
      <c r="U540" s="19"/>
      <c r="V540" s="30"/>
      <c r="W540" s="30"/>
    </row>
    <row r="541" spans="2:23" x14ac:dyDescent="0.35">
      <c r="B541" s="13"/>
      <c r="C541" s="23"/>
      <c r="D541" s="23" t="s">
        <v>210</v>
      </c>
      <c r="E541" s="24"/>
      <c r="F541" s="24">
        <v>800000</v>
      </c>
      <c r="G541" s="24"/>
      <c r="H541" s="24"/>
      <c r="I541" s="24"/>
      <c r="J541" s="24"/>
      <c r="K541" s="24"/>
      <c r="L541" s="24"/>
      <c r="M541" s="24"/>
      <c r="N541" s="25">
        <f t="shared" ref="N541:N547" si="231">SUM(F541:L541)</f>
        <v>800000</v>
      </c>
      <c r="O541" s="189"/>
      <c r="P541" s="17"/>
      <c r="Q541" s="9"/>
      <c r="R541" s="18"/>
      <c r="S541" s="19"/>
      <c r="T541" s="19"/>
      <c r="U541" s="19"/>
      <c r="V541" s="30"/>
      <c r="W541" s="30"/>
    </row>
    <row r="542" spans="2:23" s="125" customFormat="1" ht="12.5" x14ac:dyDescent="0.25">
      <c r="B542" s="120"/>
      <c r="C542" s="121"/>
      <c r="D542" s="122" t="s">
        <v>211</v>
      </c>
      <c r="E542" s="123"/>
      <c r="F542" s="123">
        <v>600000</v>
      </c>
      <c r="G542" s="124"/>
      <c r="I542" s="124"/>
      <c r="J542" s="124"/>
      <c r="K542" s="124"/>
      <c r="L542" s="124"/>
      <c r="M542" s="124"/>
      <c r="N542" s="126">
        <f>SUM(F542:L542)</f>
        <v>600000</v>
      </c>
      <c r="O542" s="198"/>
      <c r="P542" s="127"/>
      <c r="Q542" s="9"/>
      <c r="R542" s="18"/>
      <c r="S542" s="128"/>
      <c r="T542" s="128"/>
      <c r="U542" s="128"/>
      <c r="V542" s="129"/>
      <c r="W542" s="129"/>
    </row>
    <row r="543" spans="2:23" x14ac:dyDescent="0.35">
      <c r="B543" s="13"/>
      <c r="C543" s="23"/>
      <c r="D543" s="23" t="s">
        <v>212</v>
      </c>
      <c r="E543" s="24"/>
      <c r="F543" s="24"/>
      <c r="G543" s="24">
        <v>200000</v>
      </c>
      <c r="H543" s="24"/>
      <c r="I543" s="24"/>
      <c r="J543" s="24"/>
      <c r="K543" s="24"/>
      <c r="L543" s="24"/>
      <c r="M543" s="24"/>
      <c r="N543" s="25">
        <f t="shared" si="231"/>
        <v>200000</v>
      </c>
      <c r="O543" s="189"/>
      <c r="P543" s="17"/>
      <c r="Q543" s="9"/>
      <c r="R543" s="18"/>
      <c r="S543" s="19"/>
      <c r="T543" s="19"/>
      <c r="U543" s="19"/>
      <c r="V543" s="30"/>
      <c r="W543" s="30"/>
    </row>
    <row r="544" spans="2:23" x14ac:dyDescent="0.35">
      <c r="B544" s="13"/>
      <c r="D544" s="23" t="s">
        <v>59</v>
      </c>
      <c r="E544" s="24"/>
      <c r="F544" s="24"/>
      <c r="G544" s="24"/>
      <c r="H544" s="24"/>
      <c r="I544" s="24">
        <v>249000</v>
      </c>
      <c r="J544" s="24"/>
      <c r="K544" s="24"/>
      <c r="L544" s="24"/>
      <c r="M544" s="24"/>
      <c r="N544" s="25">
        <f t="shared" si="231"/>
        <v>249000</v>
      </c>
      <c r="O544" s="189"/>
      <c r="P544" s="17"/>
      <c r="Q544" s="9"/>
      <c r="R544" s="18"/>
      <c r="S544" s="29"/>
      <c r="T544" s="29"/>
      <c r="U544" s="29"/>
      <c r="V544" s="30"/>
      <c r="W544" s="30"/>
    </row>
    <row r="545" spans="2:24" x14ac:dyDescent="0.35">
      <c r="B545" s="13"/>
      <c r="D545" s="23" t="s">
        <v>78</v>
      </c>
      <c r="E545" s="24"/>
      <c r="F545" s="24"/>
      <c r="G545" s="24"/>
      <c r="H545" s="24"/>
      <c r="I545" s="24"/>
      <c r="J545" s="24"/>
      <c r="K545" s="24">
        <v>400000</v>
      </c>
      <c r="L545" s="24"/>
      <c r="M545" s="24"/>
      <c r="N545" s="25">
        <f t="shared" si="231"/>
        <v>400000</v>
      </c>
      <c r="O545" s="189"/>
      <c r="P545" s="17"/>
      <c r="Q545" s="9"/>
      <c r="R545" s="18"/>
      <c r="S545" s="19"/>
      <c r="T545" s="19"/>
      <c r="U545" s="19"/>
      <c r="V545" s="30"/>
      <c r="W545" s="30"/>
    </row>
    <row r="546" spans="2:24" x14ac:dyDescent="0.35">
      <c r="B546" s="13"/>
      <c r="C546" s="22"/>
      <c r="D546" s="23" t="s">
        <v>15</v>
      </c>
      <c r="E546" s="24"/>
      <c r="F546" s="24">
        <f>SUM(G541:G545)*0.12</f>
        <v>24000</v>
      </c>
      <c r="G546" s="24">
        <f t="shared" ref="G546:L546" si="232">SUM(H541:H545)*0.12</f>
        <v>0</v>
      </c>
      <c r="H546" s="24">
        <f t="shared" si="232"/>
        <v>29880</v>
      </c>
      <c r="I546" s="24">
        <f t="shared" si="232"/>
        <v>0</v>
      </c>
      <c r="J546" s="24">
        <f t="shared" si="232"/>
        <v>48000</v>
      </c>
      <c r="K546" s="24">
        <f t="shared" si="232"/>
        <v>0</v>
      </c>
      <c r="L546" s="24">
        <f t="shared" si="232"/>
        <v>0</v>
      </c>
      <c r="M546" s="24"/>
      <c r="N546" s="25">
        <f t="shared" si="231"/>
        <v>101880</v>
      </c>
      <c r="O546" s="189"/>
      <c r="P546" s="17"/>
      <c r="Q546" s="9"/>
      <c r="R546" s="18"/>
      <c r="S546" s="19"/>
      <c r="T546" s="19"/>
      <c r="U546" s="19"/>
      <c r="V546" s="30"/>
      <c r="W546" s="30"/>
    </row>
    <row r="547" spans="2:24" x14ac:dyDescent="0.35">
      <c r="B547" s="13"/>
      <c r="C547" s="22"/>
      <c r="D547" s="23" t="s">
        <v>16</v>
      </c>
      <c r="E547" s="24"/>
      <c r="F547" s="24">
        <f>SUM(F541:F545)*0.06</f>
        <v>84000</v>
      </c>
      <c r="G547" s="24">
        <f t="shared" ref="G547:L547" si="233">SUM(G541:G545)*0.06</f>
        <v>12000</v>
      </c>
      <c r="H547" s="24">
        <f t="shared" si="233"/>
        <v>0</v>
      </c>
      <c r="I547" s="24">
        <f t="shared" si="233"/>
        <v>14940</v>
      </c>
      <c r="J547" s="24">
        <f t="shared" si="233"/>
        <v>0</v>
      </c>
      <c r="K547" s="24">
        <f t="shared" si="233"/>
        <v>24000</v>
      </c>
      <c r="L547" s="24">
        <f t="shared" si="233"/>
        <v>0</v>
      </c>
      <c r="M547" s="24"/>
      <c r="N547" s="27">
        <f t="shared" si="231"/>
        <v>134940</v>
      </c>
      <c r="O547" s="189"/>
      <c r="P547" s="17"/>
      <c r="Q547" s="9"/>
      <c r="R547" s="18"/>
      <c r="S547" s="19"/>
      <c r="T547" s="19"/>
      <c r="U547" s="19"/>
      <c r="V547" s="30"/>
      <c r="W547" s="30"/>
      <c r="X547" s="33"/>
    </row>
    <row r="548" spans="2:24" x14ac:dyDescent="0.35">
      <c r="B548" s="13"/>
      <c r="C548" s="22"/>
      <c r="D548" s="23"/>
      <c r="E548" s="28"/>
      <c r="F548" s="28">
        <f>SUM(F541:F547)</f>
        <v>1508000</v>
      </c>
      <c r="G548" s="28">
        <f t="shared" ref="G548:L548" si="234">SUM(G541:G547)</f>
        <v>212000</v>
      </c>
      <c r="H548" s="28">
        <f t="shared" si="234"/>
        <v>29880</v>
      </c>
      <c r="I548" s="28">
        <f t="shared" si="234"/>
        <v>263940</v>
      </c>
      <c r="J548" s="28">
        <f t="shared" si="234"/>
        <v>48000</v>
      </c>
      <c r="K548" s="28">
        <f t="shared" si="234"/>
        <v>424000</v>
      </c>
      <c r="L548" s="28">
        <f t="shared" si="234"/>
        <v>0</v>
      </c>
      <c r="M548" s="28"/>
      <c r="N548" s="25">
        <f>SUM(N541:N547)</f>
        <v>2485820</v>
      </c>
      <c r="O548" s="190">
        <f>SUM(E548:L548)</f>
        <v>2485820</v>
      </c>
      <c r="P548" s="17"/>
      <c r="Q548" s="9"/>
      <c r="R548" s="18"/>
      <c r="S548" s="19"/>
      <c r="T548" s="19"/>
      <c r="U548" s="19"/>
      <c r="V548" s="30"/>
      <c r="W548" s="30"/>
      <c r="X548" s="33"/>
    </row>
    <row r="549" spans="2:24" x14ac:dyDescent="0.35">
      <c r="B549" s="13"/>
      <c r="C549" s="22"/>
      <c r="D549" s="23"/>
      <c r="E549" s="24"/>
      <c r="F549" s="24"/>
      <c r="G549" s="24"/>
      <c r="H549" s="24"/>
      <c r="I549" s="24"/>
      <c r="J549" s="24"/>
      <c r="K549" s="24"/>
      <c r="L549" s="24"/>
      <c r="M549" s="24"/>
      <c r="N549" s="25"/>
      <c r="O549" s="189"/>
      <c r="P549" s="17"/>
      <c r="Q549" s="9"/>
      <c r="R549" s="18"/>
      <c r="S549" s="19"/>
      <c r="T549" s="19"/>
      <c r="U549" s="19"/>
      <c r="V549" s="30"/>
      <c r="W549" s="30"/>
      <c r="X549" s="33"/>
    </row>
    <row r="550" spans="2:24" ht="35.5" x14ac:dyDescent="0.35">
      <c r="B550" s="13"/>
      <c r="C550" s="48" t="s">
        <v>213</v>
      </c>
      <c r="D550" s="48" t="s">
        <v>131</v>
      </c>
      <c r="E550" s="31"/>
      <c r="F550" s="31"/>
      <c r="G550" s="31"/>
      <c r="H550" s="31"/>
      <c r="I550" s="31"/>
      <c r="J550" s="31"/>
      <c r="K550" s="31"/>
      <c r="L550" s="31"/>
      <c r="M550" s="31"/>
      <c r="N550" s="16"/>
      <c r="O550" s="189"/>
      <c r="P550" s="17"/>
      <c r="Q550" s="9"/>
      <c r="R550" s="18"/>
      <c r="S550" s="19"/>
      <c r="T550" s="19"/>
      <c r="U550" s="19"/>
      <c r="V550" s="30"/>
      <c r="W550" s="30"/>
      <c r="X550" s="33"/>
    </row>
    <row r="551" spans="2:24" s="39" customFormat="1" ht="12.5" x14ac:dyDescent="0.25">
      <c r="B551" s="40"/>
      <c r="C551" s="41"/>
      <c r="D551" s="41" t="s">
        <v>132</v>
      </c>
      <c r="E551" s="42"/>
      <c r="F551" s="42"/>
      <c r="G551" s="42"/>
      <c r="H551" s="42"/>
      <c r="I551" s="42"/>
      <c r="J551" s="42"/>
      <c r="K551" s="42"/>
      <c r="L551" s="42"/>
      <c r="M551" s="42"/>
      <c r="N551" s="43">
        <f t="shared" ref="N551" si="235">SUM(F551:L551)</f>
        <v>0</v>
      </c>
      <c r="O551" s="191"/>
      <c r="P551" s="17"/>
      <c r="Q551" s="9"/>
      <c r="R551" s="18"/>
      <c r="S551" s="44"/>
      <c r="T551" s="44"/>
      <c r="U551" s="44"/>
      <c r="V551" s="45"/>
      <c r="W551" s="45"/>
    </row>
    <row r="552" spans="2:24" x14ac:dyDescent="0.35">
      <c r="B552" s="13"/>
      <c r="C552" s="23"/>
      <c r="D552" s="23" t="s">
        <v>15</v>
      </c>
      <c r="E552" s="24"/>
      <c r="F552" s="24">
        <f t="shared" ref="F552:L552" si="236">SUM(G550)*0.12</f>
        <v>0</v>
      </c>
      <c r="G552" s="24">
        <f t="shared" si="236"/>
        <v>0</v>
      </c>
      <c r="H552" s="24">
        <f t="shared" si="236"/>
        <v>0</v>
      </c>
      <c r="I552" s="24">
        <f t="shared" si="236"/>
        <v>0</v>
      </c>
      <c r="J552" s="24">
        <f t="shared" si="236"/>
        <v>0</v>
      </c>
      <c r="K552" s="24">
        <f t="shared" si="236"/>
        <v>0</v>
      </c>
      <c r="L552" s="24">
        <f t="shared" si="236"/>
        <v>0</v>
      </c>
      <c r="M552" s="24"/>
      <c r="N552" s="25">
        <f>SUM(F552:L552)</f>
        <v>0</v>
      </c>
      <c r="O552" s="189"/>
      <c r="P552" s="17"/>
      <c r="Q552" s="9"/>
      <c r="R552" s="18"/>
      <c r="S552" s="19"/>
      <c r="T552" s="19"/>
      <c r="U552" s="19"/>
    </row>
    <row r="553" spans="2:24" x14ac:dyDescent="0.35">
      <c r="B553" s="13"/>
      <c r="C553" s="22"/>
      <c r="D553" s="23" t="s">
        <v>16</v>
      </c>
      <c r="E553" s="24"/>
      <c r="F553" s="24">
        <f t="shared" ref="F553:L553" si="237">F551*0.06</f>
        <v>0</v>
      </c>
      <c r="G553" s="24">
        <f t="shared" si="237"/>
        <v>0</v>
      </c>
      <c r="H553" s="24">
        <f t="shared" si="237"/>
        <v>0</v>
      </c>
      <c r="I553" s="24">
        <f t="shared" si="237"/>
        <v>0</v>
      </c>
      <c r="J553" s="24">
        <f t="shared" si="237"/>
        <v>0</v>
      </c>
      <c r="K553" s="24">
        <f t="shared" si="237"/>
        <v>0</v>
      </c>
      <c r="L553" s="24">
        <f t="shared" si="237"/>
        <v>0</v>
      </c>
      <c r="M553" s="24"/>
      <c r="N553" s="27">
        <f>SUM(F553:L553)</f>
        <v>0</v>
      </c>
      <c r="O553" s="189"/>
      <c r="P553" s="17"/>
      <c r="Q553" s="9"/>
      <c r="R553" s="18"/>
      <c r="S553" s="19"/>
      <c r="T553" s="19"/>
      <c r="U553" s="19"/>
    </row>
    <row r="554" spans="2:24" x14ac:dyDescent="0.35">
      <c r="B554" s="13"/>
      <c r="D554" s="23"/>
      <c r="E554" s="28"/>
      <c r="F554" s="28">
        <f t="shared" ref="F554:L554" si="238">SUM(F551:F553)</f>
        <v>0</v>
      </c>
      <c r="G554" s="28">
        <f t="shared" si="238"/>
        <v>0</v>
      </c>
      <c r="H554" s="28">
        <f t="shared" si="238"/>
        <v>0</v>
      </c>
      <c r="I554" s="28">
        <f t="shared" si="238"/>
        <v>0</v>
      </c>
      <c r="J554" s="28">
        <f t="shared" si="238"/>
        <v>0</v>
      </c>
      <c r="K554" s="28">
        <f t="shared" si="238"/>
        <v>0</v>
      </c>
      <c r="L554" s="28">
        <f t="shared" si="238"/>
        <v>0</v>
      </c>
      <c r="M554" s="28"/>
      <c r="N554" s="25">
        <f>SUM(N552:N553)</f>
        <v>0</v>
      </c>
      <c r="O554" s="189">
        <f>SUM(E554:L554)</f>
        <v>0</v>
      </c>
      <c r="P554" s="17"/>
      <c r="Q554" s="9"/>
      <c r="R554" s="18"/>
      <c r="S554" s="29"/>
      <c r="T554" s="29"/>
      <c r="U554" s="29"/>
      <c r="V554" s="30"/>
      <c r="W554" s="30"/>
    </row>
    <row r="555" spans="2:24" x14ac:dyDescent="0.35">
      <c r="B555" s="13"/>
      <c r="D555" s="23"/>
      <c r="E555" s="24"/>
      <c r="F555" s="24"/>
      <c r="G555" s="24"/>
      <c r="H555" s="24"/>
      <c r="I555" s="24"/>
      <c r="J555" s="24"/>
      <c r="K555" s="24"/>
      <c r="L555" s="24"/>
      <c r="M555" s="24"/>
      <c r="N555" s="25"/>
      <c r="O555" s="189"/>
      <c r="P555" s="17"/>
      <c r="Q555" s="9"/>
      <c r="R555" s="18"/>
      <c r="S555" s="29"/>
      <c r="T555" s="29"/>
      <c r="U555" s="29"/>
      <c r="V555" s="30"/>
      <c r="W555" s="30"/>
    </row>
    <row r="556" spans="2:24" x14ac:dyDescent="0.35">
      <c r="B556" s="13"/>
      <c r="C556" s="14" t="s">
        <v>214</v>
      </c>
      <c r="D556" s="14" t="s">
        <v>50</v>
      </c>
      <c r="E556" s="31"/>
      <c r="F556" s="31"/>
      <c r="G556" s="31"/>
      <c r="H556" s="31"/>
      <c r="I556" s="31"/>
      <c r="J556" s="31"/>
      <c r="K556" s="31"/>
      <c r="L556" s="31"/>
      <c r="M556" s="31"/>
      <c r="N556" s="16"/>
      <c r="O556" s="189"/>
      <c r="P556" s="17"/>
      <c r="Q556" s="9"/>
      <c r="R556" s="18"/>
      <c r="S556" s="19"/>
      <c r="T556" s="19"/>
      <c r="U556" s="19"/>
      <c r="V556" s="30"/>
      <c r="W556" s="30"/>
    </row>
    <row r="557" spans="2:24" s="33" customFormat="1" ht="12.5" x14ac:dyDescent="0.25">
      <c r="B557" s="37"/>
      <c r="C557" s="23"/>
      <c r="D557" s="23" t="s">
        <v>215</v>
      </c>
      <c r="E557" s="24"/>
      <c r="F557" s="24"/>
      <c r="G557" s="75"/>
      <c r="H557" s="24">
        <v>150000</v>
      </c>
      <c r="I557" s="24"/>
      <c r="J557" s="24"/>
      <c r="K557" s="24"/>
      <c r="L557" s="24"/>
      <c r="M557" s="24"/>
      <c r="N557" s="25">
        <f t="shared" ref="N557:N565" si="239">SUM(F557:L557)</f>
        <v>150000</v>
      </c>
      <c r="O557" s="193"/>
      <c r="P557" s="17"/>
      <c r="Q557" s="9"/>
      <c r="R557" s="18"/>
      <c r="S557" s="19"/>
      <c r="T557" s="19"/>
      <c r="U557" s="19"/>
    </row>
    <row r="558" spans="2:24" x14ac:dyDescent="0.35">
      <c r="B558" s="13"/>
      <c r="C558" s="23"/>
      <c r="D558" s="23" t="s">
        <v>216</v>
      </c>
      <c r="E558" s="24"/>
      <c r="F558" s="24">
        <v>400000</v>
      </c>
      <c r="G558" s="24"/>
      <c r="H558" s="24"/>
      <c r="I558" s="24"/>
      <c r="J558" s="24"/>
      <c r="L558" s="24"/>
      <c r="M558" s="24"/>
      <c r="N558" s="25">
        <f t="shared" si="239"/>
        <v>400000</v>
      </c>
      <c r="O558" s="189"/>
      <c r="P558" s="17"/>
      <c r="Q558" s="9"/>
      <c r="R558" s="18"/>
      <c r="S558" s="19"/>
      <c r="T558" s="19"/>
      <c r="U558" s="19"/>
      <c r="V558" s="30"/>
      <c r="W558" s="30"/>
    </row>
    <row r="559" spans="2:24" x14ac:dyDescent="0.35">
      <c r="B559" s="13"/>
      <c r="C559" s="23"/>
      <c r="D559" s="23" t="s">
        <v>15</v>
      </c>
      <c r="E559" s="24"/>
      <c r="F559" s="24">
        <f>SUM(G557:G558)*0.12</f>
        <v>0</v>
      </c>
      <c r="G559" s="24">
        <f t="shared" ref="G559:L559" si="240">SUM(H557:H558)*0.12</f>
        <v>18000</v>
      </c>
      <c r="H559" s="24">
        <f t="shared" si="240"/>
        <v>0</v>
      </c>
      <c r="I559" s="24">
        <f t="shared" si="240"/>
        <v>0</v>
      </c>
      <c r="J559" s="24">
        <f t="shared" si="240"/>
        <v>0</v>
      </c>
      <c r="K559" s="24">
        <f t="shared" si="240"/>
        <v>0</v>
      </c>
      <c r="L559" s="24">
        <f t="shared" si="240"/>
        <v>0</v>
      </c>
      <c r="M559" s="24"/>
      <c r="N559" s="25">
        <f t="shared" si="239"/>
        <v>18000</v>
      </c>
      <c r="O559" s="189"/>
      <c r="P559" s="17"/>
      <c r="Q559" s="9"/>
      <c r="R559" s="18"/>
      <c r="S559" s="19"/>
      <c r="T559" s="19"/>
      <c r="U559" s="19"/>
      <c r="V559" s="30"/>
      <c r="W559" s="30"/>
    </row>
    <row r="560" spans="2:24" x14ac:dyDescent="0.35">
      <c r="B560" s="13"/>
      <c r="C560" s="23"/>
      <c r="D560" s="23" t="s">
        <v>16</v>
      </c>
      <c r="E560" s="24"/>
      <c r="F560" s="24">
        <f>SUM(F557:F558)*0.06</f>
        <v>24000</v>
      </c>
      <c r="G560" s="24">
        <f t="shared" ref="G560:L560" si="241">SUM(G557:G558)*0.06</f>
        <v>0</v>
      </c>
      <c r="H560" s="24">
        <f t="shared" si="241"/>
        <v>9000</v>
      </c>
      <c r="I560" s="24">
        <f t="shared" si="241"/>
        <v>0</v>
      </c>
      <c r="J560" s="24">
        <f t="shared" si="241"/>
        <v>0</v>
      </c>
      <c r="K560" s="24">
        <f t="shared" si="241"/>
        <v>0</v>
      </c>
      <c r="L560" s="24">
        <f t="shared" si="241"/>
        <v>0</v>
      </c>
      <c r="M560" s="24"/>
      <c r="N560" s="25">
        <f t="shared" si="239"/>
        <v>33000</v>
      </c>
      <c r="O560" s="190">
        <f>SUM(N557:N560)</f>
        <v>601000</v>
      </c>
      <c r="P560" s="17"/>
      <c r="Q560" s="9"/>
      <c r="R560" s="18"/>
      <c r="S560" s="19"/>
      <c r="T560" s="19"/>
      <c r="U560" s="19"/>
      <c r="V560" s="30"/>
      <c r="W560" s="30"/>
    </row>
    <row r="561" spans="2:23" s="39" customFormat="1" ht="12.5" x14ac:dyDescent="0.25">
      <c r="B561" s="40"/>
      <c r="C561" s="61"/>
      <c r="D561" s="41" t="s">
        <v>52</v>
      </c>
      <c r="E561" s="42"/>
      <c r="F561" s="42"/>
      <c r="H561" s="69">
        <v>240000</v>
      </c>
      <c r="I561" s="42"/>
      <c r="J561" s="42"/>
      <c r="K561" s="42"/>
      <c r="L561" s="42"/>
      <c r="M561" s="42"/>
      <c r="N561" s="43">
        <f t="shared" si="239"/>
        <v>240000</v>
      </c>
      <c r="O561" s="194"/>
      <c r="P561" s="17"/>
      <c r="Q561" s="9"/>
      <c r="R561" s="18"/>
      <c r="S561" s="44"/>
      <c r="T561" s="44"/>
      <c r="U561" s="44"/>
    </row>
    <row r="562" spans="2:23" s="39" customFormat="1" ht="12.5" x14ac:dyDescent="0.25">
      <c r="B562" s="40"/>
      <c r="C562" s="61"/>
      <c r="D562" s="41" t="s">
        <v>54</v>
      </c>
      <c r="E562" s="42"/>
      <c r="F562" s="42"/>
      <c r="H562" s="69">
        <v>50000</v>
      </c>
      <c r="I562" s="42"/>
      <c r="J562" s="42"/>
      <c r="K562" s="42"/>
      <c r="L562" s="42"/>
      <c r="M562" s="42"/>
      <c r="N562" s="43">
        <f t="shared" si="239"/>
        <v>50000</v>
      </c>
      <c r="O562" s="194"/>
      <c r="P562" s="17"/>
      <c r="Q562" s="9"/>
      <c r="R562" s="18"/>
      <c r="S562" s="44"/>
      <c r="T562" s="44"/>
      <c r="U562" s="44"/>
    </row>
    <row r="563" spans="2:23" s="39" customFormat="1" ht="12.5" x14ac:dyDescent="0.25">
      <c r="B563" s="40"/>
      <c r="C563" s="61"/>
      <c r="D563" s="41" t="s">
        <v>55</v>
      </c>
      <c r="E563" s="42"/>
      <c r="F563" s="42"/>
      <c r="H563" s="69">
        <v>100000</v>
      </c>
      <c r="I563" s="42"/>
      <c r="J563" s="42"/>
      <c r="K563" s="42"/>
      <c r="L563" s="42"/>
      <c r="M563" s="42"/>
      <c r="N563" s="43">
        <f t="shared" si="239"/>
        <v>100000</v>
      </c>
      <c r="O563" s="194"/>
      <c r="P563" s="17"/>
      <c r="Q563" s="9"/>
      <c r="R563" s="18"/>
      <c r="S563" s="44"/>
      <c r="T563" s="44"/>
      <c r="U563" s="44"/>
    </row>
    <row r="564" spans="2:23" s="39" customFormat="1" ht="12.5" x14ac:dyDescent="0.25">
      <c r="B564" s="40"/>
      <c r="C564" s="41"/>
      <c r="D564" s="41" t="s">
        <v>32</v>
      </c>
      <c r="E564" s="42"/>
      <c r="F564" s="42">
        <f>SUM(G561:G563)*0.12</f>
        <v>0</v>
      </c>
      <c r="G564" s="42">
        <f t="shared" ref="G564:L564" si="242">SUM(H561:H563)*0.12</f>
        <v>46800</v>
      </c>
      <c r="H564" s="42">
        <f t="shared" si="242"/>
        <v>0</v>
      </c>
      <c r="I564" s="42">
        <f t="shared" si="242"/>
        <v>0</v>
      </c>
      <c r="J564" s="42">
        <f t="shared" si="242"/>
        <v>0</v>
      </c>
      <c r="K564" s="42">
        <f t="shared" si="242"/>
        <v>0</v>
      </c>
      <c r="L564" s="42">
        <f t="shared" si="242"/>
        <v>0</v>
      </c>
      <c r="M564" s="42"/>
      <c r="N564" s="43">
        <f t="shared" si="239"/>
        <v>46800</v>
      </c>
      <c r="O564" s="191"/>
      <c r="P564" s="17"/>
      <c r="Q564" s="9"/>
      <c r="R564" s="18"/>
      <c r="S564" s="44"/>
      <c r="T564" s="44"/>
      <c r="U564" s="44"/>
      <c r="V564" s="45"/>
      <c r="W564" s="45"/>
    </row>
    <row r="565" spans="2:23" s="39" customFormat="1" ht="12.5" x14ac:dyDescent="0.25">
      <c r="B565" s="40"/>
      <c r="C565" s="41"/>
      <c r="D565" s="41" t="s">
        <v>33</v>
      </c>
      <c r="E565" s="42"/>
      <c r="F565" s="42">
        <f>SUM(F561:F563)*0.06</f>
        <v>0</v>
      </c>
      <c r="G565" s="42">
        <f t="shared" ref="G565:L565" si="243">SUM(G561:G563)*0.06</f>
        <v>0</v>
      </c>
      <c r="H565" s="42">
        <f t="shared" si="243"/>
        <v>23400</v>
      </c>
      <c r="I565" s="42">
        <f t="shared" si="243"/>
        <v>0</v>
      </c>
      <c r="J565" s="42">
        <f t="shared" si="243"/>
        <v>0</v>
      </c>
      <c r="K565" s="42">
        <f t="shared" si="243"/>
        <v>0</v>
      </c>
      <c r="L565" s="42">
        <f t="shared" si="243"/>
        <v>0</v>
      </c>
      <c r="M565" s="42"/>
      <c r="N565" s="64">
        <f t="shared" si="239"/>
        <v>23400</v>
      </c>
      <c r="O565" s="192">
        <f>SUM(N561:N565)</f>
        <v>460200</v>
      </c>
      <c r="P565" s="17"/>
      <c r="Q565" s="9"/>
      <c r="R565" s="18"/>
      <c r="S565" s="44"/>
      <c r="T565" s="44"/>
      <c r="U565" s="44"/>
      <c r="V565" s="45"/>
      <c r="W565" s="45"/>
    </row>
    <row r="566" spans="2:23" x14ac:dyDescent="0.35">
      <c r="B566" s="13"/>
      <c r="D566" s="23"/>
      <c r="E566" s="28"/>
      <c r="F566" s="28">
        <f>SUM(F557:F565)</f>
        <v>424000</v>
      </c>
      <c r="G566" s="28">
        <f t="shared" ref="G566:L566" si="244">SUM(G557:G565)</f>
        <v>64800</v>
      </c>
      <c r="H566" s="28">
        <f t="shared" si="244"/>
        <v>572400</v>
      </c>
      <c r="I566" s="28">
        <f t="shared" si="244"/>
        <v>0</v>
      </c>
      <c r="J566" s="28">
        <f t="shared" si="244"/>
        <v>0</v>
      </c>
      <c r="K566" s="28">
        <f t="shared" si="244"/>
        <v>0</v>
      </c>
      <c r="L566" s="28">
        <f t="shared" si="244"/>
        <v>0</v>
      </c>
      <c r="M566" s="28"/>
      <c r="N566" s="25">
        <f>SUM(N557:N565)</f>
        <v>1061200</v>
      </c>
      <c r="O566" s="189"/>
      <c r="P566" s="17"/>
      <c r="R566" s="18"/>
      <c r="S566" s="29"/>
      <c r="T566" s="29"/>
      <c r="U566" s="29"/>
      <c r="V566" s="30"/>
      <c r="W566" s="30"/>
    </row>
    <row r="567" spans="2:23" x14ac:dyDescent="0.35">
      <c r="B567" s="13"/>
      <c r="D567" s="23"/>
      <c r="E567" s="24"/>
      <c r="F567" s="24"/>
      <c r="G567" s="24"/>
      <c r="H567" s="24"/>
      <c r="I567" s="24"/>
      <c r="J567" s="24"/>
      <c r="K567" s="24"/>
      <c r="L567" s="24"/>
      <c r="M567" s="24"/>
      <c r="N567" s="25"/>
      <c r="O567" s="189"/>
      <c r="P567" s="17"/>
      <c r="Q567" s="9"/>
      <c r="R567" s="18"/>
      <c r="S567" s="19"/>
      <c r="T567" s="19"/>
      <c r="U567" s="19"/>
      <c r="V567" s="30"/>
      <c r="W567" s="30"/>
    </row>
    <row r="568" spans="2:23" x14ac:dyDescent="0.35">
      <c r="B568" s="13"/>
      <c r="C568" s="14" t="s">
        <v>217</v>
      </c>
      <c r="D568" s="14" t="s">
        <v>96</v>
      </c>
      <c r="E568" s="51"/>
      <c r="F568" s="51"/>
      <c r="G568" s="51"/>
      <c r="H568" s="51"/>
      <c r="I568" s="51"/>
      <c r="J568" s="51"/>
      <c r="K568" s="51"/>
      <c r="L568" s="51"/>
      <c r="M568" s="51"/>
      <c r="N568" s="52"/>
      <c r="O568" s="189"/>
      <c r="P568" s="17"/>
      <c r="Q568" s="9"/>
      <c r="R568" s="18"/>
      <c r="S568" s="29"/>
      <c r="T568" s="29"/>
      <c r="U568" s="29"/>
      <c r="V568" s="30"/>
      <c r="W568" s="30"/>
    </row>
    <row r="569" spans="2:23" x14ac:dyDescent="0.35">
      <c r="B569" s="13"/>
      <c r="C569" s="23"/>
      <c r="D569" s="23" t="s">
        <v>218</v>
      </c>
      <c r="E569" s="24"/>
      <c r="F569" s="24">
        <v>300000</v>
      </c>
      <c r="G569" s="24"/>
      <c r="H569" s="24"/>
      <c r="I569" s="24"/>
      <c r="J569" s="24"/>
      <c r="K569" s="24"/>
      <c r="L569" s="24"/>
      <c r="M569" s="24"/>
      <c r="N569" s="25">
        <f t="shared" ref="N569:N575" si="245">SUM(F569:L569)</f>
        <v>300000</v>
      </c>
      <c r="O569" s="189"/>
      <c r="P569" s="17"/>
      <c r="Q569" s="9"/>
      <c r="R569" s="18"/>
      <c r="S569" s="29"/>
      <c r="T569" s="29"/>
      <c r="U569" s="29"/>
      <c r="V569" s="30"/>
      <c r="W569" s="30"/>
    </row>
    <row r="570" spans="2:23" x14ac:dyDescent="0.35">
      <c r="B570" s="13"/>
      <c r="D570" s="23" t="s">
        <v>71</v>
      </c>
      <c r="E570" s="24"/>
      <c r="F570" s="24">
        <v>300000</v>
      </c>
      <c r="G570" s="92"/>
      <c r="M570" s="24"/>
      <c r="N570" s="25">
        <f>SUM(F570:L570)</f>
        <v>300000</v>
      </c>
      <c r="O570" s="189"/>
      <c r="P570" s="17"/>
      <c r="Q570" s="9"/>
      <c r="R570" s="18"/>
      <c r="S570" s="29"/>
      <c r="T570" s="29"/>
      <c r="U570" s="29"/>
      <c r="V570" s="30"/>
      <c r="W570" s="30"/>
    </row>
    <row r="571" spans="2:23" x14ac:dyDescent="0.35">
      <c r="B571" s="13"/>
      <c r="D571" s="23" t="s">
        <v>115</v>
      </c>
      <c r="E571" s="24"/>
      <c r="G571" s="92">
        <v>40000</v>
      </c>
      <c r="M571" s="24"/>
      <c r="N571" s="25">
        <f t="shared" si="245"/>
        <v>40000</v>
      </c>
      <c r="O571" s="189"/>
      <c r="P571" s="17"/>
      <c r="Q571" s="9"/>
      <c r="R571" s="18"/>
      <c r="S571" s="29"/>
      <c r="T571" s="29"/>
      <c r="U571" s="29"/>
      <c r="V571" s="30"/>
      <c r="W571" s="30"/>
    </row>
    <row r="572" spans="2:23" x14ac:dyDescent="0.35">
      <c r="B572" s="13"/>
      <c r="C572" s="22"/>
      <c r="D572" s="23" t="s">
        <v>219</v>
      </c>
      <c r="E572" s="24"/>
      <c r="G572" s="24"/>
      <c r="H572" s="24">
        <v>75000</v>
      </c>
      <c r="I572" s="24"/>
      <c r="J572" s="24"/>
      <c r="K572" s="24"/>
      <c r="L572" s="24"/>
      <c r="M572" s="24"/>
      <c r="N572" s="25">
        <f t="shared" si="245"/>
        <v>75000</v>
      </c>
      <c r="O572" s="189"/>
      <c r="P572" s="8"/>
      <c r="Q572" s="9"/>
      <c r="R572" s="10"/>
      <c r="S572" s="7"/>
      <c r="T572" s="7"/>
      <c r="U572" s="7"/>
      <c r="V572" s="30"/>
      <c r="W572" s="30"/>
    </row>
    <row r="573" spans="2:23" x14ac:dyDescent="0.35">
      <c r="B573" s="13"/>
      <c r="C573" s="22"/>
      <c r="D573" s="23" t="s">
        <v>136</v>
      </c>
      <c r="E573" s="24"/>
      <c r="G573" s="24"/>
      <c r="H573" s="24"/>
      <c r="I573" s="24"/>
      <c r="J573" s="24">
        <v>350000</v>
      </c>
      <c r="K573" s="24"/>
      <c r="L573" s="24"/>
      <c r="M573" s="24"/>
      <c r="N573" s="25">
        <f t="shared" si="245"/>
        <v>350000</v>
      </c>
      <c r="O573" s="189"/>
      <c r="P573" s="8"/>
      <c r="Q573" s="9"/>
      <c r="R573" s="10"/>
      <c r="S573" s="7"/>
      <c r="T573" s="7"/>
      <c r="U573" s="7"/>
      <c r="V573" s="30"/>
      <c r="W573" s="30"/>
    </row>
    <row r="574" spans="2:23" x14ac:dyDescent="0.35">
      <c r="B574" s="13"/>
      <c r="C574" s="22"/>
      <c r="D574" s="23" t="s">
        <v>15</v>
      </c>
      <c r="E574" s="24"/>
      <c r="F574" s="24">
        <f>SUM(G569:G573)*0.12</f>
        <v>4800</v>
      </c>
      <c r="G574" s="24">
        <f t="shared" ref="G574:L574" si="246">SUM(H569:H573)*0.12</f>
        <v>9000</v>
      </c>
      <c r="H574" s="24">
        <f t="shared" si="246"/>
        <v>0</v>
      </c>
      <c r="I574" s="24">
        <f t="shared" si="246"/>
        <v>42000</v>
      </c>
      <c r="J574" s="24">
        <f t="shared" si="246"/>
        <v>0</v>
      </c>
      <c r="K574" s="24">
        <f t="shared" si="246"/>
        <v>0</v>
      </c>
      <c r="L574" s="24">
        <f t="shared" si="246"/>
        <v>0</v>
      </c>
      <c r="M574" s="24"/>
      <c r="N574" s="25">
        <f t="shared" si="245"/>
        <v>55800</v>
      </c>
      <c r="O574" s="189"/>
      <c r="P574" s="8"/>
      <c r="Q574" s="9"/>
      <c r="R574" s="10"/>
      <c r="S574" s="7"/>
      <c r="T574" s="7"/>
      <c r="U574" s="7"/>
      <c r="V574" s="30"/>
      <c r="W574" s="30"/>
    </row>
    <row r="575" spans="2:23" x14ac:dyDescent="0.35">
      <c r="B575" s="13"/>
      <c r="C575" s="22"/>
      <c r="D575" s="23" t="s">
        <v>16</v>
      </c>
      <c r="E575" s="24"/>
      <c r="F575" s="24">
        <f>SUM(F569:F573)*0.06</f>
        <v>36000</v>
      </c>
      <c r="G575" s="24">
        <f t="shared" ref="G575:L575" si="247">SUM(G569:G573)*0.06</f>
        <v>2400</v>
      </c>
      <c r="H575" s="24">
        <f t="shared" si="247"/>
        <v>4500</v>
      </c>
      <c r="I575" s="24">
        <f t="shared" si="247"/>
        <v>0</v>
      </c>
      <c r="J575" s="24">
        <f t="shared" si="247"/>
        <v>21000</v>
      </c>
      <c r="K575" s="24">
        <f t="shared" si="247"/>
        <v>0</v>
      </c>
      <c r="L575" s="24">
        <f t="shared" si="247"/>
        <v>0</v>
      </c>
      <c r="M575" s="24"/>
      <c r="N575" s="27">
        <f t="shared" si="245"/>
        <v>63900</v>
      </c>
      <c r="O575" s="189"/>
      <c r="P575" s="8"/>
      <c r="Q575" s="9"/>
      <c r="R575" s="10"/>
      <c r="S575" s="7"/>
      <c r="T575" s="7"/>
      <c r="U575" s="7"/>
      <c r="V575" s="30"/>
      <c r="W575" s="30"/>
    </row>
    <row r="576" spans="2:23" x14ac:dyDescent="0.35">
      <c r="B576" s="13"/>
      <c r="C576" s="22"/>
      <c r="D576" s="23"/>
      <c r="E576" s="28"/>
      <c r="F576" s="28">
        <f>SUM(F569:F575)</f>
        <v>640800</v>
      </c>
      <c r="G576" s="28">
        <f t="shared" ref="G576:L576" si="248">SUM(G569:G575)</f>
        <v>51400</v>
      </c>
      <c r="H576" s="28">
        <f t="shared" si="248"/>
        <v>79500</v>
      </c>
      <c r="I576" s="28">
        <f t="shared" si="248"/>
        <v>42000</v>
      </c>
      <c r="J576" s="28">
        <f t="shared" si="248"/>
        <v>371000</v>
      </c>
      <c r="K576" s="28">
        <f t="shared" si="248"/>
        <v>0</v>
      </c>
      <c r="L576" s="28">
        <f t="shared" si="248"/>
        <v>0</v>
      </c>
      <c r="M576" s="28"/>
      <c r="N576" s="25">
        <f>SUM(N569:N575)</f>
        <v>1184700</v>
      </c>
      <c r="O576" s="190">
        <f>SUM(E576:L576)</f>
        <v>1184700</v>
      </c>
      <c r="P576" s="8"/>
      <c r="Q576" s="9"/>
      <c r="R576" s="10"/>
      <c r="S576" s="7"/>
      <c r="T576" s="7"/>
      <c r="U576" s="7"/>
      <c r="V576" s="30"/>
      <c r="W576" s="30"/>
    </row>
    <row r="577" spans="2:24" x14ac:dyDescent="0.35">
      <c r="B577" s="13"/>
      <c r="C577" s="22"/>
      <c r="D577" s="23"/>
      <c r="E577" s="24"/>
      <c r="F577" s="24"/>
      <c r="G577" s="24"/>
      <c r="H577" s="24"/>
      <c r="I577" s="24"/>
      <c r="J577" s="24"/>
      <c r="K577" s="24"/>
      <c r="L577" s="24"/>
      <c r="M577" s="24"/>
      <c r="N577" s="25"/>
      <c r="O577" s="189"/>
      <c r="P577" s="8"/>
      <c r="Q577" s="9"/>
      <c r="R577" s="10"/>
      <c r="S577" s="7"/>
      <c r="T577" s="7"/>
      <c r="U577" s="7"/>
      <c r="V577" s="30"/>
      <c r="W577" s="30"/>
    </row>
    <row r="578" spans="2:24" x14ac:dyDescent="0.35">
      <c r="B578" s="13"/>
      <c r="C578" s="14" t="s">
        <v>220</v>
      </c>
      <c r="D578" s="48" t="s">
        <v>131</v>
      </c>
      <c r="E578" s="31"/>
      <c r="F578" s="31"/>
      <c r="G578" s="31"/>
      <c r="H578" s="31"/>
      <c r="I578" s="31"/>
      <c r="J578" s="31"/>
      <c r="K578" s="31"/>
      <c r="L578" s="31"/>
      <c r="M578" s="31"/>
      <c r="N578" s="16"/>
      <c r="O578" s="189"/>
      <c r="P578" s="8"/>
      <c r="Q578" s="9"/>
      <c r="R578" s="10"/>
      <c r="S578" s="7"/>
      <c r="T578" s="7"/>
      <c r="U578" s="7"/>
      <c r="V578" s="30"/>
      <c r="W578" s="30"/>
    </row>
    <row r="579" spans="2:24" s="39" customFormat="1" ht="12.5" x14ac:dyDescent="0.25">
      <c r="B579" s="40"/>
      <c r="C579" s="41"/>
      <c r="D579" s="41" t="s">
        <v>132</v>
      </c>
      <c r="E579" s="42"/>
      <c r="F579" s="42"/>
      <c r="G579" s="42"/>
      <c r="H579" s="42"/>
      <c r="I579" s="42"/>
      <c r="J579" s="42"/>
      <c r="K579" s="42"/>
      <c r="L579" s="42"/>
      <c r="M579" s="42"/>
      <c r="N579" s="43">
        <v>0</v>
      </c>
      <c r="O579" s="191"/>
      <c r="P579" s="17"/>
      <c r="Q579" s="9"/>
      <c r="R579" s="18"/>
      <c r="S579" s="44"/>
      <c r="T579" s="44"/>
      <c r="U579" s="44"/>
      <c r="V579" s="45"/>
      <c r="W579" s="45"/>
    </row>
    <row r="580" spans="2:24" x14ac:dyDescent="0.35">
      <c r="B580" s="13"/>
      <c r="C580" s="23"/>
      <c r="D580" s="23" t="s">
        <v>15</v>
      </c>
      <c r="E580" s="24"/>
      <c r="F580" s="24">
        <f>SUM(G578)*0.12</f>
        <v>0</v>
      </c>
      <c r="G580" s="24">
        <f t="shared" ref="G580:L580" si="249">SUM(H579:H579)*0.12</f>
        <v>0</v>
      </c>
      <c r="H580" s="24">
        <f t="shared" si="249"/>
        <v>0</v>
      </c>
      <c r="I580" s="24">
        <f t="shared" si="249"/>
        <v>0</v>
      </c>
      <c r="J580" s="24">
        <f t="shared" si="249"/>
        <v>0</v>
      </c>
      <c r="K580" s="24">
        <f t="shared" si="249"/>
        <v>0</v>
      </c>
      <c r="L580" s="24">
        <f t="shared" si="249"/>
        <v>0</v>
      </c>
      <c r="M580" s="24"/>
      <c r="N580" s="25">
        <f>SUM(F580:L580)</f>
        <v>0</v>
      </c>
      <c r="O580" s="189"/>
      <c r="P580" s="17"/>
      <c r="Q580" s="9"/>
      <c r="R580" s="18"/>
      <c r="S580" s="19"/>
      <c r="T580" s="19"/>
      <c r="U580" s="19"/>
      <c r="V580" s="30"/>
      <c r="W580" s="30"/>
    </row>
    <row r="581" spans="2:24" x14ac:dyDescent="0.35">
      <c r="B581" s="13"/>
      <c r="C581" s="23"/>
      <c r="D581" s="23" t="s">
        <v>16</v>
      </c>
      <c r="E581" s="24"/>
      <c r="F581" s="114">
        <f t="shared" ref="F581:L581" si="250">SUM(F579:F579)*0.06</f>
        <v>0</v>
      </c>
      <c r="G581" s="114">
        <f t="shared" si="250"/>
        <v>0</v>
      </c>
      <c r="H581" s="114">
        <f t="shared" si="250"/>
        <v>0</v>
      </c>
      <c r="I581" s="114">
        <f t="shared" si="250"/>
        <v>0</v>
      </c>
      <c r="J581" s="114">
        <f t="shared" si="250"/>
        <v>0</v>
      </c>
      <c r="K581" s="114">
        <f t="shared" si="250"/>
        <v>0</v>
      </c>
      <c r="L581" s="114">
        <f t="shared" si="250"/>
        <v>0</v>
      </c>
      <c r="M581" s="114"/>
      <c r="N581" s="115">
        <f>SUM(F581:L581)</f>
        <v>0</v>
      </c>
      <c r="O581" s="189"/>
      <c r="P581" s="17"/>
      <c r="Q581" s="9"/>
      <c r="R581" s="18"/>
      <c r="S581" s="19"/>
      <c r="T581" s="19"/>
      <c r="U581" s="19"/>
      <c r="V581" s="30"/>
      <c r="W581" s="30"/>
    </row>
    <row r="582" spans="2:24" x14ac:dyDescent="0.35">
      <c r="B582" s="13"/>
      <c r="C582" s="23"/>
      <c r="D582" s="23"/>
      <c r="E582" s="24"/>
      <c r="F582" s="24">
        <f t="shared" ref="F582:L582" si="251">SUM(F579:F581)</f>
        <v>0</v>
      </c>
      <c r="G582" s="24">
        <f t="shared" si="251"/>
        <v>0</v>
      </c>
      <c r="H582" s="24">
        <f t="shared" si="251"/>
        <v>0</v>
      </c>
      <c r="I582" s="24">
        <f t="shared" si="251"/>
        <v>0</v>
      </c>
      <c r="J582" s="24">
        <f t="shared" si="251"/>
        <v>0</v>
      </c>
      <c r="K582" s="24">
        <f t="shared" si="251"/>
        <v>0</v>
      </c>
      <c r="L582" s="24">
        <f t="shared" si="251"/>
        <v>0</v>
      </c>
      <c r="M582" s="24"/>
      <c r="N582" s="24">
        <f>SUM(N579:N581)</f>
        <v>0</v>
      </c>
      <c r="O582" s="189">
        <f>SUM(E582:L582)</f>
        <v>0</v>
      </c>
      <c r="P582" s="17"/>
      <c r="Q582" s="9"/>
      <c r="R582" s="18"/>
      <c r="S582" s="19"/>
      <c r="T582" s="19"/>
      <c r="U582" s="19"/>
      <c r="V582" s="30"/>
      <c r="W582" s="30"/>
    </row>
    <row r="583" spans="2:24" x14ac:dyDescent="0.35">
      <c r="B583" s="13"/>
      <c r="C583" s="23"/>
      <c r="D583" s="23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189"/>
      <c r="P583" s="17"/>
      <c r="Q583" s="9"/>
      <c r="R583" s="18"/>
      <c r="S583" s="19"/>
      <c r="T583" s="19"/>
      <c r="U583" s="19"/>
      <c r="V583" s="30"/>
      <c r="W583" s="30"/>
    </row>
    <row r="584" spans="2:24" ht="35.5" x14ac:dyDescent="0.35">
      <c r="B584" s="13"/>
      <c r="C584" s="48" t="s">
        <v>221</v>
      </c>
      <c r="D584" s="32" t="s">
        <v>190</v>
      </c>
      <c r="E584" s="31"/>
      <c r="F584" s="31"/>
      <c r="G584" s="31"/>
      <c r="H584" s="31"/>
      <c r="I584" s="31"/>
      <c r="J584" s="31"/>
      <c r="K584" s="31"/>
      <c r="L584" s="31"/>
      <c r="M584" s="31"/>
      <c r="N584" s="16"/>
      <c r="O584" s="189"/>
      <c r="P584" s="17"/>
      <c r="Q584" s="9"/>
      <c r="R584" s="18"/>
      <c r="S584" s="19"/>
      <c r="T584" s="19"/>
      <c r="U584" s="19"/>
      <c r="V584" s="30"/>
      <c r="W584" s="30"/>
    </row>
    <row r="585" spans="2:24" x14ac:dyDescent="0.35">
      <c r="B585" s="13"/>
      <c r="D585" s="23" t="s">
        <v>59</v>
      </c>
      <c r="E585" s="24"/>
      <c r="F585" s="24"/>
      <c r="G585" s="24">
        <v>1310000</v>
      </c>
      <c r="H585" s="24"/>
      <c r="I585" s="24"/>
      <c r="J585" s="24"/>
      <c r="K585" s="24"/>
      <c r="L585" s="24"/>
      <c r="M585" s="24"/>
      <c r="N585" s="25">
        <f t="shared" ref="N585:N592" si="252">SUM(F585:L585)</f>
        <v>1310000</v>
      </c>
      <c r="O585" s="189"/>
      <c r="P585" s="17"/>
      <c r="Q585" s="9"/>
      <c r="R585" s="18"/>
      <c r="S585" s="29"/>
      <c r="T585" s="29"/>
      <c r="U585" s="29"/>
      <c r="V585" s="30"/>
      <c r="W585" s="30"/>
    </row>
    <row r="586" spans="2:24" x14ac:dyDescent="0.35">
      <c r="B586" s="13"/>
      <c r="D586" s="23" t="s">
        <v>222</v>
      </c>
      <c r="E586" s="24"/>
      <c r="F586" s="24"/>
      <c r="G586" s="24">
        <v>1000000</v>
      </c>
      <c r="H586" s="24"/>
      <c r="I586" s="24"/>
      <c r="J586" s="24"/>
      <c r="K586" s="24"/>
      <c r="L586" s="24"/>
      <c r="M586" s="24"/>
      <c r="N586" s="25">
        <f t="shared" si="252"/>
        <v>1000000</v>
      </c>
      <c r="O586" s="189"/>
      <c r="P586" s="17"/>
      <c r="Q586" s="9"/>
      <c r="R586" s="18"/>
      <c r="S586" s="29"/>
      <c r="T586" s="29"/>
      <c r="U586" s="29"/>
      <c r="V586" s="30"/>
      <c r="W586" s="30"/>
    </row>
    <row r="587" spans="2:24" x14ac:dyDescent="0.35">
      <c r="B587" s="13"/>
      <c r="D587" s="23" t="s">
        <v>13</v>
      </c>
      <c r="E587" s="24"/>
      <c r="F587" s="24">
        <v>750000</v>
      </c>
      <c r="G587" s="24"/>
      <c r="H587" s="24"/>
      <c r="I587" s="24"/>
      <c r="J587" s="24"/>
      <c r="K587" s="24"/>
      <c r="L587" s="24"/>
      <c r="M587" s="24"/>
      <c r="N587" s="25">
        <f t="shared" si="252"/>
        <v>750000</v>
      </c>
      <c r="O587" s="189"/>
      <c r="P587" s="17"/>
      <c r="Q587" s="9"/>
      <c r="R587" s="18"/>
      <c r="S587" s="29"/>
      <c r="T587" s="29"/>
      <c r="U587" s="29"/>
      <c r="V587" s="30"/>
      <c r="W587" s="30"/>
    </row>
    <row r="588" spans="2:24" x14ac:dyDescent="0.35">
      <c r="B588" s="13"/>
      <c r="D588" s="23" t="s">
        <v>223</v>
      </c>
      <c r="E588" s="24"/>
      <c r="F588" s="24"/>
      <c r="G588" s="24"/>
      <c r="H588" s="24"/>
      <c r="I588" s="24"/>
      <c r="J588" s="24">
        <v>3100000</v>
      </c>
      <c r="K588" s="24"/>
      <c r="L588" s="24"/>
      <c r="M588" s="24"/>
      <c r="N588" s="25">
        <f t="shared" si="252"/>
        <v>3100000</v>
      </c>
      <c r="O588" s="189"/>
      <c r="P588" s="17"/>
      <c r="Q588" s="9"/>
      <c r="R588" s="18"/>
      <c r="S588" s="29"/>
      <c r="T588" s="29"/>
      <c r="U588" s="29"/>
      <c r="V588" s="30"/>
      <c r="W588" s="30"/>
    </row>
    <row r="589" spans="2:24" x14ac:dyDescent="0.35">
      <c r="B589" s="13"/>
      <c r="D589" s="23" t="s">
        <v>70</v>
      </c>
      <c r="E589" s="24"/>
      <c r="F589" s="24"/>
      <c r="G589" s="24"/>
      <c r="H589" s="24"/>
      <c r="I589" s="24"/>
      <c r="J589" s="24"/>
      <c r="K589" s="24">
        <v>500000</v>
      </c>
      <c r="L589" s="24"/>
      <c r="M589" s="24"/>
      <c r="N589" s="25">
        <f t="shared" si="252"/>
        <v>500000</v>
      </c>
      <c r="O589" s="189"/>
      <c r="P589" s="17"/>
      <c r="Q589" s="9"/>
      <c r="R589" s="18"/>
      <c r="S589" s="29"/>
      <c r="T589" s="29"/>
      <c r="U589" s="29"/>
      <c r="V589" s="30"/>
      <c r="W589" s="30"/>
    </row>
    <row r="590" spans="2:24" x14ac:dyDescent="0.35">
      <c r="B590" s="13"/>
      <c r="D590" s="23" t="s">
        <v>224</v>
      </c>
      <c r="E590" s="24"/>
      <c r="F590" s="24"/>
      <c r="G590" s="24"/>
      <c r="H590" s="24"/>
      <c r="I590" s="24"/>
      <c r="J590" s="24"/>
      <c r="K590" s="24">
        <v>500000</v>
      </c>
      <c r="L590" s="24"/>
      <c r="M590" s="24"/>
      <c r="N590" s="25">
        <f t="shared" si="252"/>
        <v>500000</v>
      </c>
      <c r="O590" s="189"/>
      <c r="P590" s="17"/>
      <c r="Q590" s="9"/>
      <c r="R590" s="18"/>
      <c r="S590" s="29"/>
      <c r="T590" s="29"/>
      <c r="U590" s="29"/>
      <c r="V590" s="30"/>
      <c r="W590" s="30"/>
    </row>
    <row r="591" spans="2:24" x14ac:dyDescent="0.35">
      <c r="B591" s="13"/>
      <c r="C591" s="61"/>
      <c r="D591" s="23" t="s">
        <v>15</v>
      </c>
      <c r="E591" s="24"/>
      <c r="F591" s="24">
        <f>SUM(G585:G590)*0.12</f>
        <v>277200</v>
      </c>
      <c r="G591" s="24">
        <f t="shared" ref="G591:L591" si="253">SUM(H585:H590)*0.12</f>
        <v>0</v>
      </c>
      <c r="H591" s="24">
        <f t="shared" si="253"/>
        <v>0</v>
      </c>
      <c r="I591" s="24">
        <f t="shared" si="253"/>
        <v>372000</v>
      </c>
      <c r="J591" s="24">
        <f t="shared" si="253"/>
        <v>120000</v>
      </c>
      <c r="K591" s="24">
        <f t="shared" si="253"/>
        <v>0</v>
      </c>
      <c r="L591" s="24">
        <f t="shared" si="253"/>
        <v>0</v>
      </c>
      <c r="M591" s="24"/>
      <c r="N591" s="25">
        <f t="shared" si="252"/>
        <v>769200</v>
      </c>
      <c r="O591" s="189"/>
      <c r="P591" s="8"/>
      <c r="Q591" s="9"/>
      <c r="R591" s="66"/>
      <c r="S591" s="67"/>
      <c r="T591" s="67"/>
      <c r="U591" s="67"/>
      <c r="V591" s="30"/>
      <c r="W591" s="30"/>
    </row>
    <row r="592" spans="2:24" x14ac:dyDescent="0.35">
      <c r="B592" s="13"/>
      <c r="C592" s="61"/>
      <c r="D592" s="23" t="s">
        <v>16</v>
      </c>
      <c r="E592" s="24"/>
      <c r="F592" s="24">
        <f>SUM(F585:F590)*0.06</f>
        <v>45000</v>
      </c>
      <c r="G592" s="24">
        <f>SUM(G585:G590)*0.06</f>
        <v>138600</v>
      </c>
      <c r="H592" s="24">
        <f t="shared" ref="H592:L592" si="254">SUM(H585:H590)*0.06</f>
        <v>0</v>
      </c>
      <c r="I592" s="24">
        <f t="shared" si="254"/>
        <v>0</v>
      </c>
      <c r="J592" s="24">
        <f t="shared" si="254"/>
        <v>186000</v>
      </c>
      <c r="K592" s="24">
        <f t="shared" si="254"/>
        <v>60000</v>
      </c>
      <c r="L592" s="24">
        <f t="shared" si="254"/>
        <v>0</v>
      </c>
      <c r="M592" s="24"/>
      <c r="N592" s="27">
        <f t="shared" si="252"/>
        <v>429600</v>
      </c>
      <c r="O592" s="189"/>
      <c r="P592" s="17"/>
      <c r="Q592" s="9"/>
      <c r="R592" s="18"/>
      <c r="S592" s="19"/>
      <c r="T592" s="19"/>
      <c r="U592" s="19"/>
      <c r="V592" s="30"/>
      <c r="W592" s="30"/>
      <c r="X592" s="33"/>
    </row>
    <row r="593" spans="2:24" x14ac:dyDescent="0.35">
      <c r="B593" s="13"/>
      <c r="C593" s="61"/>
      <c r="D593" s="23"/>
      <c r="E593" s="28"/>
      <c r="F593" s="28">
        <f>SUM(F585:F592)</f>
        <v>1072200</v>
      </c>
      <c r="G593" s="28">
        <f t="shared" ref="G593:L593" si="255">SUM(G585:G592)</f>
        <v>2448600</v>
      </c>
      <c r="H593" s="28">
        <f t="shared" si="255"/>
        <v>0</v>
      </c>
      <c r="I593" s="28">
        <f t="shared" si="255"/>
        <v>372000</v>
      </c>
      <c r="J593" s="28">
        <f t="shared" si="255"/>
        <v>3406000</v>
      </c>
      <c r="K593" s="28">
        <f t="shared" si="255"/>
        <v>1060000</v>
      </c>
      <c r="L593" s="28">
        <f t="shared" si="255"/>
        <v>0</v>
      </c>
      <c r="M593" s="28"/>
      <c r="N593" s="25">
        <f>SUM(N585:N592)</f>
        <v>8358800</v>
      </c>
      <c r="O593" s="190">
        <f>SUM(E593:L593)</f>
        <v>8358800</v>
      </c>
      <c r="P593" s="17"/>
      <c r="Q593" s="9"/>
      <c r="R593" s="18"/>
      <c r="S593" s="19"/>
      <c r="T593" s="19"/>
      <c r="U593" s="19"/>
      <c r="V593" s="30"/>
      <c r="W593" s="30"/>
      <c r="X593" s="33"/>
    </row>
    <row r="594" spans="2:24" x14ac:dyDescent="0.35">
      <c r="B594" s="13"/>
      <c r="C594" s="61"/>
      <c r="D594" s="23"/>
      <c r="E594" s="24"/>
      <c r="F594" s="24"/>
      <c r="G594" s="24"/>
      <c r="H594" s="24"/>
      <c r="I594" s="24"/>
      <c r="J594" s="24"/>
      <c r="K594" s="24"/>
      <c r="L594" s="24"/>
      <c r="M594" s="24"/>
      <c r="N594" s="25"/>
      <c r="O594" s="189"/>
      <c r="P594" s="17"/>
      <c r="Q594" s="9"/>
      <c r="R594" s="18"/>
      <c r="S594" s="19"/>
      <c r="T594" s="19"/>
      <c r="U594" s="19"/>
      <c r="V594" s="30"/>
      <c r="W594" s="30"/>
      <c r="X594" s="33"/>
    </row>
    <row r="595" spans="2:24" x14ac:dyDescent="0.35">
      <c r="B595" s="13"/>
      <c r="C595" s="14" t="s">
        <v>225</v>
      </c>
      <c r="D595" s="130"/>
      <c r="E595" s="51"/>
      <c r="F595" s="51"/>
      <c r="G595" s="51"/>
      <c r="H595" s="51"/>
      <c r="I595" s="51"/>
      <c r="J595" s="51"/>
      <c r="K595" s="51"/>
      <c r="L595" s="51"/>
      <c r="M595" s="51"/>
      <c r="N595" s="52"/>
      <c r="O595" s="189"/>
      <c r="P595" s="17"/>
      <c r="Q595" s="9"/>
      <c r="R595" s="18"/>
      <c r="S595" s="19"/>
      <c r="T595" s="19"/>
      <c r="U595" s="19"/>
      <c r="V595" s="30"/>
      <c r="W595" s="30"/>
      <c r="X595" s="33"/>
    </row>
    <row r="596" spans="2:24" x14ac:dyDescent="0.35">
      <c r="B596" s="13"/>
      <c r="C596" s="23"/>
      <c r="D596" s="23" t="s">
        <v>155</v>
      </c>
      <c r="E596" s="24"/>
      <c r="F596" s="24">
        <v>250000</v>
      </c>
      <c r="G596" s="24">
        <v>250000</v>
      </c>
      <c r="H596" s="24"/>
      <c r="I596" s="24"/>
      <c r="J596" s="24"/>
      <c r="K596" s="24"/>
      <c r="L596" s="24"/>
      <c r="M596" s="24"/>
      <c r="N596" s="25">
        <f t="shared" ref="N596:N603" si="256">SUM(F596:L596)</f>
        <v>500000</v>
      </c>
      <c r="O596" s="189"/>
      <c r="P596" s="17"/>
      <c r="Q596" s="9"/>
      <c r="R596" s="18"/>
      <c r="S596" s="19"/>
      <c r="T596" s="19"/>
      <c r="U596" s="19"/>
      <c r="V596" s="30"/>
      <c r="W596" s="30"/>
      <c r="X596" s="33"/>
    </row>
    <row r="597" spans="2:24" x14ac:dyDescent="0.35">
      <c r="B597" s="13"/>
      <c r="C597" s="23"/>
      <c r="D597" s="23" t="s">
        <v>226</v>
      </c>
      <c r="E597" s="24"/>
      <c r="G597" s="24">
        <v>500000</v>
      </c>
      <c r="H597" s="24"/>
      <c r="I597" s="24"/>
      <c r="J597" s="24"/>
      <c r="K597" s="24"/>
      <c r="L597" s="24"/>
      <c r="M597" s="24"/>
      <c r="N597" s="25">
        <f>SUM(F597:L597)</f>
        <v>500000</v>
      </c>
      <c r="O597" s="189"/>
      <c r="P597" s="17"/>
      <c r="Q597" s="9"/>
      <c r="R597" s="18"/>
      <c r="S597" s="19"/>
      <c r="T597" s="19"/>
      <c r="U597" s="19"/>
      <c r="V597" s="30"/>
      <c r="W597" s="30"/>
    </row>
    <row r="598" spans="2:24" x14ac:dyDescent="0.35">
      <c r="B598" s="13"/>
      <c r="C598" s="23"/>
      <c r="D598" s="23" t="s">
        <v>227</v>
      </c>
      <c r="E598" s="24"/>
      <c r="F598" s="24"/>
      <c r="G598" s="24"/>
      <c r="H598" s="24">
        <v>150000</v>
      </c>
      <c r="I598" s="24"/>
      <c r="J598" s="24"/>
      <c r="K598" s="24"/>
      <c r="L598" s="24"/>
      <c r="M598" s="24"/>
      <c r="N598" s="25">
        <f t="shared" si="256"/>
        <v>150000</v>
      </c>
      <c r="O598" s="189"/>
      <c r="P598" s="17"/>
      <c r="Q598" s="9"/>
      <c r="R598" s="18"/>
      <c r="S598" s="19"/>
      <c r="T598" s="19"/>
      <c r="U598" s="19"/>
      <c r="V598" s="30"/>
      <c r="W598" s="30"/>
    </row>
    <row r="599" spans="2:24" x14ac:dyDescent="0.35">
      <c r="B599" s="13"/>
      <c r="D599" s="23" t="s">
        <v>78</v>
      </c>
      <c r="E599" s="24"/>
      <c r="F599" s="24"/>
      <c r="G599" s="24"/>
      <c r="H599" s="24"/>
      <c r="I599" s="24">
        <v>150000</v>
      </c>
      <c r="J599" s="24"/>
      <c r="K599" s="24"/>
      <c r="L599" s="24"/>
      <c r="M599" s="24"/>
      <c r="N599" s="25">
        <f t="shared" si="256"/>
        <v>150000</v>
      </c>
      <c r="O599" s="189"/>
      <c r="P599" s="17"/>
      <c r="Q599" s="9"/>
      <c r="R599" s="18"/>
      <c r="S599" s="29"/>
      <c r="T599" s="29"/>
      <c r="U599" s="29"/>
      <c r="V599" s="30"/>
      <c r="W599" s="30"/>
    </row>
    <row r="600" spans="2:24" x14ac:dyDescent="0.35">
      <c r="B600" s="13"/>
      <c r="D600" s="23" t="s">
        <v>13</v>
      </c>
      <c r="E600" s="24"/>
      <c r="F600" s="24"/>
      <c r="G600" s="24">
        <v>250000</v>
      </c>
      <c r="H600" s="24"/>
      <c r="I600" s="24"/>
      <c r="J600" s="24"/>
      <c r="K600" s="24"/>
      <c r="L600" s="24"/>
      <c r="M600" s="24"/>
      <c r="N600" s="25">
        <f t="shared" si="256"/>
        <v>250000</v>
      </c>
      <c r="O600" s="189"/>
      <c r="P600" s="17"/>
      <c r="Q600" s="9"/>
      <c r="R600" s="18"/>
      <c r="S600" s="29"/>
      <c r="T600" s="29"/>
      <c r="U600" s="29"/>
      <c r="V600" s="30"/>
      <c r="W600" s="30"/>
    </row>
    <row r="601" spans="2:24" x14ac:dyDescent="0.35">
      <c r="B601" s="13"/>
      <c r="C601" s="61"/>
      <c r="D601" s="23" t="s">
        <v>228</v>
      </c>
      <c r="E601" s="24"/>
      <c r="F601" s="24"/>
      <c r="G601" s="24"/>
      <c r="H601" s="24"/>
      <c r="I601" s="24"/>
      <c r="J601" s="24">
        <v>200000</v>
      </c>
      <c r="K601" s="24"/>
      <c r="L601" s="24"/>
      <c r="M601" s="24"/>
      <c r="N601" s="25">
        <f t="shared" si="256"/>
        <v>200000</v>
      </c>
      <c r="O601" s="189"/>
      <c r="P601" s="17"/>
      <c r="Q601" s="9"/>
      <c r="R601" s="18"/>
      <c r="S601" s="29"/>
      <c r="T601" s="29"/>
      <c r="U601" s="29"/>
      <c r="V601" s="30"/>
      <c r="W601" s="30"/>
    </row>
    <row r="602" spans="2:24" x14ac:dyDescent="0.35">
      <c r="B602" s="13"/>
      <c r="C602" s="61"/>
      <c r="D602" s="23" t="s">
        <v>15</v>
      </c>
      <c r="E602" s="24"/>
      <c r="F602" s="24">
        <f>SUM(G596:G601)*0.12</f>
        <v>120000</v>
      </c>
      <c r="G602" s="24">
        <f t="shared" ref="G602:L602" si="257">SUM(H596:H601)*0.12</f>
        <v>18000</v>
      </c>
      <c r="H602" s="24">
        <f t="shared" si="257"/>
        <v>18000</v>
      </c>
      <c r="I602" s="24">
        <f t="shared" si="257"/>
        <v>24000</v>
      </c>
      <c r="J602" s="24">
        <f t="shared" si="257"/>
        <v>0</v>
      </c>
      <c r="K602" s="24">
        <f t="shared" si="257"/>
        <v>0</v>
      </c>
      <c r="L602" s="24">
        <f t="shared" si="257"/>
        <v>0</v>
      </c>
      <c r="M602" s="24"/>
      <c r="N602" s="25">
        <f t="shared" si="256"/>
        <v>180000</v>
      </c>
      <c r="O602" s="189"/>
      <c r="P602" s="17"/>
      <c r="Q602" s="9"/>
      <c r="R602" s="18"/>
      <c r="S602" s="29"/>
      <c r="T602" s="29"/>
      <c r="U602" s="29"/>
      <c r="V602" s="30"/>
      <c r="W602" s="30"/>
    </row>
    <row r="603" spans="2:24" x14ac:dyDescent="0.35">
      <c r="B603" s="13"/>
      <c r="C603" s="61"/>
      <c r="D603" s="23" t="s">
        <v>16</v>
      </c>
      <c r="E603" s="24"/>
      <c r="F603" s="24">
        <f>SUM(F596:F601)*0.06</f>
        <v>15000</v>
      </c>
      <c r="G603" s="24">
        <f t="shared" ref="G603:L603" si="258">SUM(G596:G601)*0.06</f>
        <v>60000</v>
      </c>
      <c r="H603" s="24">
        <f t="shared" si="258"/>
        <v>9000</v>
      </c>
      <c r="I603" s="24">
        <f t="shared" si="258"/>
        <v>9000</v>
      </c>
      <c r="J603" s="24">
        <f t="shared" si="258"/>
        <v>12000</v>
      </c>
      <c r="K603" s="24">
        <f t="shared" si="258"/>
        <v>0</v>
      </c>
      <c r="L603" s="24">
        <f t="shared" si="258"/>
        <v>0</v>
      </c>
      <c r="M603" s="24"/>
      <c r="N603" s="27">
        <f t="shared" si="256"/>
        <v>105000</v>
      </c>
      <c r="O603" s="189"/>
      <c r="P603" s="17"/>
      <c r="Q603" s="9"/>
      <c r="R603" s="18"/>
      <c r="S603" s="29"/>
      <c r="T603" s="29"/>
      <c r="U603" s="29"/>
      <c r="V603" s="30"/>
      <c r="W603" s="30"/>
    </row>
    <row r="604" spans="2:24" x14ac:dyDescent="0.35">
      <c r="B604" s="13"/>
      <c r="C604" s="61"/>
      <c r="D604" s="23"/>
      <c r="E604" s="28"/>
      <c r="F604" s="28">
        <f>SUM(F596:F603)</f>
        <v>385000</v>
      </c>
      <c r="G604" s="28">
        <f t="shared" ref="G604:L604" si="259">SUM(G596:G603)</f>
        <v>1078000</v>
      </c>
      <c r="H604" s="28">
        <f t="shared" si="259"/>
        <v>177000</v>
      </c>
      <c r="I604" s="28">
        <f t="shared" si="259"/>
        <v>183000</v>
      </c>
      <c r="J604" s="28">
        <f t="shared" si="259"/>
        <v>212000</v>
      </c>
      <c r="K604" s="28">
        <f t="shared" si="259"/>
        <v>0</v>
      </c>
      <c r="L604" s="28">
        <f t="shared" si="259"/>
        <v>0</v>
      </c>
      <c r="M604" s="28"/>
      <c r="N604" s="25">
        <f>SUM(N596:N603)</f>
        <v>2035000</v>
      </c>
      <c r="O604" s="190">
        <f>SUM(E604:L604)</f>
        <v>2035000</v>
      </c>
      <c r="P604" s="17"/>
      <c r="Q604" s="9"/>
      <c r="R604" s="18"/>
      <c r="S604" s="29"/>
      <c r="T604" s="29"/>
      <c r="U604" s="29"/>
      <c r="V604" s="30"/>
      <c r="W604" s="30"/>
    </row>
    <row r="605" spans="2:24" x14ac:dyDescent="0.35">
      <c r="B605" s="13"/>
      <c r="C605" s="61"/>
      <c r="D605" s="23"/>
      <c r="E605" s="24"/>
      <c r="F605" s="24"/>
      <c r="G605" s="24"/>
      <c r="H605" s="24"/>
      <c r="I605" s="24"/>
      <c r="J605" s="24"/>
      <c r="K605" s="24"/>
      <c r="L605" s="24"/>
      <c r="M605" s="24"/>
      <c r="N605" s="25"/>
      <c r="O605" s="189"/>
      <c r="P605" s="17"/>
      <c r="Q605" s="9"/>
      <c r="R605" s="18"/>
      <c r="S605" s="29"/>
      <c r="T605" s="29"/>
      <c r="U605" s="29"/>
      <c r="V605" s="30"/>
      <c r="W605" s="30"/>
    </row>
    <row r="606" spans="2:24" x14ac:dyDescent="0.35">
      <c r="B606" s="13"/>
      <c r="C606" s="14" t="s">
        <v>229</v>
      </c>
      <c r="D606" s="49" t="s">
        <v>230</v>
      </c>
      <c r="E606" s="31"/>
      <c r="F606" s="31"/>
      <c r="G606" s="31"/>
      <c r="H606" s="31"/>
      <c r="I606" s="31"/>
      <c r="J606" s="31"/>
      <c r="K606" s="31"/>
      <c r="L606" s="31"/>
      <c r="M606" s="31"/>
      <c r="N606" s="16"/>
      <c r="O606" s="189"/>
      <c r="P606" s="17"/>
      <c r="Q606" s="9"/>
      <c r="R606" s="18"/>
      <c r="S606" s="29"/>
      <c r="T606" s="29"/>
      <c r="U606" s="29"/>
      <c r="V606" s="30"/>
      <c r="W606" s="30"/>
    </row>
    <row r="607" spans="2:24" x14ac:dyDescent="0.35">
      <c r="B607" s="13"/>
      <c r="C607" s="23"/>
      <c r="D607" s="23" t="s">
        <v>13</v>
      </c>
      <c r="E607" s="24"/>
      <c r="G607" s="24">
        <v>130000</v>
      </c>
      <c r="H607" s="24"/>
      <c r="I607" s="24"/>
      <c r="J607" s="24"/>
      <c r="K607" s="24"/>
      <c r="L607" s="24"/>
      <c r="M607" s="24"/>
      <c r="N607" s="25">
        <f>SUM(F607:L607)</f>
        <v>130000</v>
      </c>
      <c r="O607" s="189"/>
      <c r="P607" s="17"/>
      <c r="Q607" s="9"/>
      <c r="R607" s="18"/>
      <c r="S607" s="29"/>
      <c r="T607" s="29"/>
      <c r="U607" s="29"/>
      <c r="V607" s="30"/>
      <c r="W607" s="30"/>
    </row>
    <row r="608" spans="2:24" x14ac:dyDescent="0.35">
      <c r="B608" s="13"/>
      <c r="D608" s="23" t="s">
        <v>15</v>
      </c>
      <c r="E608" s="24"/>
      <c r="F608" s="24">
        <f>SUM(G607:G607)*0.12</f>
        <v>15600</v>
      </c>
      <c r="G608" s="24">
        <f t="shared" ref="G608:L608" si="260">SUM(H607:H607)*0.12</f>
        <v>0</v>
      </c>
      <c r="H608" s="24">
        <f t="shared" si="260"/>
        <v>0</v>
      </c>
      <c r="I608" s="24">
        <f t="shared" si="260"/>
        <v>0</v>
      </c>
      <c r="J608" s="24">
        <f t="shared" si="260"/>
        <v>0</v>
      </c>
      <c r="K608" s="24">
        <f t="shared" si="260"/>
        <v>0</v>
      </c>
      <c r="L608" s="24">
        <f t="shared" si="260"/>
        <v>0</v>
      </c>
      <c r="M608" s="24"/>
      <c r="N608" s="25">
        <f>SUM(F608:L608)</f>
        <v>15600</v>
      </c>
      <c r="O608" s="189"/>
      <c r="P608" s="17"/>
      <c r="Q608" s="9"/>
      <c r="R608" s="18"/>
      <c r="S608" s="29"/>
      <c r="T608" s="29"/>
      <c r="U608" s="29"/>
      <c r="V608" s="30"/>
      <c r="W608" s="30"/>
    </row>
    <row r="609" spans="2:23" x14ac:dyDescent="0.35">
      <c r="B609" s="13"/>
      <c r="D609" s="23" t="s">
        <v>16</v>
      </c>
      <c r="E609" s="24"/>
      <c r="F609" s="24">
        <f>SUM(F607:F607)*0.06</f>
        <v>0</v>
      </c>
      <c r="G609" s="24">
        <f t="shared" ref="G609:L609" si="261">SUM(G607:G607)*0.06</f>
        <v>7800</v>
      </c>
      <c r="H609" s="24">
        <f t="shared" si="261"/>
        <v>0</v>
      </c>
      <c r="I609" s="24">
        <f t="shared" si="261"/>
        <v>0</v>
      </c>
      <c r="J609" s="24">
        <f t="shared" si="261"/>
        <v>0</v>
      </c>
      <c r="K609" s="24">
        <f t="shared" si="261"/>
        <v>0</v>
      </c>
      <c r="L609" s="24">
        <f t="shared" si="261"/>
        <v>0</v>
      </c>
      <c r="M609" s="24"/>
      <c r="N609" s="27">
        <f>SUM(F609:L609)</f>
        <v>7800</v>
      </c>
      <c r="O609" s="189"/>
      <c r="P609" s="17"/>
      <c r="Q609" s="9"/>
      <c r="R609" s="18"/>
      <c r="S609" s="29"/>
      <c r="T609" s="29"/>
      <c r="U609" s="29"/>
      <c r="V609" s="30"/>
      <c r="W609" s="30"/>
    </row>
    <row r="610" spans="2:23" x14ac:dyDescent="0.35">
      <c r="B610" s="13"/>
      <c r="C610" s="22"/>
      <c r="D610" s="23"/>
      <c r="E610" s="28"/>
      <c r="F610" s="28">
        <f>SUM(F607:F609)</f>
        <v>15600</v>
      </c>
      <c r="G610" s="28">
        <f t="shared" ref="G610:L610" si="262">SUM(G607:G609)</f>
        <v>137800</v>
      </c>
      <c r="H610" s="28">
        <f t="shared" si="262"/>
        <v>0</v>
      </c>
      <c r="I610" s="28">
        <f t="shared" si="262"/>
        <v>0</v>
      </c>
      <c r="J610" s="28">
        <f t="shared" si="262"/>
        <v>0</v>
      </c>
      <c r="K610" s="28">
        <f t="shared" si="262"/>
        <v>0</v>
      </c>
      <c r="L610" s="28">
        <f t="shared" si="262"/>
        <v>0</v>
      </c>
      <c r="M610" s="28"/>
      <c r="N610" s="25">
        <f>SUM(N607:N609)</f>
        <v>153400</v>
      </c>
      <c r="O610" s="190">
        <f>SUM(E610:L610)</f>
        <v>153400</v>
      </c>
      <c r="P610" s="17"/>
      <c r="Q610" s="9"/>
      <c r="R610" s="18"/>
      <c r="S610" s="29"/>
      <c r="T610" s="29"/>
      <c r="U610" s="29"/>
      <c r="V610" s="30"/>
      <c r="W610" s="30"/>
    </row>
    <row r="611" spans="2:23" x14ac:dyDescent="0.35">
      <c r="B611" s="13"/>
      <c r="C611" s="22"/>
      <c r="D611" s="23"/>
      <c r="E611" s="24"/>
      <c r="F611" s="24"/>
      <c r="G611" s="24"/>
      <c r="H611" s="24"/>
      <c r="I611" s="24"/>
      <c r="J611" s="24"/>
      <c r="K611" s="24"/>
      <c r="L611" s="24"/>
      <c r="M611" s="24"/>
      <c r="N611" s="25"/>
      <c r="O611" s="189"/>
      <c r="P611" s="17"/>
      <c r="Q611" s="9"/>
      <c r="R611" s="18"/>
      <c r="S611" s="29"/>
      <c r="T611" s="29"/>
      <c r="U611" s="29"/>
      <c r="V611" s="30"/>
      <c r="W611" s="30"/>
    </row>
    <row r="612" spans="2:23" x14ac:dyDescent="0.35">
      <c r="B612" s="13"/>
      <c r="C612" s="14" t="s">
        <v>231</v>
      </c>
      <c r="D612" s="48" t="s">
        <v>232</v>
      </c>
      <c r="E612" s="31"/>
      <c r="F612" s="31"/>
      <c r="G612" s="31"/>
      <c r="H612" s="31"/>
      <c r="I612" s="31"/>
      <c r="J612" s="31"/>
      <c r="K612" s="31"/>
      <c r="L612" s="31"/>
      <c r="M612" s="31"/>
      <c r="N612" s="16"/>
      <c r="O612" s="189"/>
      <c r="P612" s="17"/>
      <c r="Q612" s="9"/>
      <c r="R612" s="18"/>
      <c r="S612" s="29"/>
      <c r="T612" s="29"/>
      <c r="U612" s="29"/>
      <c r="V612" s="30"/>
      <c r="W612" s="30"/>
    </row>
    <row r="613" spans="2:23" s="39" customFormat="1" ht="12.5" x14ac:dyDescent="0.25">
      <c r="B613" s="40"/>
      <c r="C613" s="41"/>
      <c r="D613" s="41" t="s">
        <v>132</v>
      </c>
      <c r="E613" s="42"/>
      <c r="F613" s="42"/>
      <c r="G613" s="42"/>
      <c r="H613" s="42"/>
      <c r="I613" s="42"/>
      <c r="J613" s="42"/>
      <c r="K613" s="42"/>
      <c r="L613" s="42"/>
      <c r="M613" s="42"/>
      <c r="N613" s="43">
        <f t="shared" ref="N613" si="263">SUM(F613:L613)</f>
        <v>0</v>
      </c>
      <c r="O613" s="191"/>
      <c r="P613" s="17"/>
      <c r="Q613" s="9"/>
      <c r="R613" s="18"/>
      <c r="S613" s="44"/>
      <c r="T613" s="44"/>
      <c r="U613" s="44"/>
      <c r="V613" s="45"/>
      <c r="W613" s="45"/>
    </row>
    <row r="614" spans="2:23" x14ac:dyDescent="0.35">
      <c r="B614" s="13"/>
      <c r="C614" s="72"/>
      <c r="D614" s="23" t="s">
        <v>15</v>
      </c>
      <c r="E614" s="24"/>
      <c r="F614" s="24">
        <f>SUM(G612:G612)*0.12</f>
        <v>0</v>
      </c>
      <c r="G614" s="24">
        <f>SUM(H612:H612)*0.12</f>
        <v>0</v>
      </c>
      <c r="H614" s="24">
        <f>SUM(I612:I612)*0.12</f>
        <v>0</v>
      </c>
      <c r="I614" s="24">
        <f>SUM(J612:J612)*0.12</f>
        <v>0</v>
      </c>
      <c r="J614" s="24">
        <f>SUM(L612:L612)*0.12</f>
        <v>0</v>
      </c>
      <c r="K614" s="24"/>
      <c r="L614" s="24"/>
      <c r="M614" s="24"/>
      <c r="N614" s="25">
        <f>SUM(F614:L614)</f>
        <v>0</v>
      </c>
      <c r="O614" s="189"/>
      <c r="P614" s="17"/>
      <c r="Q614" s="9"/>
      <c r="R614" s="18"/>
      <c r="S614" s="29"/>
      <c r="T614" s="29"/>
      <c r="U614" s="29"/>
      <c r="V614" s="30"/>
      <c r="W614" s="30"/>
    </row>
    <row r="615" spans="2:23" x14ac:dyDescent="0.35">
      <c r="B615" s="13"/>
      <c r="C615" s="23"/>
      <c r="D615" s="23" t="s">
        <v>16</v>
      </c>
      <c r="E615" s="24"/>
      <c r="F615" s="24">
        <f t="shared" ref="F615:K615" si="264">SUM(F612:F612)*0.06</f>
        <v>0</v>
      </c>
      <c r="G615" s="24">
        <f t="shared" si="264"/>
        <v>0</v>
      </c>
      <c r="H615" s="24">
        <f t="shared" si="264"/>
        <v>0</v>
      </c>
      <c r="I615" s="24">
        <f t="shared" si="264"/>
        <v>0</v>
      </c>
      <c r="J615" s="24">
        <f t="shared" si="264"/>
        <v>0</v>
      </c>
      <c r="K615" s="24">
        <f t="shared" si="264"/>
        <v>0</v>
      </c>
      <c r="L615" s="24"/>
      <c r="M615" s="24"/>
      <c r="N615" s="27">
        <f>SUM(F615:L615)</f>
        <v>0</v>
      </c>
      <c r="O615" s="189"/>
      <c r="P615" s="17"/>
      <c r="Q615" s="9"/>
      <c r="R615" s="18"/>
      <c r="S615" s="29"/>
      <c r="T615" s="29"/>
      <c r="U615" s="29"/>
      <c r="V615" s="30"/>
      <c r="W615" s="30"/>
    </row>
    <row r="616" spans="2:23" x14ac:dyDescent="0.35">
      <c r="B616" s="13"/>
      <c r="D616" s="23"/>
      <c r="E616" s="28"/>
      <c r="F616" s="28">
        <f t="shared" ref="F616:K616" si="265">SUM(F612:F615)</f>
        <v>0</v>
      </c>
      <c r="G616" s="28">
        <f t="shared" si="265"/>
        <v>0</v>
      </c>
      <c r="H616" s="28">
        <f t="shared" si="265"/>
        <v>0</v>
      </c>
      <c r="I616" s="28">
        <f t="shared" si="265"/>
        <v>0</v>
      </c>
      <c r="J616" s="28">
        <f t="shared" si="265"/>
        <v>0</v>
      </c>
      <c r="K616" s="28">
        <f t="shared" si="265"/>
        <v>0</v>
      </c>
      <c r="L616" s="28"/>
      <c r="M616" s="28"/>
      <c r="N616" s="25">
        <f>SUM(N614:N615)</f>
        <v>0</v>
      </c>
      <c r="O616" s="189">
        <f>SUM(E616:L616)</f>
        <v>0</v>
      </c>
      <c r="P616" s="17"/>
      <c r="Q616" s="9"/>
      <c r="R616" s="18"/>
      <c r="S616" s="29"/>
      <c r="T616" s="29"/>
      <c r="U616" s="29"/>
      <c r="V616" s="30"/>
      <c r="W616" s="30"/>
    </row>
    <row r="617" spans="2:23" x14ac:dyDescent="0.35">
      <c r="B617" s="13"/>
      <c r="D617" s="23"/>
      <c r="E617" s="24"/>
      <c r="F617" s="24"/>
      <c r="G617" s="24"/>
      <c r="H617" s="24"/>
      <c r="I617" s="24"/>
      <c r="J617" s="24"/>
      <c r="K617" s="24"/>
      <c r="L617" s="24"/>
      <c r="M617" s="24"/>
      <c r="N617" s="25"/>
      <c r="O617" s="189"/>
      <c r="P617" s="17"/>
      <c r="Q617" s="9"/>
      <c r="R617" s="18"/>
      <c r="S617" s="29"/>
      <c r="T617" s="29"/>
      <c r="U617" s="29"/>
      <c r="V617" s="30"/>
      <c r="W617" s="30"/>
    </row>
    <row r="618" spans="2:23" x14ac:dyDescent="0.35">
      <c r="B618" s="13"/>
      <c r="C618" s="14" t="s">
        <v>233</v>
      </c>
      <c r="D618" s="48" t="s">
        <v>232</v>
      </c>
      <c r="E618" s="31"/>
      <c r="F618" s="31"/>
      <c r="G618" s="31"/>
      <c r="H618" s="31"/>
      <c r="I618" s="31"/>
      <c r="J618" s="31"/>
      <c r="K618" s="31"/>
      <c r="L618" s="31"/>
      <c r="M618" s="31"/>
      <c r="N618" s="16"/>
      <c r="O618" s="189"/>
      <c r="P618" s="17"/>
      <c r="Q618" s="9"/>
      <c r="R618" s="18"/>
      <c r="S618" s="19"/>
      <c r="T618" s="19"/>
      <c r="U618" s="19"/>
      <c r="V618" s="30"/>
      <c r="W618" s="30"/>
    </row>
    <row r="619" spans="2:23" x14ac:dyDescent="0.35">
      <c r="B619" s="13"/>
      <c r="C619" s="23"/>
      <c r="D619" s="41" t="s">
        <v>234</v>
      </c>
      <c r="E619" s="42"/>
      <c r="F619" s="42"/>
      <c r="G619" s="24"/>
      <c r="H619" s="24"/>
      <c r="I619" s="24"/>
      <c r="J619" s="24"/>
      <c r="K619" s="24"/>
      <c r="L619" s="24"/>
      <c r="M619" s="24"/>
      <c r="N619" s="25"/>
      <c r="O619" s="189"/>
      <c r="P619" s="17"/>
      <c r="Q619" s="9"/>
      <c r="R619" s="18"/>
      <c r="S619" s="19"/>
      <c r="T619" s="19"/>
      <c r="U619" s="19"/>
      <c r="V619" s="30"/>
      <c r="W619" s="30"/>
    </row>
    <row r="620" spans="2:23" x14ac:dyDescent="0.35">
      <c r="B620" s="13"/>
      <c r="C620" s="23"/>
      <c r="D620" s="23" t="s">
        <v>15</v>
      </c>
      <c r="E620" s="24"/>
      <c r="F620" s="24">
        <f>SUM(G618:G619)*0.12</f>
        <v>0</v>
      </c>
      <c r="G620" s="24">
        <f>SUM(H618:H619)*0.12</f>
        <v>0</v>
      </c>
      <c r="H620" s="24">
        <f>SUM(I618:I619)*0.12</f>
        <v>0</v>
      </c>
      <c r="I620" s="24">
        <f>SUM(J618:J619)*0.12</f>
        <v>0</v>
      </c>
      <c r="J620" s="24">
        <f>SUM(L618:L619)*0.12</f>
        <v>0</v>
      </c>
      <c r="K620" s="24"/>
      <c r="L620" s="24"/>
      <c r="M620" s="24"/>
      <c r="N620" s="25">
        <f>SUM(F620:L620)</f>
        <v>0</v>
      </c>
      <c r="O620" s="189"/>
      <c r="P620" s="17"/>
      <c r="Q620" s="9"/>
      <c r="R620" s="18"/>
      <c r="S620" s="19"/>
      <c r="T620" s="19"/>
      <c r="U620" s="19"/>
      <c r="V620" s="30"/>
      <c r="W620" s="30"/>
    </row>
    <row r="621" spans="2:23" x14ac:dyDescent="0.35">
      <c r="B621" s="13"/>
      <c r="C621" s="23"/>
      <c r="D621" s="23" t="s">
        <v>16</v>
      </c>
      <c r="E621" s="24"/>
      <c r="F621" s="24">
        <f t="shared" ref="F621:K621" si="266">SUM(F618:F619)*0.06</f>
        <v>0</v>
      </c>
      <c r="G621" s="24">
        <f t="shared" si="266"/>
        <v>0</v>
      </c>
      <c r="H621" s="24">
        <f t="shared" si="266"/>
        <v>0</v>
      </c>
      <c r="I621" s="24">
        <f t="shared" si="266"/>
        <v>0</v>
      </c>
      <c r="J621" s="24">
        <f t="shared" si="266"/>
        <v>0</v>
      </c>
      <c r="K621" s="24">
        <f t="shared" si="266"/>
        <v>0</v>
      </c>
      <c r="L621" s="24"/>
      <c r="M621" s="24"/>
      <c r="N621" s="27">
        <f>SUM(F621:L621)</f>
        <v>0</v>
      </c>
      <c r="O621" s="189"/>
      <c r="P621" s="17"/>
      <c r="Q621" s="9"/>
      <c r="R621" s="18"/>
      <c r="S621" s="19"/>
      <c r="T621" s="19"/>
      <c r="U621" s="19"/>
      <c r="V621" s="30"/>
      <c r="W621" s="30"/>
    </row>
    <row r="622" spans="2:23" x14ac:dyDescent="0.35">
      <c r="B622" s="13"/>
      <c r="D622" s="23"/>
      <c r="E622" s="28"/>
      <c r="F622" s="28">
        <f t="shared" ref="F622:K622" si="267">SUM(F618:F621)</f>
        <v>0</v>
      </c>
      <c r="G622" s="28">
        <f t="shared" si="267"/>
        <v>0</v>
      </c>
      <c r="H622" s="28">
        <f t="shared" si="267"/>
        <v>0</v>
      </c>
      <c r="I622" s="28">
        <f t="shared" si="267"/>
        <v>0</v>
      </c>
      <c r="J622" s="28">
        <f t="shared" si="267"/>
        <v>0</v>
      </c>
      <c r="K622" s="28">
        <f t="shared" si="267"/>
        <v>0</v>
      </c>
      <c r="L622" s="28"/>
      <c r="M622" s="28"/>
      <c r="N622" s="25">
        <f>SUM(N620:N621)</f>
        <v>0</v>
      </c>
      <c r="O622" s="189">
        <f>SUM(E622:L622)</f>
        <v>0</v>
      </c>
      <c r="P622" s="17"/>
      <c r="Q622" s="9"/>
      <c r="R622" s="18"/>
      <c r="S622" s="29"/>
      <c r="T622" s="29"/>
      <c r="U622" s="29"/>
      <c r="V622" s="30"/>
      <c r="W622" s="30"/>
    </row>
    <row r="623" spans="2:23" x14ac:dyDescent="0.35">
      <c r="B623" s="13"/>
      <c r="D623" s="23"/>
      <c r="E623" s="24"/>
      <c r="F623" s="24"/>
      <c r="G623" s="24"/>
      <c r="H623" s="24"/>
      <c r="I623" s="24"/>
      <c r="J623" s="24"/>
      <c r="K623" s="24"/>
      <c r="L623" s="24"/>
      <c r="M623" s="24"/>
      <c r="N623" s="25"/>
      <c r="O623" s="189"/>
      <c r="P623" s="17"/>
      <c r="Q623" s="9"/>
      <c r="R623" s="18"/>
      <c r="S623" s="19"/>
      <c r="T623" s="19"/>
      <c r="U623" s="19"/>
      <c r="V623" s="30"/>
      <c r="W623" s="30"/>
    </row>
    <row r="624" spans="2:23" x14ac:dyDescent="0.35">
      <c r="B624" s="13"/>
      <c r="C624" s="14" t="s">
        <v>235</v>
      </c>
      <c r="D624" s="14" t="s">
        <v>96</v>
      </c>
      <c r="E624" s="31"/>
      <c r="F624" s="31"/>
      <c r="G624" s="31"/>
      <c r="H624" s="31"/>
      <c r="I624" s="31"/>
      <c r="J624" s="31"/>
      <c r="K624" s="31"/>
      <c r="L624" s="31"/>
      <c r="M624" s="31"/>
      <c r="N624" s="16"/>
      <c r="O624" s="189"/>
      <c r="P624" s="17"/>
      <c r="Q624" s="9"/>
      <c r="R624" s="18"/>
      <c r="S624" s="19"/>
      <c r="T624" s="19"/>
      <c r="U624" s="19"/>
      <c r="V624" s="30"/>
      <c r="W624" s="30"/>
    </row>
    <row r="625" spans="2:23" x14ac:dyDescent="0.35">
      <c r="B625" s="13"/>
      <c r="C625" s="23"/>
      <c r="D625" s="23" t="s">
        <v>236</v>
      </c>
      <c r="E625" s="24"/>
      <c r="F625" s="24">
        <v>1200000</v>
      </c>
      <c r="G625" s="24"/>
      <c r="H625" s="24"/>
      <c r="I625" s="24"/>
      <c r="J625" s="24"/>
      <c r="K625" s="24"/>
      <c r="L625" s="24"/>
      <c r="M625" s="24"/>
      <c r="N625" s="25">
        <f t="shared" ref="N625:N630" si="268">SUM(F625:L625)</f>
        <v>1200000</v>
      </c>
      <c r="O625" s="189"/>
      <c r="P625" s="17"/>
      <c r="Q625" s="9"/>
      <c r="R625" s="18"/>
      <c r="S625" s="19"/>
      <c r="T625" s="19"/>
      <c r="U625" s="19"/>
      <c r="V625" s="30"/>
      <c r="W625" s="30"/>
    </row>
    <row r="626" spans="2:23" x14ac:dyDescent="0.35">
      <c r="B626" s="13"/>
      <c r="C626" s="23"/>
      <c r="D626" s="23" t="s">
        <v>77</v>
      </c>
      <c r="E626" s="24"/>
      <c r="F626" s="24"/>
      <c r="G626" s="24"/>
      <c r="H626" s="24"/>
      <c r="I626" s="24">
        <v>250000</v>
      </c>
      <c r="J626" s="24"/>
      <c r="K626" s="24"/>
      <c r="L626" s="24"/>
      <c r="M626" s="24"/>
      <c r="N626" s="25">
        <f t="shared" si="268"/>
        <v>250000</v>
      </c>
      <c r="O626" s="189"/>
      <c r="P626" s="17"/>
      <c r="Q626" s="9"/>
      <c r="R626" s="18"/>
      <c r="S626" s="19"/>
      <c r="T626" s="19"/>
      <c r="U626" s="19"/>
      <c r="V626" s="30"/>
      <c r="W626" s="30"/>
    </row>
    <row r="627" spans="2:23" x14ac:dyDescent="0.35">
      <c r="B627" s="13"/>
      <c r="D627" s="23" t="s">
        <v>59</v>
      </c>
      <c r="E627" s="24"/>
      <c r="F627" s="24"/>
      <c r="G627" s="24">
        <v>170300</v>
      </c>
      <c r="H627" s="24"/>
      <c r="I627" s="24"/>
      <c r="J627" s="24"/>
      <c r="K627" s="24"/>
      <c r="L627" s="24"/>
      <c r="M627" s="24"/>
      <c r="N627" s="25">
        <f t="shared" si="268"/>
        <v>170300</v>
      </c>
      <c r="O627" s="189"/>
      <c r="P627" s="17"/>
      <c r="Q627" s="9"/>
      <c r="R627" s="18"/>
      <c r="S627" s="29"/>
      <c r="T627" s="29"/>
      <c r="U627" s="29"/>
      <c r="V627" s="30"/>
      <c r="W627" s="30"/>
    </row>
    <row r="628" spans="2:23" x14ac:dyDescent="0.35">
      <c r="B628" s="13"/>
      <c r="D628" s="23" t="s">
        <v>237</v>
      </c>
      <c r="E628" s="24"/>
      <c r="F628" s="24"/>
      <c r="G628" s="24"/>
      <c r="H628" s="24"/>
      <c r="I628" s="24"/>
      <c r="J628" s="24">
        <v>750000</v>
      </c>
      <c r="K628" s="24"/>
      <c r="L628" s="24"/>
      <c r="M628" s="24"/>
      <c r="N628" s="25">
        <f t="shared" si="268"/>
        <v>750000</v>
      </c>
      <c r="O628" s="189"/>
      <c r="P628" s="17"/>
      <c r="Q628" s="9"/>
      <c r="R628" s="18"/>
      <c r="S628" s="19"/>
      <c r="T628" s="19"/>
      <c r="U628" s="19"/>
      <c r="V628" s="30"/>
      <c r="W628" s="30"/>
    </row>
    <row r="629" spans="2:23" x14ac:dyDescent="0.35">
      <c r="B629" s="13"/>
      <c r="C629" s="22"/>
      <c r="D629" s="23" t="s">
        <v>15</v>
      </c>
      <c r="E629" s="24"/>
      <c r="F629" s="24">
        <f>SUM(G625:G628)*0.12</f>
        <v>20436</v>
      </c>
      <c r="G629" s="24">
        <f t="shared" ref="G629:L629" si="269">SUM(H625:H628)*0.12</f>
        <v>0</v>
      </c>
      <c r="H629" s="24">
        <f t="shared" si="269"/>
        <v>30000</v>
      </c>
      <c r="I629" s="24">
        <f t="shared" si="269"/>
        <v>90000</v>
      </c>
      <c r="J629" s="24">
        <f t="shared" si="269"/>
        <v>0</v>
      </c>
      <c r="K629" s="24">
        <f t="shared" si="269"/>
        <v>0</v>
      </c>
      <c r="L629" s="24">
        <f t="shared" si="269"/>
        <v>0</v>
      </c>
      <c r="M629" s="24"/>
      <c r="N629" s="25">
        <f t="shared" si="268"/>
        <v>140436</v>
      </c>
      <c r="O629" s="189"/>
      <c r="P629" s="8"/>
      <c r="Q629" s="9"/>
      <c r="R629" s="66"/>
      <c r="S629" s="67"/>
      <c r="T629" s="67"/>
      <c r="U629" s="67"/>
      <c r="V629" s="30"/>
      <c r="W629" s="30"/>
    </row>
    <row r="630" spans="2:23" x14ac:dyDescent="0.35">
      <c r="B630" s="13"/>
      <c r="C630" s="22"/>
      <c r="D630" s="23" t="s">
        <v>16</v>
      </c>
      <c r="E630" s="84"/>
      <c r="F630" s="84">
        <f xml:space="preserve"> SUM(F625:F628)*0.06</f>
        <v>72000</v>
      </c>
      <c r="G630" s="84">
        <f t="shared" ref="G630:L630" si="270" xml:space="preserve"> SUM(G625:G628)*0.06</f>
        <v>10218</v>
      </c>
      <c r="H630" s="84">
        <f t="shared" si="270"/>
        <v>0</v>
      </c>
      <c r="I630" s="84">
        <f t="shared" si="270"/>
        <v>15000</v>
      </c>
      <c r="J630" s="84">
        <f t="shared" si="270"/>
        <v>45000</v>
      </c>
      <c r="K630" s="84">
        <f t="shared" si="270"/>
        <v>0</v>
      </c>
      <c r="L630" s="84">
        <f t="shared" si="270"/>
        <v>0</v>
      </c>
      <c r="M630" s="24"/>
      <c r="N630" s="27">
        <f t="shared" si="268"/>
        <v>142218</v>
      </c>
      <c r="O630" s="189"/>
      <c r="P630" s="8"/>
      <c r="Q630" s="9"/>
      <c r="R630" s="66"/>
      <c r="S630" s="67"/>
      <c r="T630" s="67"/>
      <c r="U630" s="67"/>
      <c r="V630" s="30"/>
      <c r="W630" s="30"/>
    </row>
    <row r="631" spans="2:23" x14ac:dyDescent="0.35">
      <c r="B631" s="13"/>
      <c r="C631" s="22"/>
      <c r="D631" s="23"/>
      <c r="E631" s="24"/>
      <c r="F631" s="24">
        <f>SUM(F625:F630)</f>
        <v>1292436</v>
      </c>
      <c r="G631" s="24">
        <f t="shared" ref="G631:L631" si="271">SUM(G625:G630)</f>
        <v>180518</v>
      </c>
      <c r="H631" s="24">
        <f t="shared" si="271"/>
        <v>30000</v>
      </c>
      <c r="I631" s="24">
        <f t="shared" si="271"/>
        <v>355000</v>
      </c>
      <c r="J631" s="24">
        <f t="shared" si="271"/>
        <v>795000</v>
      </c>
      <c r="K631" s="24">
        <f t="shared" si="271"/>
        <v>0</v>
      </c>
      <c r="L631" s="24">
        <f t="shared" si="271"/>
        <v>0</v>
      </c>
      <c r="M631" s="28"/>
      <c r="N631" s="25">
        <f>SUM(N625:N630)</f>
        <v>2652954</v>
      </c>
      <c r="O631" s="190">
        <f>SUM(E631:L631)</f>
        <v>2652954</v>
      </c>
      <c r="P631" s="8"/>
      <c r="Q631" s="9"/>
      <c r="R631" s="66"/>
      <c r="S631" s="67"/>
      <c r="T631" s="67"/>
      <c r="U631" s="67"/>
      <c r="V631" s="30"/>
      <c r="W631" s="30"/>
    </row>
    <row r="632" spans="2:23" x14ac:dyDescent="0.35">
      <c r="B632" s="13"/>
      <c r="C632" s="22"/>
      <c r="D632" s="23"/>
      <c r="E632" s="24"/>
      <c r="F632" s="24"/>
      <c r="G632" s="24"/>
      <c r="H632" s="24"/>
      <c r="I632" s="24"/>
      <c r="J632" s="24"/>
      <c r="K632" s="24"/>
      <c r="L632" s="24"/>
      <c r="M632" s="24"/>
      <c r="N632" s="25"/>
      <c r="O632" s="189"/>
      <c r="P632" s="8"/>
      <c r="Q632" s="9"/>
      <c r="R632" s="66"/>
      <c r="S632" s="67"/>
      <c r="T632" s="67"/>
      <c r="U632" s="67"/>
      <c r="V632" s="30"/>
      <c r="W632" s="30"/>
    </row>
    <row r="633" spans="2:23" x14ac:dyDescent="0.35">
      <c r="B633" s="13"/>
      <c r="C633" s="14" t="s">
        <v>238</v>
      </c>
      <c r="D633" s="14" t="s">
        <v>239</v>
      </c>
      <c r="E633" s="99"/>
      <c r="F633" s="99"/>
      <c r="G633" s="99"/>
      <c r="H633" s="99"/>
      <c r="I633" s="99"/>
      <c r="J633" s="99"/>
      <c r="K633" s="99"/>
      <c r="L633" s="99"/>
      <c r="M633" s="99"/>
      <c r="N633" s="65"/>
      <c r="O633" s="189"/>
      <c r="P633" s="8"/>
      <c r="Q633" s="9"/>
      <c r="R633" s="66"/>
      <c r="S633" s="67"/>
      <c r="T633" s="67"/>
      <c r="U633" s="67"/>
      <c r="V633" s="30"/>
      <c r="W633" s="30"/>
    </row>
    <row r="634" spans="2:23" x14ac:dyDescent="0.35">
      <c r="B634" s="13"/>
      <c r="C634" s="23"/>
      <c r="D634" s="41" t="s">
        <v>132</v>
      </c>
      <c r="E634" s="42"/>
      <c r="F634" s="42"/>
      <c r="G634" s="24"/>
      <c r="H634" s="24"/>
      <c r="I634" s="24"/>
      <c r="J634" s="24"/>
      <c r="K634" s="24"/>
      <c r="L634" s="24"/>
      <c r="M634" s="24"/>
      <c r="N634" s="43">
        <f>SUM(F634:L634)</f>
        <v>0</v>
      </c>
      <c r="O634" s="189"/>
      <c r="P634" s="17"/>
      <c r="Q634" s="9"/>
      <c r="R634" s="18"/>
      <c r="S634" s="19"/>
      <c r="T634" s="19"/>
      <c r="U634" s="19"/>
      <c r="V634" s="30"/>
      <c r="W634" s="30"/>
    </row>
    <row r="635" spans="2:23" x14ac:dyDescent="0.35">
      <c r="B635" s="13"/>
      <c r="C635" s="23"/>
      <c r="D635" s="23" t="s">
        <v>15</v>
      </c>
      <c r="E635" s="24"/>
      <c r="F635" s="24">
        <f>SUM(G633)*0.12</f>
        <v>0</v>
      </c>
      <c r="G635" s="24">
        <f t="shared" ref="G635:L635" si="272">SUM(H634:H634)*0.12</f>
        <v>0</v>
      </c>
      <c r="H635" s="24">
        <f t="shared" si="272"/>
        <v>0</v>
      </c>
      <c r="I635" s="24">
        <f t="shared" si="272"/>
        <v>0</v>
      </c>
      <c r="J635" s="24">
        <f t="shared" si="272"/>
        <v>0</v>
      </c>
      <c r="K635" s="24">
        <f t="shared" si="272"/>
        <v>0</v>
      </c>
      <c r="L635" s="24">
        <f t="shared" si="272"/>
        <v>0</v>
      </c>
      <c r="M635" s="24"/>
      <c r="N635" s="25">
        <f>SUM(F635:L635)</f>
        <v>0</v>
      </c>
      <c r="O635" s="189"/>
      <c r="P635" s="17"/>
      <c r="Q635" s="9"/>
      <c r="R635" s="18"/>
      <c r="S635" s="19"/>
      <c r="T635" s="19"/>
      <c r="U635" s="19"/>
    </row>
    <row r="636" spans="2:23" x14ac:dyDescent="0.35">
      <c r="B636" s="13"/>
      <c r="D636" s="23" t="s">
        <v>16</v>
      </c>
      <c r="E636" s="24"/>
      <c r="F636" s="24">
        <f>SUM(F634:F634)*0.06</f>
        <v>0</v>
      </c>
      <c r="G636" s="24">
        <f>SUM(G633:G634)*0.06</f>
        <v>0</v>
      </c>
      <c r="H636" s="24">
        <f>SUM(H633:H634)*0.06</f>
        <v>0</v>
      </c>
      <c r="I636" s="24">
        <f>SUM(I633:I634)*0.06</f>
        <v>0</v>
      </c>
      <c r="J636" s="24">
        <f>SUM(J633:J634)*0.06</f>
        <v>0</v>
      </c>
      <c r="K636" s="24">
        <f>SUM(K633:K634)*0.06</f>
        <v>0</v>
      </c>
      <c r="L636" s="24"/>
      <c r="M636" s="24"/>
      <c r="N636" s="27">
        <f>SUM(F636:L636)</f>
        <v>0</v>
      </c>
      <c r="O636" s="189"/>
      <c r="P636" s="17"/>
      <c r="Q636" s="9"/>
      <c r="R636" s="18"/>
      <c r="S636" s="29"/>
      <c r="T636" s="29"/>
      <c r="U636" s="29"/>
    </row>
    <row r="637" spans="2:23" x14ac:dyDescent="0.35">
      <c r="B637" s="13"/>
      <c r="C637" s="22"/>
      <c r="D637" s="23"/>
      <c r="E637" s="28"/>
      <c r="F637" s="28">
        <f t="shared" ref="F637:L637" si="273">SUM(F634:F636)</f>
        <v>0</v>
      </c>
      <c r="G637" s="28">
        <f t="shared" si="273"/>
        <v>0</v>
      </c>
      <c r="H637" s="28">
        <f t="shared" si="273"/>
        <v>0</v>
      </c>
      <c r="I637" s="28">
        <f t="shared" si="273"/>
        <v>0</v>
      </c>
      <c r="J637" s="28">
        <f t="shared" si="273"/>
        <v>0</v>
      </c>
      <c r="K637" s="28">
        <f t="shared" si="273"/>
        <v>0</v>
      </c>
      <c r="L637" s="28">
        <f t="shared" si="273"/>
        <v>0</v>
      </c>
      <c r="M637" s="28"/>
      <c r="N637" s="25">
        <f>SUM(N634:N636)</f>
        <v>0</v>
      </c>
      <c r="O637" s="189">
        <f>SUM(E637:L637)</f>
        <v>0</v>
      </c>
      <c r="P637" s="17"/>
      <c r="Q637" s="9"/>
      <c r="R637" s="18"/>
      <c r="S637" s="19"/>
      <c r="T637" s="19"/>
      <c r="U637" s="19"/>
    </row>
    <row r="638" spans="2:23" x14ac:dyDescent="0.35">
      <c r="B638" s="13"/>
      <c r="C638" s="22"/>
      <c r="D638" s="23"/>
      <c r="E638" s="24"/>
      <c r="F638" s="24"/>
      <c r="G638" s="24"/>
      <c r="H638" s="24"/>
      <c r="I638" s="24"/>
      <c r="J638" s="24"/>
      <c r="K638" s="24"/>
      <c r="L638" s="24"/>
      <c r="M638" s="24"/>
      <c r="N638" s="25"/>
      <c r="O638" s="189"/>
      <c r="P638" s="8"/>
      <c r="Q638" s="9"/>
      <c r="R638" s="66"/>
      <c r="S638" s="67"/>
      <c r="T638" s="67"/>
      <c r="U638" s="67"/>
      <c r="V638" s="30"/>
      <c r="W638" s="30"/>
    </row>
    <row r="639" spans="2:23" x14ac:dyDescent="0.35">
      <c r="B639" s="13"/>
      <c r="C639" s="14" t="s">
        <v>240</v>
      </c>
      <c r="D639" s="14" t="s">
        <v>241</v>
      </c>
      <c r="E639" s="31"/>
      <c r="F639" s="31"/>
      <c r="G639" s="31"/>
      <c r="H639" s="31"/>
      <c r="I639" s="31"/>
      <c r="J639" s="31"/>
      <c r="K639" s="31"/>
      <c r="L639" s="31"/>
      <c r="M639" s="31"/>
      <c r="N639" s="16"/>
      <c r="O639" s="189"/>
      <c r="P639" s="8"/>
      <c r="Q639" s="9"/>
      <c r="R639" s="66"/>
      <c r="S639" s="67"/>
      <c r="T639" s="67"/>
      <c r="U639" s="67"/>
      <c r="V639" s="30"/>
      <c r="W639" s="30"/>
    </row>
    <row r="640" spans="2:23" s="33" customFormat="1" ht="12.5" x14ac:dyDescent="0.25">
      <c r="B640" s="37"/>
      <c r="C640" s="22"/>
      <c r="D640" s="23" t="s">
        <v>13</v>
      </c>
      <c r="E640" s="24"/>
      <c r="F640" s="24">
        <v>500000</v>
      </c>
      <c r="G640" s="24"/>
      <c r="H640" s="24"/>
      <c r="J640" s="24"/>
      <c r="K640" s="24"/>
      <c r="L640" s="24"/>
      <c r="M640" s="24"/>
      <c r="N640" s="25">
        <f t="shared" ref="N640:N647" si="274">SUM(F640:L640)</f>
        <v>500000</v>
      </c>
      <c r="O640" s="188"/>
      <c r="P640" s="17"/>
      <c r="Q640" s="9"/>
      <c r="R640" s="18"/>
      <c r="S640" s="19"/>
      <c r="T640" s="19"/>
      <c r="U640" s="19"/>
    </row>
    <row r="641" spans="2:23" x14ac:dyDescent="0.35">
      <c r="B641" s="13"/>
      <c r="D641" s="23" t="s">
        <v>242</v>
      </c>
      <c r="E641" s="24"/>
      <c r="F641" s="24"/>
      <c r="G641" s="24">
        <v>175000</v>
      </c>
      <c r="H641" s="24"/>
      <c r="I641" s="24"/>
      <c r="J641" s="24"/>
      <c r="K641" s="24"/>
      <c r="L641" s="24"/>
      <c r="M641" s="24"/>
      <c r="N641" s="25">
        <f t="shared" si="274"/>
        <v>175000</v>
      </c>
      <c r="O641" s="189"/>
      <c r="P641" s="8"/>
      <c r="Q641" s="9"/>
      <c r="R641" s="66"/>
      <c r="S641" s="67"/>
      <c r="T641" s="67"/>
      <c r="U641" s="67"/>
      <c r="V641" s="30"/>
      <c r="W641" s="30"/>
    </row>
    <row r="642" spans="2:23" x14ac:dyDescent="0.35">
      <c r="B642" s="13"/>
      <c r="C642" s="23"/>
      <c r="D642" s="23" t="s">
        <v>243</v>
      </c>
      <c r="E642" s="24"/>
      <c r="F642" s="24"/>
      <c r="G642" s="24"/>
      <c r="H642" s="24">
        <v>1200000</v>
      </c>
      <c r="I642" s="24"/>
      <c r="J642" s="24"/>
      <c r="K642" s="24"/>
      <c r="L642" s="24"/>
      <c r="M642" s="24"/>
      <c r="N642" s="25">
        <f t="shared" si="274"/>
        <v>1200000</v>
      </c>
      <c r="O642" s="189"/>
      <c r="P642" s="17"/>
      <c r="Q642" s="9"/>
      <c r="R642" s="18"/>
      <c r="S642" s="19"/>
      <c r="T642" s="19"/>
      <c r="U642" s="19"/>
    </row>
    <row r="643" spans="2:23" x14ac:dyDescent="0.35">
      <c r="B643" s="13"/>
      <c r="C643" s="23"/>
      <c r="D643" s="23" t="s">
        <v>244</v>
      </c>
      <c r="E643" s="24"/>
      <c r="F643" s="24"/>
      <c r="G643" s="24"/>
      <c r="H643" s="24"/>
      <c r="I643" s="24">
        <v>3000000</v>
      </c>
      <c r="J643" s="24">
        <v>3000000</v>
      </c>
      <c r="K643" s="24">
        <v>3000000</v>
      </c>
      <c r="L643" s="24"/>
      <c r="M643" s="24"/>
      <c r="N643" s="25">
        <f t="shared" si="274"/>
        <v>9000000</v>
      </c>
      <c r="O643" s="189"/>
      <c r="P643" s="17"/>
      <c r="Q643" s="9"/>
      <c r="R643" s="18"/>
      <c r="S643" s="19"/>
      <c r="T643" s="19"/>
      <c r="U643" s="19"/>
    </row>
    <row r="644" spans="2:23" x14ac:dyDescent="0.35">
      <c r="B644" s="13"/>
      <c r="D644" s="23" t="s">
        <v>15</v>
      </c>
      <c r="E644" s="24"/>
      <c r="F644" s="24">
        <f>SUM(G640:G643)*0.12</f>
        <v>21000</v>
      </c>
      <c r="G644" s="24">
        <f t="shared" ref="G644:L644" si="275">SUM(H640:H643)*0.12</f>
        <v>144000</v>
      </c>
      <c r="H644" s="24">
        <f t="shared" si="275"/>
        <v>360000</v>
      </c>
      <c r="I644" s="24">
        <f t="shared" si="275"/>
        <v>360000</v>
      </c>
      <c r="J644" s="24">
        <f t="shared" si="275"/>
        <v>360000</v>
      </c>
      <c r="K644" s="24">
        <f t="shared" si="275"/>
        <v>0</v>
      </c>
      <c r="L644" s="24">
        <f t="shared" si="275"/>
        <v>0</v>
      </c>
      <c r="M644" s="24"/>
      <c r="N644" s="25">
        <f t="shared" si="274"/>
        <v>1245000</v>
      </c>
      <c r="O644" s="189"/>
      <c r="P644" s="17"/>
      <c r="Q644" s="9"/>
      <c r="R644" s="18"/>
      <c r="S644" s="19"/>
      <c r="T644" s="19"/>
      <c r="U644" s="19"/>
      <c r="V644" s="30"/>
      <c r="W644" s="30"/>
    </row>
    <row r="645" spans="2:23" x14ac:dyDescent="0.35">
      <c r="B645" s="13"/>
      <c r="C645" s="26"/>
      <c r="D645" s="23" t="s">
        <v>16</v>
      </c>
      <c r="E645" s="24"/>
      <c r="F645" s="24">
        <f>SUM(F640:F643)*0.06</f>
        <v>30000</v>
      </c>
      <c r="G645" s="24">
        <f t="shared" ref="G645:L645" si="276">SUM(G640:G643)*0.06</f>
        <v>10500</v>
      </c>
      <c r="H645" s="24">
        <f t="shared" si="276"/>
        <v>72000</v>
      </c>
      <c r="I645" s="24">
        <f t="shared" si="276"/>
        <v>180000</v>
      </c>
      <c r="J645" s="24">
        <f t="shared" si="276"/>
        <v>180000</v>
      </c>
      <c r="K645" s="24">
        <f t="shared" si="276"/>
        <v>180000</v>
      </c>
      <c r="L645" s="24">
        <f t="shared" si="276"/>
        <v>0</v>
      </c>
      <c r="M645" s="24"/>
      <c r="N645" s="25">
        <f t="shared" si="274"/>
        <v>652500</v>
      </c>
      <c r="O645" s="190">
        <f>SUM(N640:N645)</f>
        <v>12772500</v>
      </c>
      <c r="P645" s="17"/>
      <c r="Q645" s="9"/>
      <c r="R645" s="18"/>
      <c r="S645" s="19"/>
      <c r="T645" s="19"/>
      <c r="U645" s="19"/>
      <c r="V645" s="30"/>
      <c r="W645" s="30"/>
    </row>
    <row r="646" spans="2:23" s="39" customFormat="1" ht="12.5" x14ac:dyDescent="0.25">
      <c r="B646" s="40"/>
      <c r="C646" s="46"/>
      <c r="D646" s="41" t="s">
        <v>42</v>
      </c>
      <c r="E646" s="42"/>
      <c r="F646" s="42"/>
      <c r="G646" s="42">
        <v>320000</v>
      </c>
      <c r="H646" s="42"/>
      <c r="J646" s="42"/>
      <c r="K646" s="42"/>
      <c r="L646" s="42"/>
      <c r="M646" s="42"/>
      <c r="N646" s="43">
        <f>SUM(F646:L646)</f>
        <v>320000</v>
      </c>
      <c r="O646" s="191"/>
      <c r="P646" s="17"/>
      <c r="Q646" s="9"/>
      <c r="R646" s="18"/>
      <c r="S646" s="44"/>
      <c r="T646" s="44"/>
      <c r="U646" s="44"/>
    </row>
    <row r="647" spans="2:23" s="39" customFormat="1" ht="12.5" x14ac:dyDescent="0.25">
      <c r="B647" s="40"/>
      <c r="C647" s="41"/>
      <c r="D647" s="41" t="s">
        <v>32</v>
      </c>
      <c r="E647" s="42"/>
      <c r="F647" s="42">
        <f>SUM(G646)*0.12</f>
        <v>38400</v>
      </c>
      <c r="G647" s="42">
        <f t="shared" ref="G647:L647" si="277">SUM(H646)*0.12</f>
        <v>0</v>
      </c>
      <c r="H647" s="42">
        <f t="shared" si="277"/>
        <v>0</v>
      </c>
      <c r="I647" s="42">
        <f t="shared" si="277"/>
        <v>0</v>
      </c>
      <c r="J647" s="42">
        <f t="shared" si="277"/>
        <v>0</v>
      </c>
      <c r="K647" s="42">
        <f t="shared" si="277"/>
        <v>0</v>
      </c>
      <c r="L647" s="42">
        <f t="shared" si="277"/>
        <v>0</v>
      </c>
      <c r="M647" s="42"/>
      <c r="N647" s="43">
        <f t="shared" si="274"/>
        <v>38400</v>
      </c>
      <c r="O647" s="191"/>
      <c r="P647" s="17"/>
      <c r="Q647" s="9"/>
      <c r="R647" s="18"/>
      <c r="S647" s="44"/>
      <c r="T647" s="44"/>
      <c r="U647" s="44"/>
    </row>
    <row r="648" spans="2:23" s="39" customFormat="1" ht="12.5" x14ac:dyDescent="0.25">
      <c r="B648" s="40"/>
      <c r="C648" s="41"/>
      <c r="D648" s="41" t="s">
        <v>33</v>
      </c>
      <c r="E648" s="42"/>
      <c r="F648" s="42">
        <f>SUM(F646)*0.06</f>
        <v>0</v>
      </c>
      <c r="G648" s="42">
        <f t="shared" ref="G648:L648" si="278">SUM(G646)*0.06</f>
        <v>19200</v>
      </c>
      <c r="H648" s="42">
        <f t="shared" si="278"/>
        <v>0</v>
      </c>
      <c r="I648" s="42">
        <f t="shared" si="278"/>
        <v>0</v>
      </c>
      <c r="J648" s="42">
        <f t="shared" si="278"/>
        <v>0</v>
      </c>
      <c r="K648" s="42">
        <f t="shared" si="278"/>
        <v>0</v>
      </c>
      <c r="L648" s="42">
        <f t="shared" si="278"/>
        <v>0</v>
      </c>
      <c r="M648" s="42"/>
      <c r="N648" s="64">
        <f>SUM(F648:L648)</f>
        <v>19200</v>
      </c>
      <c r="O648" s="192">
        <f>SUM(N646:N648)</f>
        <v>377600</v>
      </c>
      <c r="P648" s="17"/>
      <c r="Q648" s="9"/>
      <c r="R648" s="18"/>
      <c r="S648" s="44"/>
      <c r="T648" s="44"/>
      <c r="U648" s="44"/>
    </row>
    <row r="649" spans="2:23" x14ac:dyDescent="0.35">
      <c r="B649" s="13"/>
      <c r="C649" s="26"/>
      <c r="D649" s="23"/>
      <c r="E649" s="28"/>
      <c r="F649" s="28">
        <f>SUM(F640:F648)</f>
        <v>589400</v>
      </c>
      <c r="G649" s="28">
        <f t="shared" ref="G649:L649" si="279">SUM(G640:G648)</f>
        <v>668700</v>
      </c>
      <c r="H649" s="28">
        <f t="shared" si="279"/>
        <v>1632000</v>
      </c>
      <c r="I649" s="28">
        <f t="shared" si="279"/>
        <v>3540000</v>
      </c>
      <c r="J649" s="28">
        <f t="shared" si="279"/>
        <v>3540000</v>
      </c>
      <c r="K649" s="28">
        <f t="shared" si="279"/>
        <v>3180000</v>
      </c>
      <c r="L649" s="28">
        <f t="shared" si="279"/>
        <v>0</v>
      </c>
      <c r="M649" s="28"/>
      <c r="N649" s="25">
        <f>SUM(N640:N648)</f>
        <v>13150100</v>
      </c>
      <c r="O649" s="189"/>
      <c r="P649" s="17"/>
      <c r="R649" s="18"/>
      <c r="S649" s="19"/>
      <c r="T649" s="19"/>
      <c r="U649" s="19"/>
      <c r="V649" s="30"/>
      <c r="W649" s="30"/>
    </row>
    <row r="650" spans="2:23" x14ac:dyDescent="0.35">
      <c r="B650" s="13"/>
      <c r="C650" s="22"/>
      <c r="D650" s="23"/>
      <c r="E650" s="24"/>
      <c r="F650" s="24"/>
      <c r="G650" s="24"/>
      <c r="H650" s="24"/>
      <c r="I650" s="24"/>
      <c r="J650" s="24"/>
      <c r="K650" s="24"/>
      <c r="L650" s="24"/>
      <c r="M650" s="24"/>
      <c r="N650" s="25"/>
      <c r="O650" s="189"/>
      <c r="P650" s="17"/>
      <c r="Q650" s="9"/>
      <c r="R650" s="18"/>
      <c r="S650" s="19"/>
      <c r="T650" s="19"/>
      <c r="U650" s="19"/>
      <c r="V650" s="30"/>
      <c r="W650" s="30"/>
    </row>
    <row r="651" spans="2:23" ht="24" x14ac:dyDescent="0.35">
      <c r="B651" s="13"/>
      <c r="C651" s="48" t="s">
        <v>245</v>
      </c>
      <c r="D651" s="48" t="s">
        <v>131</v>
      </c>
      <c r="E651" s="51"/>
      <c r="F651" s="31"/>
      <c r="G651" s="31"/>
      <c r="H651" s="31"/>
      <c r="I651" s="31"/>
      <c r="J651" s="31"/>
      <c r="K651" s="31"/>
      <c r="L651" s="31"/>
      <c r="M651" s="31"/>
      <c r="N651" s="16"/>
      <c r="O651" s="189"/>
      <c r="P651" s="17"/>
      <c r="Q651" s="9"/>
      <c r="R651" s="18"/>
      <c r="S651" s="19"/>
      <c r="T651" s="19"/>
      <c r="U651" s="19"/>
      <c r="V651" s="30"/>
      <c r="W651" s="30"/>
    </row>
    <row r="652" spans="2:23" x14ac:dyDescent="0.35">
      <c r="B652" s="13"/>
      <c r="C652" s="23"/>
      <c r="D652" s="41" t="s">
        <v>132</v>
      </c>
      <c r="E652" s="42"/>
      <c r="F652" s="42"/>
      <c r="G652" s="24"/>
      <c r="H652" s="24"/>
      <c r="I652" s="24"/>
      <c r="J652" s="24"/>
      <c r="K652" s="24"/>
      <c r="L652" s="24"/>
      <c r="M652" s="24"/>
      <c r="N652" s="43">
        <f t="shared" ref="N652" si="280">SUM(F652:L652)</f>
        <v>0</v>
      </c>
      <c r="O652" s="189"/>
      <c r="P652" s="17"/>
      <c r="Q652" s="9"/>
      <c r="R652" s="18"/>
      <c r="S652" s="19"/>
      <c r="T652" s="19"/>
      <c r="U652" s="19"/>
      <c r="V652" s="30"/>
      <c r="W652" s="30"/>
    </row>
    <row r="653" spans="2:23" x14ac:dyDescent="0.35">
      <c r="B653" s="13"/>
      <c r="C653" s="23"/>
      <c r="D653" s="23" t="s">
        <v>15</v>
      </c>
      <c r="E653" s="24"/>
      <c r="F653" s="24">
        <f>SUM(G652)*0.12</f>
        <v>0</v>
      </c>
      <c r="G653" s="24">
        <f t="shared" ref="G653:L653" si="281">SUM(H652)*0.12</f>
        <v>0</v>
      </c>
      <c r="H653" s="24">
        <f t="shared" si="281"/>
        <v>0</v>
      </c>
      <c r="I653" s="24">
        <f t="shared" si="281"/>
        <v>0</v>
      </c>
      <c r="J653" s="24">
        <f t="shared" si="281"/>
        <v>0</v>
      </c>
      <c r="K653" s="24">
        <f t="shared" si="281"/>
        <v>0</v>
      </c>
      <c r="L653" s="24">
        <f t="shared" si="281"/>
        <v>0</v>
      </c>
      <c r="M653" s="24"/>
      <c r="N653" s="25">
        <f>SUM(F653:L653)</f>
        <v>0</v>
      </c>
      <c r="O653" s="189"/>
      <c r="P653" s="17"/>
      <c r="Q653" s="9"/>
      <c r="R653" s="18"/>
      <c r="S653" s="19"/>
      <c r="T653" s="19"/>
      <c r="U653" s="19"/>
      <c r="V653" s="30"/>
      <c r="W653" s="30"/>
    </row>
    <row r="654" spans="2:23" x14ac:dyDescent="0.35">
      <c r="B654" s="13"/>
      <c r="C654" s="23"/>
      <c r="D654" s="23" t="s">
        <v>16</v>
      </c>
      <c r="E654" s="84"/>
      <c r="F654" s="84">
        <f>SUM(F652)*0.06</f>
        <v>0</v>
      </c>
      <c r="G654" s="84">
        <f t="shared" ref="G654:L654" si="282">SUM(G652)*0.06</f>
        <v>0</v>
      </c>
      <c r="H654" s="84">
        <f t="shared" si="282"/>
        <v>0</v>
      </c>
      <c r="I654" s="84">
        <f t="shared" si="282"/>
        <v>0</v>
      </c>
      <c r="J654" s="84">
        <f t="shared" si="282"/>
        <v>0</v>
      </c>
      <c r="K654" s="84">
        <f t="shared" si="282"/>
        <v>0</v>
      </c>
      <c r="L654" s="84">
        <f t="shared" si="282"/>
        <v>0</v>
      </c>
      <c r="M654" s="24"/>
      <c r="N654" s="27">
        <f>SUM(F654:L654)</f>
        <v>0</v>
      </c>
      <c r="O654" s="189"/>
      <c r="P654" s="17"/>
      <c r="Q654" s="9"/>
      <c r="R654" s="18"/>
      <c r="S654" s="19"/>
      <c r="T654" s="19"/>
      <c r="U654" s="19"/>
    </row>
    <row r="655" spans="2:23" x14ac:dyDescent="0.35">
      <c r="B655" s="13"/>
      <c r="D655" s="23"/>
      <c r="E655" s="28"/>
      <c r="F655" s="28">
        <f>SUM(F652:F654)</f>
        <v>0</v>
      </c>
      <c r="G655" s="28">
        <f t="shared" ref="G655:L655" si="283">SUM(G652:G654)</f>
        <v>0</v>
      </c>
      <c r="H655" s="28">
        <f t="shared" si="283"/>
        <v>0</v>
      </c>
      <c r="I655" s="28">
        <f t="shared" si="283"/>
        <v>0</v>
      </c>
      <c r="J655" s="28">
        <f t="shared" si="283"/>
        <v>0</v>
      </c>
      <c r="K655" s="28">
        <f t="shared" si="283"/>
        <v>0</v>
      </c>
      <c r="L655" s="28">
        <f t="shared" si="283"/>
        <v>0</v>
      </c>
      <c r="M655" s="28"/>
      <c r="N655" s="25">
        <f>SUM(N653:N654)</f>
        <v>0</v>
      </c>
      <c r="O655" s="189">
        <f>SUM(E655:L655)</f>
        <v>0</v>
      </c>
      <c r="P655" s="17"/>
      <c r="Q655" s="9"/>
      <c r="R655" s="18"/>
      <c r="S655" s="29"/>
      <c r="T655" s="29"/>
      <c r="U655" s="29"/>
      <c r="V655" s="30"/>
      <c r="W655" s="30"/>
    </row>
    <row r="656" spans="2:23" x14ac:dyDescent="0.35">
      <c r="B656" s="13"/>
      <c r="D656" s="23"/>
      <c r="E656" s="24"/>
      <c r="F656" s="24"/>
      <c r="G656" s="24"/>
      <c r="H656" s="24"/>
      <c r="I656" s="24"/>
      <c r="J656" s="24"/>
      <c r="K656" s="24"/>
      <c r="L656" s="24"/>
      <c r="M656" s="24"/>
      <c r="N656" s="25"/>
      <c r="O656" s="189"/>
      <c r="P656" s="17"/>
      <c r="Q656" s="9"/>
      <c r="R656" s="18"/>
      <c r="S656" s="29"/>
      <c r="T656" s="29"/>
      <c r="U656" s="29"/>
      <c r="V656" s="30"/>
      <c r="W656" s="30"/>
    </row>
    <row r="657" spans="2:23" x14ac:dyDescent="0.35">
      <c r="B657" s="13"/>
      <c r="C657" s="14" t="s">
        <v>246</v>
      </c>
      <c r="D657" s="14" t="s">
        <v>74</v>
      </c>
      <c r="E657" s="31"/>
      <c r="F657" s="31"/>
      <c r="G657" s="31"/>
      <c r="H657" s="31"/>
      <c r="I657" s="31"/>
      <c r="J657" s="31"/>
      <c r="K657" s="31"/>
      <c r="L657" s="31"/>
      <c r="M657" s="31"/>
      <c r="N657" s="16"/>
      <c r="O657" s="189"/>
      <c r="P657" s="17"/>
      <c r="Q657" s="9"/>
      <c r="R657" s="18"/>
      <c r="S657" s="29"/>
      <c r="T657" s="29"/>
      <c r="U657" s="29"/>
      <c r="V657" s="30"/>
      <c r="W657" s="30"/>
    </row>
    <row r="658" spans="2:23" x14ac:dyDescent="0.35">
      <c r="B658" s="13"/>
      <c r="C658" s="23"/>
      <c r="D658" s="23" t="s">
        <v>13</v>
      </c>
      <c r="E658" s="24"/>
      <c r="F658" s="24">
        <v>400000</v>
      </c>
      <c r="G658" s="24"/>
      <c r="H658" s="24"/>
      <c r="I658" s="24"/>
      <c r="J658" s="24"/>
      <c r="K658" s="24"/>
      <c r="L658" s="24"/>
      <c r="M658" s="24"/>
      <c r="N658" s="25">
        <f t="shared" ref="N658:N667" si="284">SUM(F658:L658)</f>
        <v>400000</v>
      </c>
      <c r="O658" s="189"/>
      <c r="P658" s="17"/>
      <c r="Q658" s="9"/>
      <c r="R658" s="18"/>
      <c r="S658" s="29"/>
      <c r="T658" s="29"/>
      <c r="U658" s="29"/>
      <c r="V658" s="30"/>
      <c r="W658" s="30"/>
    </row>
    <row r="659" spans="2:23" x14ac:dyDescent="0.35">
      <c r="B659" s="13"/>
      <c r="C659" s="23"/>
      <c r="D659" s="34" t="s">
        <v>26</v>
      </c>
      <c r="E659" s="24"/>
      <c r="F659" s="35"/>
      <c r="G659" s="35">
        <v>600000</v>
      </c>
      <c r="H659" s="24"/>
      <c r="I659" s="24"/>
      <c r="J659" s="24"/>
      <c r="K659" s="24"/>
      <c r="L659" s="24"/>
      <c r="M659" s="24"/>
      <c r="N659" s="36">
        <f t="shared" si="284"/>
        <v>600000</v>
      </c>
      <c r="O659" s="189"/>
      <c r="P659" s="17"/>
      <c r="Q659" s="9"/>
      <c r="R659" s="18"/>
      <c r="S659" s="29"/>
      <c r="T659" s="29"/>
      <c r="U659" s="29"/>
      <c r="V659" s="30"/>
      <c r="W659" s="30"/>
    </row>
    <row r="660" spans="2:23" x14ac:dyDescent="0.35">
      <c r="B660" s="13"/>
      <c r="C660" s="23"/>
      <c r="D660" s="23" t="s">
        <v>114</v>
      </c>
      <c r="E660" s="24"/>
      <c r="F660" s="24"/>
      <c r="G660" s="24"/>
      <c r="H660" s="24">
        <v>55000</v>
      </c>
      <c r="I660" s="24"/>
      <c r="J660" s="24"/>
      <c r="K660" s="24"/>
      <c r="L660" s="24"/>
      <c r="M660" s="24"/>
      <c r="N660" s="25">
        <f t="shared" si="284"/>
        <v>55000</v>
      </c>
      <c r="O660" s="189"/>
      <c r="P660" s="17"/>
      <c r="Q660" s="9"/>
      <c r="R660" s="18"/>
      <c r="S660" s="29"/>
      <c r="T660" s="29"/>
      <c r="U660" s="29"/>
      <c r="V660" s="30"/>
      <c r="W660" s="30"/>
    </row>
    <row r="661" spans="2:23" x14ac:dyDescent="0.35">
      <c r="B661" s="13"/>
      <c r="D661" s="23" t="s">
        <v>247</v>
      </c>
      <c r="E661" s="24"/>
      <c r="F661" s="24"/>
      <c r="G661" s="24"/>
      <c r="H661" s="24">
        <v>120000</v>
      </c>
      <c r="I661" s="24"/>
      <c r="J661" s="24"/>
      <c r="K661" s="24"/>
      <c r="L661" s="24"/>
      <c r="M661" s="24"/>
      <c r="N661" s="25">
        <f t="shared" si="284"/>
        <v>120000</v>
      </c>
      <c r="O661" s="189"/>
      <c r="P661" s="17"/>
      <c r="Q661" s="9"/>
      <c r="R661" s="18"/>
      <c r="S661" s="29"/>
      <c r="T661" s="29"/>
      <c r="U661" s="29"/>
      <c r="V661" s="30"/>
      <c r="W661" s="30"/>
    </row>
    <row r="662" spans="2:23" x14ac:dyDescent="0.35">
      <c r="B662" s="13"/>
      <c r="D662" s="23" t="s">
        <v>248</v>
      </c>
      <c r="E662" s="24"/>
      <c r="F662" s="24"/>
      <c r="G662" s="24"/>
      <c r="H662" s="24"/>
      <c r="I662" s="24">
        <v>1000000</v>
      </c>
      <c r="J662" s="24"/>
      <c r="K662" s="24"/>
      <c r="L662" s="24"/>
      <c r="M662" s="24"/>
      <c r="N662" s="25">
        <f t="shared" si="284"/>
        <v>1000000</v>
      </c>
      <c r="O662" s="189"/>
      <c r="P662" s="17"/>
      <c r="Q662" s="9"/>
      <c r="R662" s="18"/>
      <c r="S662" s="29"/>
      <c r="T662" s="29"/>
      <c r="U662" s="29"/>
      <c r="V662" s="30"/>
      <c r="W662" s="30"/>
    </row>
    <row r="663" spans="2:23" x14ac:dyDescent="0.35">
      <c r="B663" s="13"/>
      <c r="C663" s="22"/>
      <c r="D663" s="23" t="s">
        <v>15</v>
      </c>
      <c r="E663" s="24"/>
      <c r="F663" s="24">
        <f>SUM(G658:G662)*0.12</f>
        <v>72000</v>
      </c>
      <c r="G663" s="24">
        <f t="shared" ref="G663:L663" si="285">SUM(H658:H662)*0.12</f>
        <v>21000</v>
      </c>
      <c r="H663" s="24">
        <f t="shared" si="285"/>
        <v>120000</v>
      </c>
      <c r="I663" s="24">
        <f t="shared" si="285"/>
        <v>0</v>
      </c>
      <c r="J663" s="24">
        <f t="shared" si="285"/>
        <v>0</v>
      </c>
      <c r="K663" s="24">
        <f t="shared" si="285"/>
        <v>0</v>
      </c>
      <c r="L663" s="24">
        <f t="shared" si="285"/>
        <v>0</v>
      </c>
      <c r="M663" s="24"/>
      <c r="N663" s="25">
        <f t="shared" si="284"/>
        <v>213000</v>
      </c>
      <c r="O663" s="189"/>
      <c r="P663" s="8"/>
      <c r="Q663" s="9"/>
      <c r="R663" s="10"/>
      <c r="S663" s="7"/>
      <c r="T663" s="7"/>
      <c r="U663" s="7"/>
    </row>
    <row r="664" spans="2:23" x14ac:dyDescent="0.35">
      <c r="B664" s="13"/>
      <c r="C664" s="22"/>
      <c r="D664" s="23" t="s">
        <v>16</v>
      </c>
      <c r="E664" s="24"/>
      <c r="F664" s="24">
        <f>SUM(F658:F662)*0.06</f>
        <v>24000</v>
      </c>
      <c r="G664" s="24">
        <f t="shared" ref="G664:L664" si="286">SUM(G658:G662)*0.06</f>
        <v>36000</v>
      </c>
      <c r="H664" s="24">
        <f t="shared" si="286"/>
        <v>10500</v>
      </c>
      <c r="I664" s="24">
        <f t="shared" si="286"/>
        <v>60000</v>
      </c>
      <c r="J664" s="24">
        <f t="shared" si="286"/>
        <v>0</v>
      </c>
      <c r="K664" s="24">
        <f t="shared" si="286"/>
        <v>0</v>
      </c>
      <c r="L664" s="24">
        <f t="shared" si="286"/>
        <v>0</v>
      </c>
      <c r="M664" s="24"/>
      <c r="N664" s="25">
        <f t="shared" si="284"/>
        <v>130500</v>
      </c>
      <c r="O664" s="190">
        <f>SUM(N658:N664)</f>
        <v>2518500</v>
      </c>
      <c r="P664" s="8"/>
      <c r="Q664" s="60"/>
      <c r="R664" s="10"/>
      <c r="S664" s="7"/>
      <c r="T664" s="7"/>
      <c r="U664" s="7"/>
    </row>
    <row r="665" spans="2:23" s="39" customFormat="1" ht="12.5" x14ac:dyDescent="0.25">
      <c r="B665" s="40"/>
      <c r="C665" s="61"/>
      <c r="D665" s="41" t="s">
        <v>52</v>
      </c>
      <c r="E665" s="42"/>
      <c r="F665" s="42"/>
      <c r="G665" s="69">
        <v>240000</v>
      </c>
      <c r="H665" s="42"/>
      <c r="I665" s="42"/>
      <c r="J665" s="42"/>
      <c r="K665" s="42"/>
      <c r="L665" s="42"/>
      <c r="M665" s="42"/>
      <c r="N665" s="43">
        <f t="shared" si="284"/>
        <v>240000</v>
      </c>
      <c r="O665" s="194"/>
      <c r="P665" s="17"/>
      <c r="Q665" s="9"/>
      <c r="R665" s="18"/>
      <c r="S665" s="44"/>
      <c r="T665" s="44"/>
      <c r="U665" s="44"/>
    </row>
    <row r="666" spans="2:23" s="39" customFormat="1" ht="12.5" x14ac:dyDescent="0.25">
      <c r="B666" s="40"/>
      <c r="C666" s="61"/>
      <c r="D666" s="41" t="s">
        <v>55</v>
      </c>
      <c r="E666" s="42"/>
      <c r="F666" s="42"/>
      <c r="G666" s="69">
        <v>100000</v>
      </c>
      <c r="H666" s="42"/>
      <c r="I666" s="42"/>
      <c r="J666" s="42"/>
      <c r="K666" s="42"/>
      <c r="L666" s="42"/>
      <c r="M666" s="42"/>
      <c r="N666" s="43">
        <f t="shared" si="284"/>
        <v>100000</v>
      </c>
      <c r="O666" s="194"/>
      <c r="P666" s="17"/>
      <c r="Q666" s="9"/>
      <c r="R666" s="18"/>
      <c r="S666" s="44"/>
      <c r="T666" s="44"/>
      <c r="U666" s="44"/>
    </row>
    <row r="667" spans="2:23" s="39" customFormat="1" ht="12.5" x14ac:dyDescent="0.25">
      <c r="B667" s="40"/>
      <c r="D667" s="41" t="s">
        <v>32</v>
      </c>
      <c r="E667" s="42"/>
      <c r="F667" s="42">
        <f>SUM(G665:G666)*0.12</f>
        <v>40800</v>
      </c>
      <c r="G667" s="42">
        <f t="shared" ref="G667:L667" si="287">SUM(H665:H666)*0.12</f>
        <v>0</v>
      </c>
      <c r="H667" s="42">
        <f t="shared" si="287"/>
        <v>0</v>
      </c>
      <c r="I667" s="42">
        <f t="shared" si="287"/>
        <v>0</v>
      </c>
      <c r="J667" s="42">
        <f t="shared" si="287"/>
        <v>0</v>
      </c>
      <c r="K667" s="42">
        <f t="shared" si="287"/>
        <v>0</v>
      </c>
      <c r="L667" s="42">
        <f t="shared" si="287"/>
        <v>0</v>
      </c>
      <c r="M667" s="42"/>
      <c r="N667" s="43">
        <f t="shared" si="284"/>
        <v>40800</v>
      </c>
      <c r="O667" s="191"/>
      <c r="P667" s="17"/>
      <c r="Q667" s="9"/>
      <c r="R667" s="18"/>
      <c r="S667" s="44"/>
      <c r="T667" s="44"/>
      <c r="U667" s="44"/>
      <c r="V667" s="45"/>
      <c r="W667" s="45"/>
    </row>
    <row r="668" spans="2:23" s="39" customFormat="1" ht="12.5" x14ac:dyDescent="0.25">
      <c r="B668" s="40"/>
      <c r="D668" s="41" t="s">
        <v>33</v>
      </c>
      <c r="E668" s="94"/>
      <c r="F668" s="94">
        <f>SUM(F665:F666)*0.06</f>
        <v>0</v>
      </c>
      <c r="G668" s="94">
        <f t="shared" ref="G668:L668" si="288">SUM(G665:G666)*0.06</f>
        <v>20400</v>
      </c>
      <c r="H668" s="94">
        <f t="shared" si="288"/>
        <v>0</v>
      </c>
      <c r="I668" s="94">
        <f t="shared" si="288"/>
        <v>0</v>
      </c>
      <c r="J668" s="94">
        <f t="shared" si="288"/>
        <v>0</v>
      </c>
      <c r="K668" s="94">
        <f t="shared" si="288"/>
        <v>0</v>
      </c>
      <c r="L668" s="94">
        <f t="shared" si="288"/>
        <v>0</v>
      </c>
      <c r="M668" s="94"/>
      <c r="N668" s="47">
        <f>SUM(F668:L668)</f>
        <v>20400</v>
      </c>
      <c r="O668" s="192">
        <f>SUM(N665:N668)</f>
        <v>401200</v>
      </c>
      <c r="P668" s="17"/>
      <c r="Q668" s="9"/>
      <c r="R668" s="18"/>
      <c r="S668" s="44"/>
      <c r="T668" s="44"/>
      <c r="U668" s="44"/>
      <c r="V668" s="45"/>
      <c r="W668" s="45"/>
    </row>
    <row r="669" spans="2:23" x14ac:dyDescent="0.35">
      <c r="B669" s="13"/>
      <c r="C669" s="22"/>
      <c r="D669" s="23"/>
      <c r="E669" s="24"/>
      <c r="F669" s="24">
        <f>SUM(F658:F668)</f>
        <v>536800</v>
      </c>
      <c r="G669" s="24">
        <f t="shared" ref="G669:L669" si="289">SUM(G658:G668)</f>
        <v>1017400</v>
      </c>
      <c r="H669" s="24">
        <f t="shared" si="289"/>
        <v>305500</v>
      </c>
      <c r="I669" s="24">
        <f t="shared" si="289"/>
        <v>1060000</v>
      </c>
      <c r="J669" s="24">
        <f t="shared" si="289"/>
        <v>0</v>
      </c>
      <c r="K669" s="24">
        <f t="shared" si="289"/>
        <v>0</v>
      </c>
      <c r="L669" s="24">
        <f t="shared" si="289"/>
        <v>0</v>
      </c>
      <c r="M669" s="24"/>
      <c r="N669" s="25">
        <f>SUM(N658:N668)</f>
        <v>2919700</v>
      </c>
      <c r="O669" s="189"/>
      <c r="P669" s="8"/>
      <c r="R669" s="10"/>
      <c r="S669" s="7"/>
      <c r="T669" s="7"/>
      <c r="U669" s="7"/>
    </row>
    <row r="670" spans="2:23" x14ac:dyDescent="0.35">
      <c r="B670" s="13"/>
      <c r="C670" s="22"/>
      <c r="D670" s="23"/>
      <c r="E670" s="24"/>
      <c r="F670" s="24"/>
      <c r="G670" s="24"/>
      <c r="H670" s="24"/>
      <c r="I670" s="24"/>
      <c r="J670" s="24"/>
      <c r="K670" s="24"/>
      <c r="L670" s="24"/>
      <c r="M670" s="24"/>
      <c r="N670" s="25"/>
      <c r="O670" s="189"/>
      <c r="P670" s="8"/>
      <c r="Q670" s="9"/>
      <c r="R670" s="10"/>
      <c r="S670" s="7"/>
      <c r="T670" s="7"/>
      <c r="U670" s="7"/>
      <c r="V670" s="30"/>
      <c r="W670" s="30"/>
    </row>
    <row r="671" spans="2:23" x14ac:dyDescent="0.35">
      <c r="B671" s="13"/>
      <c r="C671" s="14" t="s">
        <v>249</v>
      </c>
      <c r="D671" s="14" t="s">
        <v>50</v>
      </c>
      <c r="E671" s="31"/>
      <c r="F671" s="31"/>
      <c r="G671" s="31"/>
      <c r="H671" s="31"/>
      <c r="I671" s="31"/>
      <c r="J671" s="31"/>
      <c r="K671" s="31"/>
      <c r="L671" s="31"/>
      <c r="M671" s="31"/>
      <c r="N671" s="16"/>
      <c r="O671" s="189"/>
      <c r="P671" s="8"/>
      <c r="Q671" s="9"/>
      <c r="R671" s="10"/>
      <c r="S671" s="7"/>
      <c r="T671" s="7"/>
      <c r="U671" s="7"/>
      <c r="V671" s="30"/>
      <c r="W671" s="30"/>
    </row>
    <row r="672" spans="2:23" x14ac:dyDescent="0.35">
      <c r="B672" s="13"/>
      <c r="C672" s="23"/>
      <c r="D672" s="100" t="s">
        <v>38</v>
      </c>
      <c r="E672" s="57"/>
      <c r="F672" s="57">
        <v>600000</v>
      </c>
      <c r="G672" s="57"/>
      <c r="H672" s="57"/>
      <c r="I672" s="57"/>
      <c r="J672" s="57"/>
      <c r="K672" s="57"/>
      <c r="L672" s="57"/>
      <c r="M672" s="57"/>
      <c r="N672" s="58">
        <f t="shared" ref="N672:N680" si="290">SUM(F672:L672)</f>
        <v>600000</v>
      </c>
      <c r="O672" s="189"/>
      <c r="P672" s="8"/>
      <c r="Q672" s="9"/>
      <c r="R672" s="10"/>
      <c r="S672" s="7"/>
      <c r="T672" s="7"/>
      <c r="U672" s="7"/>
      <c r="V672" s="30"/>
      <c r="W672" s="30"/>
    </row>
    <row r="673" spans="2:24" x14ac:dyDescent="0.35">
      <c r="B673" s="13"/>
      <c r="C673" s="23"/>
      <c r="D673" s="23" t="s">
        <v>250</v>
      </c>
      <c r="E673" s="24"/>
      <c r="F673" s="24"/>
      <c r="G673" s="24">
        <v>200000</v>
      </c>
      <c r="H673" s="24"/>
      <c r="I673" s="24"/>
      <c r="J673" s="24"/>
      <c r="K673" s="24"/>
      <c r="L673" s="24"/>
      <c r="M673" s="24"/>
      <c r="N673" s="25">
        <f t="shared" si="290"/>
        <v>200000</v>
      </c>
      <c r="O673" s="189"/>
      <c r="P673" s="17"/>
      <c r="Q673" s="9"/>
      <c r="R673" s="18"/>
      <c r="S673" s="19"/>
      <c r="T673" s="19"/>
      <c r="U673" s="19"/>
      <c r="V673" s="30"/>
      <c r="W673" s="30"/>
    </row>
    <row r="674" spans="2:24" x14ac:dyDescent="0.35">
      <c r="B674" s="13"/>
      <c r="D674" s="23" t="s">
        <v>247</v>
      </c>
      <c r="E674" s="24"/>
      <c r="G674" s="24">
        <v>150000</v>
      </c>
      <c r="H674" s="24"/>
      <c r="I674" s="24"/>
      <c r="J674" s="24"/>
      <c r="K674" s="24"/>
      <c r="L674" s="24"/>
      <c r="M674" s="24"/>
      <c r="N674" s="25">
        <f>SUM(G674:L674)</f>
        <v>150000</v>
      </c>
      <c r="O674" s="189"/>
      <c r="P674" s="17"/>
      <c r="Q674" s="9"/>
      <c r="R674" s="18"/>
      <c r="S674" s="29"/>
      <c r="T674" s="29"/>
      <c r="U674" s="29"/>
      <c r="V674" s="30"/>
      <c r="W674" s="30"/>
    </row>
    <row r="675" spans="2:24" ht="13.9" customHeight="1" x14ac:dyDescent="0.35">
      <c r="B675" s="13"/>
      <c r="C675" s="22"/>
      <c r="D675" s="23" t="s">
        <v>251</v>
      </c>
      <c r="E675" s="24"/>
      <c r="F675" s="24"/>
      <c r="G675" s="24"/>
      <c r="H675" s="24"/>
      <c r="I675" s="24"/>
      <c r="J675" s="24">
        <v>3000000</v>
      </c>
      <c r="K675" s="24">
        <v>3000000</v>
      </c>
      <c r="L675" s="24"/>
      <c r="M675" s="24"/>
      <c r="N675" s="25">
        <f>SUM(G675:L675)</f>
        <v>6000000</v>
      </c>
      <c r="O675" s="189"/>
      <c r="P675" s="17"/>
      <c r="Q675" s="9"/>
      <c r="R675" s="18"/>
      <c r="S675" s="19"/>
      <c r="T675" s="19"/>
      <c r="U675" s="19"/>
      <c r="V675" s="30"/>
      <c r="W675" s="30"/>
    </row>
    <row r="676" spans="2:24" x14ac:dyDescent="0.35">
      <c r="B676" s="13"/>
      <c r="C676" s="23"/>
      <c r="D676" s="23" t="s">
        <v>15</v>
      </c>
      <c r="E676" s="24"/>
      <c r="F676" s="24">
        <f>SUM(G672:G676)*0.12</f>
        <v>42696.729599999999</v>
      </c>
      <c r="G676" s="24">
        <f t="shared" ref="G676:L676" si="291">SUM(H672:H676)*0.12</f>
        <v>5806.08</v>
      </c>
      <c r="H676" s="24">
        <f t="shared" si="291"/>
        <v>48384</v>
      </c>
      <c r="I676" s="24">
        <f t="shared" si="291"/>
        <v>403200</v>
      </c>
      <c r="J676" s="24">
        <f t="shared" si="291"/>
        <v>360000</v>
      </c>
      <c r="K676" s="24">
        <f t="shared" si="291"/>
        <v>0</v>
      </c>
      <c r="L676" s="24">
        <f t="shared" si="291"/>
        <v>0</v>
      </c>
      <c r="M676" s="24"/>
      <c r="N676" s="25">
        <f t="shared" ref="N676:N679" si="292">SUM(F676:L676)</f>
        <v>860086.80960000004</v>
      </c>
      <c r="O676" s="189"/>
      <c r="P676" s="17"/>
      <c r="Q676" s="9"/>
      <c r="R676" s="18"/>
      <c r="S676" s="19"/>
      <c r="T676" s="19"/>
      <c r="U676" s="19"/>
      <c r="V676" s="30"/>
      <c r="W676" s="30"/>
    </row>
    <row r="677" spans="2:24" x14ac:dyDescent="0.35">
      <c r="B677" s="13"/>
      <c r="C677" s="23"/>
      <c r="D677" s="23" t="s">
        <v>16</v>
      </c>
      <c r="E677" s="24"/>
      <c r="F677" s="24">
        <f>SUM(F672:F675)*0.06</f>
        <v>36000</v>
      </c>
      <c r="G677" s="24">
        <f t="shared" ref="G677:L677" si="293">SUM(G672:G675)*0.06</f>
        <v>21000</v>
      </c>
      <c r="H677" s="24">
        <f t="shared" si="293"/>
        <v>0</v>
      </c>
      <c r="I677" s="24">
        <f t="shared" si="293"/>
        <v>0</v>
      </c>
      <c r="J677" s="24">
        <f t="shared" si="293"/>
        <v>180000</v>
      </c>
      <c r="K677" s="24">
        <f t="shared" si="293"/>
        <v>180000</v>
      </c>
      <c r="L677" s="24">
        <f t="shared" si="293"/>
        <v>0</v>
      </c>
      <c r="M677" s="24"/>
      <c r="N677" s="25">
        <f t="shared" si="292"/>
        <v>417000</v>
      </c>
      <c r="O677" s="190">
        <f>SUM(N672:N677)</f>
        <v>8227086.8096000003</v>
      </c>
      <c r="P677" s="17"/>
      <c r="Q677" s="9"/>
      <c r="R677" s="18"/>
      <c r="S677" s="19"/>
      <c r="T677" s="19"/>
      <c r="U677" s="19"/>
      <c r="V677" s="30"/>
      <c r="W677" s="30"/>
    </row>
    <row r="678" spans="2:24" s="39" customFormat="1" ht="12.5" x14ac:dyDescent="0.25">
      <c r="B678" s="40"/>
      <c r="C678" s="61"/>
      <c r="D678" s="41" t="s">
        <v>52</v>
      </c>
      <c r="E678" s="42"/>
      <c r="F678" s="42"/>
      <c r="G678" s="69">
        <v>240000</v>
      </c>
      <c r="H678" s="42"/>
      <c r="I678" s="42"/>
      <c r="J678" s="42"/>
      <c r="K678" s="42"/>
      <c r="L678" s="42"/>
      <c r="M678" s="42"/>
      <c r="N678" s="43">
        <f t="shared" si="292"/>
        <v>240000</v>
      </c>
      <c r="O678" s="194"/>
      <c r="P678" s="17"/>
      <c r="Q678" s="9"/>
      <c r="R678" s="18"/>
      <c r="S678" s="44"/>
      <c r="T678" s="44"/>
      <c r="U678" s="44"/>
    </row>
    <row r="679" spans="2:24" s="39" customFormat="1" ht="12.5" x14ac:dyDescent="0.25">
      <c r="B679" s="40"/>
      <c r="C679" s="61"/>
      <c r="D679" s="41" t="s">
        <v>55</v>
      </c>
      <c r="E679" s="42"/>
      <c r="F679" s="42"/>
      <c r="G679" s="69">
        <v>100000</v>
      </c>
      <c r="H679" s="42"/>
      <c r="I679" s="42"/>
      <c r="J679" s="42"/>
      <c r="K679" s="42"/>
      <c r="L679" s="42"/>
      <c r="M679" s="42"/>
      <c r="N679" s="43">
        <f t="shared" si="292"/>
        <v>100000</v>
      </c>
      <c r="O679" s="194"/>
      <c r="P679" s="17"/>
      <c r="Q679" s="9"/>
      <c r="R679" s="18"/>
      <c r="S679" s="44"/>
      <c r="T679" s="44"/>
      <c r="U679" s="44"/>
    </row>
    <row r="680" spans="2:24" s="39" customFormat="1" ht="12.5" x14ac:dyDescent="0.25">
      <c r="B680" s="40"/>
      <c r="C680" s="46"/>
      <c r="D680" s="41" t="s">
        <v>32</v>
      </c>
      <c r="E680" s="42"/>
      <c r="F680" s="42">
        <f>SUM(G678:G679)*0.12</f>
        <v>40800</v>
      </c>
      <c r="G680" s="42">
        <f t="shared" ref="G680:L680" si="294">SUM(H678:H679)*0.12</f>
        <v>0</v>
      </c>
      <c r="H680" s="42">
        <f t="shared" si="294"/>
        <v>0</v>
      </c>
      <c r="I680" s="42">
        <f t="shared" si="294"/>
        <v>0</v>
      </c>
      <c r="J680" s="42">
        <f t="shared" si="294"/>
        <v>0</v>
      </c>
      <c r="K680" s="42">
        <f t="shared" si="294"/>
        <v>0</v>
      </c>
      <c r="L680" s="42">
        <f t="shared" si="294"/>
        <v>0</v>
      </c>
      <c r="M680" s="42"/>
      <c r="N680" s="43">
        <f t="shared" si="290"/>
        <v>40800</v>
      </c>
      <c r="O680" s="191"/>
      <c r="P680" s="17"/>
      <c r="Q680" s="9"/>
      <c r="R680" s="18"/>
      <c r="S680" s="44"/>
      <c r="T680" s="44"/>
      <c r="U680" s="44"/>
      <c r="V680" s="45"/>
      <c r="W680" s="45"/>
    </row>
    <row r="681" spans="2:24" s="39" customFormat="1" ht="12.5" x14ac:dyDescent="0.25">
      <c r="B681" s="40"/>
      <c r="C681" s="46"/>
      <c r="D681" s="41" t="s">
        <v>33</v>
      </c>
      <c r="E681" s="42"/>
      <c r="F681" s="42">
        <f>SUM(F678:F679)*0.06</f>
        <v>0</v>
      </c>
      <c r="G681" s="42">
        <f t="shared" ref="G681:L681" si="295">SUM(G678:G679)*0.06</f>
        <v>20400</v>
      </c>
      <c r="H681" s="42">
        <f t="shared" si="295"/>
        <v>0</v>
      </c>
      <c r="I681" s="42">
        <f t="shared" si="295"/>
        <v>0</v>
      </c>
      <c r="J681" s="42">
        <f t="shared" si="295"/>
        <v>0</v>
      </c>
      <c r="K681" s="42">
        <f t="shared" si="295"/>
        <v>0</v>
      </c>
      <c r="L681" s="42">
        <f t="shared" si="295"/>
        <v>0</v>
      </c>
      <c r="M681" s="42"/>
      <c r="N681" s="47">
        <f>SUM(F681:L681)</f>
        <v>20400</v>
      </c>
      <c r="O681" s="192">
        <f>SUM(N678:N681)</f>
        <v>401200</v>
      </c>
      <c r="P681" s="17"/>
      <c r="Q681" s="9"/>
      <c r="R681" s="18"/>
      <c r="S681" s="44"/>
      <c r="T681" s="44"/>
      <c r="U681" s="44"/>
      <c r="V681" s="45"/>
      <c r="W681" s="45"/>
    </row>
    <row r="682" spans="2:24" x14ac:dyDescent="0.35">
      <c r="B682" s="13"/>
      <c r="C682" s="23"/>
      <c r="D682" s="23"/>
      <c r="E682" s="28"/>
      <c r="F682" s="28">
        <f>SUM(F672:F681)</f>
        <v>719496.72959999996</v>
      </c>
      <c r="G682" s="28">
        <f t="shared" ref="G682:L682" si="296">SUM(G672:G681)</f>
        <v>737206.08000000007</v>
      </c>
      <c r="H682" s="28">
        <f t="shared" si="296"/>
        <v>48384</v>
      </c>
      <c r="I682" s="28">
        <f t="shared" si="296"/>
        <v>403200</v>
      </c>
      <c r="J682" s="28">
        <f t="shared" si="296"/>
        <v>3540000</v>
      </c>
      <c r="K682" s="28">
        <f t="shared" si="296"/>
        <v>3180000</v>
      </c>
      <c r="L682" s="28">
        <f t="shared" si="296"/>
        <v>0</v>
      </c>
      <c r="M682" s="28"/>
      <c r="N682" s="25">
        <f>SUM(N672:N681)</f>
        <v>8628286.8095999993</v>
      </c>
      <c r="O682" s="189"/>
      <c r="P682" s="17"/>
      <c r="R682" s="18"/>
      <c r="S682" s="19"/>
      <c r="T682" s="19"/>
      <c r="U682" s="19"/>
      <c r="X682" s="33"/>
    </row>
    <row r="683" spans="2:24" x14ac:dyDescent="0.35">
      <c r="B683" s="13"/>
      <c r="C683" s="23"/>
      <c r="D683" s="23"/>
      <c r="E683" s="24"/>
      <c r="F683" s="24"/>
      <c r="G683" s="24"/>
      <c r="H683" s="24"/>
      <c r="I683" s="24"/>
      <c r="J683" s="24"/>
      <c r="K683" s="24"/>
      <c r="L683" s="24"/>
      <c r="M683" s="24"/>
      <c r="N683" s="25"/>
      <c r="O683" s="189"/>
      <c r="P683" s="17"/>
      <c r="Q683" s="9"/>
      <c r="R683" s="18"/>
      <c r="S683" s="19"/>
      <c r="T683" s="19"/>
      <c r="U683" s="19"/>
      <c r="X683" s="33"/>
    </row>
    <row r="684" spans="2:24" x14ac:dyDescent="0.35">
      <c r="B684" s="13"/>
      <c r="C684" s="14" t="s">
        <v>252</v>
      </c>
      <c r="D684" s="14" t="s">
        <v>50</v>
      </c>
      <c r="E684" s="31"/>
      <c r="F684" s="31"/>
      <c r="G684" s="31"/>
      <c r="H684" s="31"/>
      <c r="I684" s="31"/>
      <c r="J684" s="31"/>
      <c r="K684" s="31"/>
      <c r="L684" s="31"/>
      <c r="M684" s="31"/>
      <c r="N684" s="16"/>
      <c r="O684" s="189"/>
      <c r="P684" s="17"/>
      <c r="Q684" s="9"/>
      <c r="R684" s="18"/>
      <c r="S684" s="19"/>
      <c r="T684" s="19"/>
      <c r="U684" s="19"/>
      <c r="X684" s="33"/>
    </row>
    <row r="685" spans="2:24" s="33" customFormat="1" ht="12.5" x14ac:dyDescent="0.25">
      <c r="B685" s="37"/>
      <c r="C685" s="23"/>
      <c r="D685" s="23" t="s">
        <v>253</v>
      </c>
      <c r="E685" s="24"/>
      <c r="F685" s="24">
        <v>70000</v>
      </c>
      <c r="G685" s="75"/>
      <c r="H685" s="24"/>
      <c r="I685" s="24"/>
      <c r="J685" s="24"/>
      <c r="K685" s="24"/>
      <c r="L685" s="24"/>
      <c r="M685" s="24"/>
      <c r="N685" s="25">
        <f t="shared" ref="N685:N686" si="297">SUM(F685:L685)</f>
        <v>70000</v>
      </c>
      <c r="O685" s="193"/>
      <c r="P685" s="17"/>
      <c r="Q685" s="9"/>
      <c r="R685" s="18"/>
      <c r="S685" s="19"/>
      <c r="T685" s="19"/>
      <c r="U685" s="19"/>
    </row>
    <row r="686" spans="2:24" s="33" customFormat="1" ht="12.5" x14ac:dyDescent="0.25">
      <c r="B686" s="37"/>
      <c r="C686" s="23"/>
      <c r="D686" s="23" t="s">
        <v>115</v>
      </c>
      <c r="E686" s="24"/>
      <c r="F686" s="24"/>
      <c r="G686" s="75">
        <v>100000</v>
      </c>
      <c r="H686" s="24"/>
      <c r="I686" s="24"/>
      <c r="J686" s="24"/>
      <c r="K686" s="24"/>
      <c r="L686" s="24"/>
      <c r="M686" s="24"/>
      <c r="N686" s="25">
        <f t="shared" si="297"/>
        <v>100000</v>
      </c>
      <c r="O686" s="193"/>
      <c r="P686" s="17"/>
      <c r="Q686" s="9"/>
      <c r="R686" s="18"/>
      <c r="S686" s="19"/>
      <c r="T686" s="19"/>
      <c r="U686" s="19"/>
    </row>
    <row r="687" spans="2:24" x14ac:dyDescent="0.35">
      <c r="B687" s="13"/>
      <c r="D687" s="23" t="s">
        <v>15</v>
      </c>
      <c r="E687" s="24"/>
      <c r="F687" s="24">
        <f>SUM(G685:G686)*0.12</f>
        <v>12000</v>
      </c>
      <c r="G687" s="24">
        <f t="shared" ref="G687:L687" si="298">SUM(H685:H686)*0.12</f>
        <v>0</v>
      </c>
      <c r="H687" s="24">
        <f t="shared" si="298"/>
        <v>0</v>
      </c>
      <c r="I687" s="24">
        <f t="shared" si="298"/>
        <v>0</v>
      </c>
      <c r="J687" s="24">
        <f t="shared" si="298"/>
        <v>0</v>
      </c>
      <c r="K687" s="24">
        <f t="shared" si="298"/>
        <v>0</v>
      </c>
      <c r="L687" s="24">
        <f t="shared" si="298"/>
        <v>0</v>
      </c>
      <c r="M687" s="24"/>
      <c r="N687" s="25">
        <f>SUM(F687:L687)</f>
        <v>12000</v>
      </c>
      <c r="O687" s="189"/>
      <c r="P687" s="17"/>
      <c r="Q687" s="9"/>
      <c r="R687" s="18"/>
      <c r="S687" s="19"/>
      <c r="T687" s="19"/>
      <c r="U687" s="19"/>
      <c r="X687" s="33"/>
    </row>
    <row r="688" spans="2:24" x14ac:dyDescent="0.35">
      <c r="B688" s="13"/>
      <c r="C688" s="23"/>
      <c r="D688" s="23" t="s">
        <v>16</v>
      </c>
      <c r="E688" s="24"/>
      <c r="F688" s="24">
        <f>SUM(F685:F686)*0.06</f>
        <v>4200</v>
      </c>
      <c r="G688" s="24">
        <f t="shared" ref="G688:L688" si="299">SUM(G685:G686)*0.06</f>
        <v>6000</v>
      </c>
      <c r="H688" s="24">
        <f t="shared" si="299"/>
        <v>0</v>
      </c>
      <c r="I688" s="24">
        <f t="shared" si="299"/>
        <v>0</v>
      </c>
      <c r="J688" s="24">
        <f t="shared" si="299"/>
        <v>0</v>
      </c>
      <c r="K688" s="24">
        <f t="shared" si="299"/>
        <v>0</v>
      </c>
      <c r="L688" s="24">
        <f t="shared" si="299"/>
        <v>0</v>
      </c>
      <c r="M688" s="24"/>
      <c r="N688" s="25">
        <f>SUM(F688:L688)</f>
        <v>10200</v>
      </c>
      <c r="O688" s="190">
        <f>SUM(N685:N688)</f>
        <v>192200</v>
      </c>
      <c r="P688" s="17"/>
      <c r="Q688" s="9"/>
      <c r="R688" s="18"/>
      <c r="S688" s="19"/>
      <c r="T688" s="19"/>
      <c r="U688" s="19"/>
    </row>
    <row r="689" spans="2:24" s="39" customFormat="1" ht="12.5" x14ac:dyDescent="0.25">
      <c r="B689" s="40"/>
      <c r="C689" s="61"/>
      <c r="D689" s="41" t="s">
        <v>55</v>
      </c>
      <c r="E689" s="42"/>
      <c r="F689" s="42"/>
      <c r="G689" s="69"/>
      <c r="H689" s="69">
        <v>100000</v>
      </c>
      <c r="I689" s="42"/>
      <c r="J689" s="42"/>
      <c r="K689" s="42"/>
      <c r="L689" s="42"/>
      <c r="M689" s="42"/>
      <c r="N689" s="43">
        <f t="shared" ref="N689:N690" si="300">SUM(F689:L689)</f>
        <v>100000</v>
      </c>
      <c r="O689" s="194"/>
      <c r="P689" s="17"/>
      <c r="Q689" s="9"/>
      <c r="R689" s="18"/>
      <c r="S689" s="44"/>
      <c r="T689" s="44"/>
      <c r="U689" s="44"/>
    </row>
    <row r="690" spans="2:24" s="39" customFormat="1" ht="12.5" x14ac:dyDescent="0.25">
      <c r="B690" s="40"/>
      <c r="C690" s="61"/>
      <c r="D690" s="41" t="s">
        <v>32</v>
      </c>
      <c r="E690" s="42"/>
      <c r="F690" s="42">
        <f>SUM(G689:G689)*0.12</f>
        <v>0</v>
      </c>
      <c r="G690" s="42">
        <f t="shared" ref="G690:L690" si="301">SUM(H689:H689)*0.12</f>
        <v>12000</v>
      </c>
      <c r="H690" s="42">
        <f t="shared" si="301"/>
        <v>0</v>
      </c>
      <c r="I690" s="42">
        <f t="shared" si="301"/>
        <v>0</v>
      </c>
      <c r="J690" s="42">
        <f t="shared" si="301"/>
        <v>0</v>
      </c>
      <c r="K690" s="42">
        <f t="shared" si="301"/>
        <v>0</v>
      </c>
      <c r="L690" s="42">
        <f t="shared" si="301"/>
        <v>0</v>
      </c>
      <c r="M690" s="42"/>
      <c r="N690" s="43">
        <f t="shared" si="300"/>
        <v>12000</v>
      </c>
      <c r="O690" s="194"/>
      <c r="P690" s="17"/>
      <c r="Q690" s="9"/>
      <c r="R690" s="18"/>
      <c r="S690" s="44"/>
      <c r="T690" s="44"/>
      <c r="U690" s="44"/>
    </row>
    <row r="691" spans="2:24" s="39" customFormat="1" ht="12.5" x14ac:dyDescent="0.25">
      <c r="B691" s="40"/>
      <c r="C691" s="61"/>
      <c r="D691" s="41" t="s">
        <v>33</v>
      </c>
      <c r="E691" s="42"/>
      <c r="F691" s="42">
        <f>SUM(F689:F689)*0.06</f>
        <v>0</v>
      </c>
      <c r="G691" s="42">
        <f t="shared" ref="G691:L691" si="302">SUM(G689:G689)*0.06</f>
        <v>0</v>
      </c>
      <c r="H691" s="42">
        <f t="shared" si="302"/>
        <v>6000</v>
      </c>
      <c r="I691" s="42">
        <f t="shared" si="302"/>
        <v>0</v>
      </c>
      <c r="J691" s="42">
        <f t="shared" si="302"/>
        <v>0</v>
      </c>
      <c r="K691" s="42">
        <f t="shared" si="302"/>
        <v>0</v>
      </c>
      <c r="L691" s="42">
        <f t="shared" si="302"/>
        <v>0</v>
      </c>
      <c r="M691" s="42"/>
      <c r="N691" s="47">
        <f>SUM(F691:L691)</f>
        <v>6000</v>
      </c>
      <c r="O691" s="192">
        <f>SUM(N689:N691)</f>
        <v>118000</v>
      </c>
      <c r="P691" s="17"/>
      <c r="Q691" s="9"/>
      <c r="R691" s="18"/>
      <c r="S691" s="44"/>
      <c r="T691" s="44"/>
      <c r="U691" s="44"/>
    </row>
    <row r="692" spans="2:24" x14ac:dyDescent="0.35">
      <c r="B692" s="13"/>
      <c r="C692" s="23"/>
      <c r="D692" s="23"/>
      <c r="E692" s="28"/>
      <c r="F692" s="28">
        <f>SUM(F685:F691)</f>
        <v>86200</v>
      </c>
      <c r="G692" s="28">
        <f>SUM(G685:G691)</f>
        <v>118000</v>
      </c>
      <c r="H692" s="28">
        <f>SUM(H685:H691)</f>
        <v>106000</v>
      </c>
      <c r="I692" s="28">
        <f t="shared" ref="I692:L692" si="303">SUM(I685:I691)</f>
        <v>0</v>
      </c>
      <c r="J692" s="28">
        <f t="shared" si="303"/>
        <v>0</v>
      </c>
      <c r="K692" s="28">
        <f t="shared" si="303"/>
        <v>0</v>
      </c>
      <c r="L692" s="28">
        <f t="shared" si="303"/>
        <v>0</v>
      </c>
      <c r="M692" s="28"/>
      <c r="N692" s="25">
        <f>SUM(N685:N691)</f>
        <v>310200</v>
      </c>
      <c r="O692" s="189"/>
      <c r="P692" s="17"/>
      <c r="R692" s="18"/>
      <c r="S692" s="19"/>
      <c r="T692" s="19"/>
      <c r="U692" s="19"/>
    </row>
    <row r="693" spans="2:24" x14ac:dyDescent="0.35">
      <c r="B693" s="13"/>
      <c r="D693" s="23"/>
      <c r="E693" s="24"/>
      <c r="F693" s="24"/>
      <c r="G693" s="24"/>
      <c r="H693" s="24"/>
      <c r="I693" s="24"/>
      <c r="J693" s="24"/>
      <c r="K693" s="24"/>
      <c r="L693" s="24"/>
      <c r="M693" s="24"/>
      <c r="N693" s="25"/>
      <c r="O693" s="189"/>
      <c r="P693" s="17"/>
      <c r="R693" s="18"/>
      <c r="S693" s="29"/>
      <c r="T693" s="29"/>
      <c r="U693" s="29"/>
      <c r="V693" s="30"/>
      <c r="W693" s="30"/>
    </row>
    <row r="694" spans="2:24" x14ac:dyDescent="0.35">
      <c r="B694" s="13"/>
      <c r="C694" s="14" t="s">
        <v>254</v>
      </c>
      <c r="D694" s="32" t="s">
        <v>190</v>
      </c>
      <c r="E694" s="31"/>
      <c r="F694" s="31"/>
      <c r="G694" s="31"/>
      <c r="H694" s="31"/>
      <c r="I694" s="31"/>
      <c r="J694" s="31"/>
      <c r="K694" s="31"/>
      <c r="L694" s="31"/>
      <c r="M694" s="31"/>
      <c r="N694" s="16"/>
      <c r="O694" s="189"/>
      <c r="P694" s="17"/>
      <c r="Q694" s="9"/>
      <c r="R694" s="18"/>
      <c r="S694" s="19"/>
      <c r="T694" s="19"/>
      <c r="U694" s="19"/>
      <c r="V694" s="30"/>
      <c r="W694" s="30"/>
    </row>
    <row r="695" spans="2:24" x14ac:dyDescent="0.35">
      <c r="B695" s="13"/>
      <c r="D695" s="23" t="s">
        <v>118</v>
      </c>
      <c r="E695" s="24"/>
      <c r="F695" s="24">
        <v>200000</v>
      </c>
      <c r="G695" s="24"/>
      <c r="H695" s="24"/>
      <c r="I695" s="24"/>
      <c r="J695" s="24"/>
      <c r="K695" s="24"/>
      <c r="L695" s="24"/>
      <c r="M695" s="24"/>
      <c r="N695" s="25">
        <f t="shared" ref="N695:N703" si="304">SUM(F695:L695)</f>
        <v>200000</v>
      </c>
      <c r="O695" s="189"/>
      <c r="P695" s="17"/>
      <c r="Q695" s="9"/>
      <c r="R695" s="18"/>
      <c r="S695" s="19"/>
      <c r="T695" s="19"/>
      <c r="U695" s="19"/>
      <c r="V695" s="30"/>
      <c r="W695" s="30"/>
    </row>
    <row r="696" spans="2:24" x14ac:dyDescent="0.35">
      <c r="B696" s="13"/>
      <c r="D696" s="23" t="s">
        <v>255</v>
      </c>
      <c r="E696" s="24"/>
      <c r="F696" s="24"/>
      <c r="G696" s="24">
        <v>150000</v>
      </c>
      <c r="H696" s="24"/>
      <c r="I696" s="24"/>
      <c r="J696" s="24"/>
      <c r="K696" s="24"/>
      <c r="L696" s="24"/>
      <c r="M696" s="24"/>
      <c r="N696" s="25">
        <f t="shared" si="304"/>
        <v>150000</v>
      </c>
      <c r="O696" s="189"/>
      <c r="P696" s="17"/>
      <c r="Q696" s="9"/>
      <c r="R696" s="18"/>
      <c r="S696" s="19"/>
      <c r="T696" s="19"/>
      <c r="U696" s="19"/>
      <c r="V696" s="30"/>
      <c r="W696" s="30"/>
    </row>
    <row r="697" spans="2:24" x14ac:dyDescent="0.35">
      <c r="B697" s="13"/>
      <c r="D697" s="100" t="s">
        <v>38</v>
      </c>
      <c r="E697" s="24"/>
      <c r="F697" s="24"/>
      <c r="G697" s="131">
        <v>1703000</v>
      </c>
      <c r="H697" s="24"/>
      <c r="I697" s="24"/>
      <c r="J697" s="24"/>
      <c r="K697" s="24"/>
      <c r="L697" s="24"/>
      <c r="M697" s="24"/>
      <c r="N697" s="108">
        <f>SUM(F697:L697)</f>
        <v>1703000</v>
      </c>
      <c r="O697" s="189"/>
      <c r="P697" s="17"/>
      <c r="Q697" s="9"/>
      <c r="R697" s="18"/>
      <c r="S697" s="29"/>
      <c r="T697" s="29"/>
      <c r="U697" s="29"/>
      <c r="V697" s="30"/>
      <c r="W697" s="30"/>
    </row>
    <row r="698" spans="2:24" x14ac:dyDescent="0.35">
      <c r="B698" s="13"/>
      <c r="C698" s="23"/>
      <c r="D698" s="23" t="s">
        <v>70</v>
      </c>
      <c r="E698" s="24"/>
      <c r="F698" s="24"/>
      <c r="H698" s="24"/>
      <c r="I698" s="24">
        <v>1000000</v>
      </c>
      <c r="J698" s="24"/>
      <c r="K698" s="24"/>
      <c r="L698" s="24"/>
      <c r="M698" s="24"/>
      <c r="N698" s="25">
        <f t="shared" si="304"/>
        <v>1000000</v>
      </c>
      <c r="O698" s="189"/>
      <c r="P698" s="17"/>
      <c r="Q698" s="9"/>
      <c r="R698" s="18"/>
      <c r="S698" s="19"/>
      <c r="T698" s="19"/>
      <c r="U698" s="19"/>
      <c r="V698" s="30"/>
      <c r="W698" s="30"/>
    </row>
    <row r="699" spans="2:24" x14ac:dyDescent="0.35">
      <c r="B699" s="13"/>
      <c r="C699" s="23"/>
      <c r="D699" s="23" t="s">
        <v>256</v>
      </c>
      <c r="E699" s="24"/>
      <c r="F699" s="24"/>
      <c r="H699" s="24"/>
      <c r="I699" s="24">
        <v>175000</v>
      </c>
      <c r="J699" s="24"/>
      <c r="K699" s="24"/>
      <c r="L699" s="24"/>
      <c r="M699" s="24"/>
      <c r="N699" s="25">
        <f t="shared" si="304"/>
        <v>175000</v>
      </c>
      <c r="O699" s="189"/>
      <c r="P699" s="17"/>
      <c r="Q699" s="9"/>
      <c r="R699" s="18"/>
      <c r="S699" s="19"/>
      <c r="T699" s="19"/>
      <c r="U699" s="19"/>
      <c r="V699" s="30"/>
      <c r="W699" s="30"/>
    </row>
    <row r="700" spans="2:24" x14ac:dyDescent="0.35">
      <c r="B700" s="13"/>
      <c r="D700" s="23" t="s">
        <v>257</v>
      </c>
      <c r="E700" s="24"/>
      <c r="F700" s="24"/>
      <c r="G700" s="24"/>
      <c r="H700" s="24"/>
      <c r="I700" s="24"/>
      <c r="J700" s="24">
        <v>200000</v>
      </c>
      <c r="K700" s="24"/>
      <c r="L700" s="24"/>
      <c r="M700" s="24"/>
      <c r="N700" s="25">
        <f t="shared" si="304"/>
        <v>200000</v>
      </c>
      <c r="O700" s="189"/>
      <c r="P700" s="17"/>
      <c r="Q700" s="9"/>
      <c r="R700" s="18"/>
      <c r="S700" s="29"/>
      <c r="T700" s="29"/>
      <c r="U700" s="29"/>
      <c r="V700" s="30"/>
      <c r="W700" s="30"/>
    </row>
    <row r="701" spans="2:24" x14ac:dyDescent="0.35">
      <c r="B701" s="13"/>
      <c r="C701" s="22"/>
      <c r="D701" s="23" t="s">
        <v>149</v>
      </c>
      <c r="E701" s="24"/>
      <c r="F701" s="24"/>
      <c r="G701" s="24"/>
      <c r="H701" s="24"/>
      <c r="I701" s="24"/>
      <c r="J701" s="24"/>
      <c r="K701" s="24">
        <v>1200000</v>
      </c>
      <c r="L701" s="24"/>
      <c r="M701" s="24"/>
      <c r="N701" s="25">
        <f t="shared" si="304"/>
        <v>1200000</v>
      </c>
      <c r="O701" s="189"/>
      <c r="P701" s="17"/>
      <c r="Q701" s="9"/>
      <c r="R701" s="18"/>
      <c r="S701" s="19"/>
      <c r="T701" s="19"/>
      <c r="U701" s="19"/>
    </row>
    <row r="702" spans="2:24" x14ac:dyDescent="0.35">
      <c r="B702" s="13"/>
      <c r="C702" s="22"/>
      <c r="D702" s="23" t="s">
        <v>15</v>
      </c>
      <c r="E702" s="24"/>
      <c r="F702" s="24">
        <f>SUM(G695:G701)*0.12</f>
        <v>222360</v>
      </c>
      <c r="G702" s="24">
        <f t="shared" ref="G702:L702" si="305">SUM(H695:H701)*0.12</f>
        <v>0</v>
      </c>
      <c r="H702" s="24">
        <f t="shared" si="305"/>
        <v>141000</v>
      </c>
      <c r="I702" s="24">
        <f t="shared" si="305"/>
        <v>24000</v>
      </c>
      <c r="J702" s="24">
        <f t="shared" si="305"/>
        <v>144000</v>
      </c>
      <c r="K702" s="24">
        <f t="shared" si="305"/>
        <v>0</v>
      </c>
      <c r="L702" s="24">
        <f t="shared" si="305"/>
        <v>0</v>
      </c>
      <c r="M702" s="24"/>
      <c r="N702" s="25">
        <f t="shared" si="304"/>
        <v>531360</v>
      </c>
      <c r="O702" s="189"/>
      <c r="P702" s="17"/>
      <c r="Q702" s="9"/>
      <c r="R702" s="18"/>
      <c r="S702" s="19"/>
      <c r="T702" s="19"/>
      <c r="U702" s="19"/>
      <c r="X702" s="33"/>
    </row>
    <row r="703" spans="2:24" x14ac:dyDescent="0.35">
      <c r="B703" s="13"/>
      <c r="C703" s="22"/>
      <c r="D703" s="23" t="s">
        <v>16</v>
      </c>
      <c r="E703" s="24"/>
      <c r="F703" s="24">
        <f>SUM(F695:F701)*0.06</f>
        <v>12000</v>
      </c>
      <c r="G703" s="24">
        <f t="shared" ref="G703:L703" si="306">SUM(G695:G701)*0.06</f>
        <v>111180</v>
      </c>
      <c r="H703" s="24">
        <f t="shared" si="306"/>
        <v>0</v>
      </c>
      <c r="I703" s="24">
        <f t="shared" si="306"/>
        <v>70500</v>
      </c>
      <c r="J703" s="24">
        <f t="shared" si="306"/>
        <v>12000</v>
      </c>
      <c r="K703" s="24">
        <f t="shared" si="306"/>
        <v>72000</v>
      </c>
      <c r="L703" s="24">
        <f t="shared" si="306"/>
        <v>0</v>
      </c>
      <c r="M703" s="24"/>
      <c r="N703" s="27">
        <f t="shared" si="304"/>
        <v>277680</v>
      </c>
      <c r="O703" s="189"/>
      <c r="P703" s="17"/>
      <c r="Q703" s="9"/>
      <c r="R703" s="18"/>
      <c r="S703" s="19"/>
      <c r="T703" s="19"/>
      <c r="U703" s="19"/>
      <c r="X703" s="33"/>
    </row>
    <row r="704" spans="2:24" x14ac:dyDescent="0.35">
      <c r="B704" s="13"/>
      <c r="C704" s="22"/>
      <c r="D704" s="23"/>
      <c r="E704" s="28"/>
      <c r="F704" s="28">
        <f>SUM(F695:F703)</f>
        <v>434360</v>
      </c>
      <c r="G704" s="28">
        <f t="shared" ref="G704:L704" si="307">SUM(G695:G703)</f>
        <v>1964180</v>
      </c>
      <c r="H704" s="28">
        <f t="shared" si="307"/>
        <v>141000</v>
      </c>
      <c r="I704" s="28">
        <f t="shared" si="307"/>
        <v>1269500</v>
      </c>
      <c r="J704" s="28">
        <f t="shared" si="307"/>
        <v>356000</v>
      </c>
      <c r="K704" s="28">
        <f t="shared" si="307"/>
        <v>1272000</v>
      </c>
      <c r="L704" s="28">
        <f t="shared" si="307"/>
        <v>0</v>
      </c>
      <c r="M704" s="28"/>
      <c r="N704" s="25">
        <f>SUM(N695:N703)</f>
        <v>5437040</v>
      </c>
      <c r="O704" s="190">
        <f>SUM(E704:L704)</f>
        <v>5437040</v>
      </c>
      <c r="P704" s="17"/>
      <c r="Q704" s="9"/>
      <c r="R704" s="18"/>
      <c r="S704" s="19"/>
      <c r="T704" s="19"/>
      <c r="U704" s="19"/>
      <c r="X704" s="33"/>
    </row>
    <row r="705" spans="2:24" x14ac:dyDescent="0.35">
      <c r="B705" s="13"/>
      <c r="C705" s="22"/>
      <c r="D705" s="85"/>
      <c r="E705" s="86"/>
      <c r="F705" s="86"/>
      <c r="G705" s="86"/>
      <c r="H705" s="86"/>
      <c r="I705" s="86"/>
      <c r="J705" s="86"/>
      <c r="K705" s="86"/>
      <c r="L705" s="86"/>
      <c r="M705" s="86"/>
      <c r="N705" s="132"/>
      <c r="O705" s="189"/>
      <c r="P705" s="17"/>
      <c r="Q705" s="9"/>
      <c r="R705" s="18"/>
      <c r="S705" s="19"/>
      <c r="T705" s="19"/>
      <c r="U705" s="19"/>
      <c r="X705" s="33"/>
    </row>
    <row r="706" spans="2:24" x14ac:dyDescent="0.35">
      <c r="B706" s="13"/>
      <c r="C706" s="14" t="s">
        <v>258</v>
      </c>
      <c r="D706" s="14" t="s">
        <v>50</v>
      </c>
      <c r="E706" s="51"/>
      <c r="F706" s="51"/>
      <c r="G706" s="51"/>
      <c r="H706" s="51"/>
      <c r="I706" s="51"/>
      <c r="J706" s="51"/>
      <c r="K706" s="51"/>
      <c r="L706" s="51"/>
      <c r="M706" s="51"/>
      <c r="N706" s="52"/>
      <c r="O706" s="189"/>
      <c r="P706" s="17"/>
      <c r="Q706" s="9"/>
      <c r="R706" s="18"/>
      <c r="S706" s="19"/>
      <c r="T706" s="19"/>
      <c r="U706" s="19"/>
      <c r="X706" s="33"/>
    </row>
    <row r="707" spans="2:24" x14ac:dyDescent="0.35">
      <c r="B707" s="13"/>
      <c r="C707" s="85"/>
      <c r="D707" s="68" t="s">
        <v>124</v>
      </c>
      <c r="E707" s="119"/>
      <c r="F707" s="119">
        <v>110000</v>
      </c>
      <c r="G707" s="86"/>
      <c r="H707" s="86"/>
      <c r="I707" s="86"/>
      <c r="J707" s="86"/>
      <c r="K707" s="86"/>
      <c r="L707" s="86"/>
      <c r="M707" s="86"/>
      <c r="N707" s="25">
        <f t="shared" ref="N707:N716" si="308">SUM(F707:L707)</f>
        <v>110000</v>
      </c>
      <c r="O707" s="189"/>
      <c r="P707" s="17"/>
      <c r="Q707" s="9"/>
      <c r="R707" s="18"/>
      <c r="S707" s="19"/>
      <c r="T707" s="19"/>
      <c r="U707" s="19"/>
    </row>
    <row r="708" spans="2:24" x14ac:dyDescent="0.35">
      <c r="B708" s="13"/>
      <c r="D708" s="133" t="s">
        <v>112</v>
      </c>
      <c r="E708" s="119"/>
      <c r="F708" s="134">
        <v>565000</v>
      </c>
      <c r="G708" s="134">
        <v>565000</v>
      </c>
      <c r="H708" s="119"/>
      <c r="I708" s="119"/>
      <c r="J708" s="119"/>
      <c r="K708" s="119"/>
      <c r="L708" s="119"/>
      <c r="M708" s="86"/>
      <c r="N708" s="36">
        <f t="shared" si="308"/>
        <v>1130000</v>
      </c>
      <c r="O708" s="189"/>
      <c r="P708" s="17"/>
      <c r="Q708" s="9"/>
      <c r="R708" s="18"/>
      <c r="S708" s="29"/>
      <c r="T708" s="29"/>
      <c r="U708" s="29"/>
      <c r="V708" s="30"/>
      <c r="W708" s="30"/>
    </row>
    <row r="709" spans="2:24" x14ac:dyDescent="0.35">
      <c r="B709" s="13"/>
      <c r="C709" s="23"/>
      <c r="D709" s="68" t="s">
        <v>259</v>
      </c>
      <c r="E709" s="119"/>
      <c r="F709" s="119"/>
      <c r="G709" s="119">
        <v>325000</v>
      </c>
      <c r="H709" s="119"/>
      <c r="I709" s="119"/>
      <c r="J709" s="119"/>
      <c r="K709" s="119"/>
      <c r="L709" s="119"/>
      <c r="M709" s="86"/>
      <c r="N709" s="25">
        <f t="shared" si="308"/>
        <v>325000</v>
      </c>
      <c r="O709" s="189"/>
      <c r="P709" s="17"/>
      <c r="Q709" s="9"/>
      <c r="R709" s="18"/>
      <c r="S709" s="19"/>
      <c r="T709" s="19"/>
      <c r="U709" s="19"/>
    </row>
    <row r="710" spans="2:24" x14ac:dyDescent="0.35">
      <c r="B710" s="13"/>
      <c r="D710" s="23" t="s">
        <v>114</v>
      </c>
      <c r="E710" s="119"/>
      <c r="F710" s="86"/>
      <c r="G710" s="86"/>
      <c r="H710" s="119"/>
      <c r="I710" s="119">
        <v>55000</v>
      </c>
      <c r="J710" s="119"/>
      <c r="K710" s="119"/>
      <c r="L710" s="119"/>
      <c r="M710" s="86"/>
      <c r="N710" s="25">
        <f t="shared" si="308"/>
        <v>55000</v>
      </c>
      <c r="O710" s="189"/>
      <c r="P710" s="8"/>
      <c r="Q710" s="9"/>
      <c r="R710" s="10"/>
      <c r="S710" s="7"/>
      <c r="T710" s="7"/>
      <c r="U710" s="7"/>
      <c r="V710" s="30"/>
      <c r="W710" s="30"/>
    </row>
    <row r="711" spans="2:24" x14ac:dyDescent="0.35">
      <c r="B711" s="13"/>
      <c r="C711" s="22"/>
      <c r="D711" s="68" t="s">
        <v>260</v>
      </c>
      <c r="E711" s="119"/>
      <c r="F711" s="86"/>
      <c r="G711" s="86"/>
      <c r="H711" s="119"/>
      <c r="I711" s="119"/>
      <c r="J711" s="119">
        <v>1200000</v>
      </c>
      <c r="K711" s="119"/>
      <c r="L711" s="119"/>
      <c r="M711" s="86"/>
      <c r="N711" s="25">
        <f t="shared" si="308"/>
        <v>1200000</v>
      </c>
      <c r="O711" s="189"/>
      <c r="P711" s="8"/>
      <c r="Q711" s="9"/>
      <c r="R711" s="10"/>
      <c r="S711" s="7"/>
      <c r="T711" s="7"/>
      <c r="U711" s="7"/>
      <c r="V711" s="30"/>
      <c r="W711" s="30"/>
    </row>
    <row r="712" spans="2:24" x14ac:dyDescent="0.35">
      <c r="B712" s="13"/>
      <c r="C712" s="22"/>
      <c r="D712" s="23" t="s">
        <v>15</v>
      </c>
      <c r="E712" s="24"/>
      <c r="F712" s="24">
        <f>SUM(G707:G711)*0.12</f>
        <v>106800</v>
      </c>
      <c r="G712" s="24">
        <f t="shared" ref="G712:L712" si="309">SUM(H707:H711)*0.12</f>
        <v>0</v>
      </c>
      <c r="H712" s="24">
        <f t="shared" si="309"/>
        <v>6600</v>
      </c>
      <c r="I712" s="24">
        <f t="shared" si="309"/>
        <v>144000</v>
      </c>
      <c r="J712" s="24">
        <f t="shared" si="309"/>
        <v>0</v>
      </c>
      <c r="K712" s="24">
        <f t="shared" si="309"/>
        <v>0</v>
      </c>
      <c r="L712" s="24">
        <f t="shared" si="309"/>
        <v>0</v>
      </c>
      <c r="M712" s="24"/>
      <c r="N712" s="25">
        <f t="shared" si="308"/>
        <v>257400</v>
      </c>
      <c r="O712" s="189"/>
      <c r="P712" s="8"/>
      <c r="Q712" s="9"/>
      <c r="R712" s="10"/>
      <c r="S712" s="7"/>
      <c r="T712" s="7"/>
      <c r="U712" s="7"/>
      <c r="V712" s="30"/>
      <c r="W712" s="30"/>
      <c r="X712" s="33"/>
    </row>
    <row r="713" spans="2:24" x14ac:dyDescent="0.35">
      <c r="B713" s="13"/>
      <c r="C713" s="22"/>
      <c r="D713" s="23" t="s">
        <v>16</v>
      </c>
      <c r="E713" s="24"/>
      <c r="F713" s="24">
        <f>SUM(F707:F711)*0.06</f>
        <v>40500</v>
      </c>
      <c r="G713" s="24">
        <f t="shared" ref="G713:L713" si="310">SUM(G707:G711)*0.06</f>
        <v>53400</v>
      </c>
      <c r="H713" s="24">
        <f t="shared" si="310"/>
        <v>0</v>
      </c>
      <c r="I713" s="24">
        <f t="shared" si="310"/>
        <v>3300</v>
      </c>
      <c r="J713" s="24">
        <f t="shared" si="310"/>
        <v>72000</v>
      </c>
      <c r="K713" s="24">
        <f t="shared" si="310"/>
        <v>0</v>
      </c>
      <c r="L713" s="24">
        <f t="shared" si="310"/>
        <v>0</v>
      </c>
      <c r="M713" s="24"/>
      <c r="N713" s="25">
        <f t="shared" si="308"/>
        <v>169200</v>
      </c>
      <c r="O713" s="190">
        <f>SUM(N707:N713)</f>
        <v>3246600</v>
      </c>
      <c r="P713" s="8"/>
      <c r="Q713" s="9"/>
      <c r="R713" s="10"/>
      <c r="S713" s="7"/>
      <c r="T713" s="7"/>
      <c r="U713" s="7"/>
      <c r="V713" s="30"/>
      <c r="W713" s="30"/>
      <c r="X713" s="33"/>
    </row>
    <row r="714" spans="2:24" s="39" customFormat="1" ht="12.5" x14ac:dyDescent="0.25">
      <c r="B714" s="40"/>
      <c r="C714" s="61"/>
      <c r="D714" s="41" t="s">
        <v>52</v>
      </c>
      <c r="E714" s="42"/>
      <c r="F714" s="42"/>
      <c r="H714" s="69">
        <v>240000</v>
      </c>
      <c r="I714" s="42"/>
      <c r="J714" s="42"/>
      <c r="K714" s="42"/>
      <c r="L714" s="42"/>
      <c r="M714" s="42"/>
      <c r="N714" s="43">
        <f t="shared" si="308"/>
        <v>240000</v>
      </c>
      <c r="O714" s="194"/>
      <c r="P714" s="17"/>
      <c r="Q714" s="9"/>
      <c r="R714" s="18"/>
      <c r="S714" s="44"/>
      <c r="T714" s="44"/>
      <c r="U714" s="44"/>
    </row>
    <row r="715" spans="2:24" s="39" customFormat="1" ht="12.5" x14ac:dyDescent="0.25">
      <c r="B715" s="40"/>
      <c r="C715" s="22"/>
      <c r="D715" s="41" t="s">
        <v>55</v>
      </c>
      <c r="E715" s="42"/>
      <c r="F715" s="42"/>
      <c r="H715" s="69">
        <v>100000</v>
      </c>
      <c r="I715" s="42"/>
      <c r="J715" s="42"/>
      <c r="K715" s="42"/>
      <c r="L715" s="42"/>
      <c r="M715" s="42"/>
      <c r="N715" s="43">
        <f t="shared" si="308"/>
        <v>100000</v>
      </c>
      <c r="O715" s="194"/>
      <c r="P715" s="17"/>
      <c r="Q715" s="9"/>
      <c r="R715" s="18"/>
      <c r="S715" s="44"/>
      <c r="T715" s="44"/>
      <c r="U715" s="44"/>
    </row>
    <row r="716" spans="2:24" s="39" customFormat="1" ht="12.5" x14ac:dyDescent="0.25">
      <c r="B716" s="40"/>
      <c r="C716" s="46"/>
      <c r="D716" s="41" t="s">
        <v>32</v>
      </c>
      <c r="E716" s="135"/>
      <c r="F716" s="135">
        <f>SUM(G714:G715)*0.12</f>
        <v>0</v>
      </c>
      <c r="G716" s="135">
        <f t="shared" ref="G716:L716" si="311">SUM(H714:H715)*0.12</f>
        <v>40800</v>
      </c>
      <c r="H716" s="135">
        <f t="shared" si="311"/>
        <v>0</v>
      </c>
      <c r="I716" s="135">
        <f t="shared" si="311"/>
        <v>0</v>
      </c>
      <c r="J716" s="135">
        <f t="shared" si="311"/>
        <v>0</v>
      </c>
      <c r="K716" s="135">
        <f t="shared" si="311"/>
        <v>0</v>
      </c>
      <c r="L716" s="135">
        <f t="shared" si="311"/>
        <v>0</v>
      </c>
      <c r="M716" s="136"/>
      <c r="N716" s="43">
        <f t="shared" si="308"/>
        <v>40800</v>
      </c>
      <c r="O716" s="191"/>
      <c r="P716" s="8"/>
      <c r="Q716" s="9"/>
      <c r="R716" s="10"/>
      <c r="S716" s="112"/>
      <c r="T716" s="112"/>
      <c r="U716" s="112"/>
      <c r="V716" s="45"/>
      <c r="W716" s="45"/>
    </row>
    <row r="717" spans="2:24" s="39" customFormat="1" ht="12.5" x14ac:dyDescent="0.25">
      <c r="B717" s="40"/>
      <c r="C717" s="46"/>
      <c r="D717" s="41" t="s">
        <v>33</v>
      </c>
      <c r="E717" s="135"/>
      <c r="F717" s="135">
        <f>SUM(F714:F715)*0.06</f>
        <v>0</v>
      </c>
      <c r="G717" s="135">
        <f t="shared" ref="G717:L717" si="312">SUM(G714:G715)*0.06</f>
        <v>0</v>
      </c>
      <c r="H717" s="135">
        <f t="shared" si="312"/>
        <v>20400</v>
      </c>
      <c r="I717" s="135">
        <f t="shared" si="312"/>
        <v>0</v>
      </c>
      <c r="J717" s="135">
        <f t="shared" si="312"/>
        <v>0</v>
      </c>
      <c r="K717" s="135">
        <f t="shared" si="312"/>
        <v>0</v>
      </c>
      <c r="L717" s="135">
        <f t="shared" si="312"/>
        <v>0</v>
      </c>
      <c r="M717" s="136"/>
      <c r="N717" s="47">
        <f>SUM(F717:L717)</f>
        <v>20400</v>
      </c>
      <c r="O717" s="192">
        <f>SUM(N714:N717)</f>
        <v>401200</v>
      </c>
      <c r="P717" s="8"/>
      <c r="Q717" s="9"/>
      <c r="R717" s="10"/>
      <c r="S717" s="112"/>
      <c r="T717" s="112"/>
      <c r="U717" s="112"/>
      <c r="V717" s="45"/>
      <c r="W717" s="45"/>
    </row>
    <row r="718" spans="2:24" x14ac:dyDescent="0.35">
      <c r="B718" s="13"/>
      <c r="C718" s="22"/>
      <c r="D718" s="23"/>
      <c r="E718" s="28"/>
      <c r="F718" s="28">
        <f>SUM(F707:F717)</f>
        <v>822300</v>
      </c>
      <c r="G718" s="28">
        <f t="shared" ref="G718:L718" si="313">SUM(G707:G717)</f>
        <v>984200</v>
      </c>
      <c r="H718" s="28">
        <f t="shared" si="313"/>
        <v>367000</v>
      </c>
      <c r="I718" s="28">
        <f t="shared" si="313"/>
        <v>202300</v>
      </c>
      <c r="J718" s="28">
        <f t="shared" si="313"/>
        <v>1272000</v>
      </c>
      <c r="K718" s="28">
        <f t="shared" si="313"/>
        <v>0</v>
      </c>
      <c r="L718" s="28">
        <f t="shared" si="313"/>
        <v>0</v>
      </c>
      <c r="M718" s="28"/>
      <c r="N718" s="25">
        <f>SUM(N707:N717)</f>
        <v>3647800</v>
      </c>
      <c r="O718" s="189"/>
      <c r="P718" s="8"/>
      <c r="R718" s="10"/>
      <c r="S718" s="7"/>
      <c r="T718" s="7"/>
      <c r="U718" s="7"/>
      <c r="V718" s="30"/>
      <c r="W718" s="30"/>
      <c r="X718" s="33"/>
    </row>
    <row r="719" spans="2:24" x14ac:dyDescent="0.35">
      <c r="B719" s="13"/>
      <c r="C719" s="22"/>
      <c r="D719" s="23"/>
      <c r="E719" s="24"/>
      <c r="F719" s="24"/>
      <c r="G719" s="24"/>
      <c r="H719" s="24"/>
      <c r="I719" s="24"/>
      <c r="J719" s="24"/>
      <c r="K719" s="24"/>
      <c r="L719" s="24"/>
      <c r="M719" s="24"/>
      <c r="N719" s="25"/>
      <c r="O719" s="189"/>
      <c r="P719" s="8"/>
      <c r="Q719" s="9"/>
      <c r="R719" s="10"/>
      <c r="S719" s="7"/>
      <c r="T719" s="7"/>
      <c r="U719" s="7"/>
      <c r="V719" s="30"/>
      <c r="W719" s="30"/>
      <c r="X719" s="33"/>
    </row>
    <row r="720" spans="2:24" x14ac:dyDescent="0.35">
      <c r="B720" s="13"/>
      <c r="C720" s="14" t="s">
        <v>261</v>
      </c>
      <c r="D720" s="14" t="s">
        <v>50</v>
      </c>
      <c r="E720" s="51"/>
      <c r="F720" s="51"/>
      <c r="G720" s="51"/>
      <c r="H720" s="51"/>
      <c r="I720" s="51"/>
      <c r="J720" s="51"/>
      <c r="K720" s="51"/>
      <c r="L720" s="51"/>
      <c r="M720" s="51"/>
      <c r="N720" s="52"/>
      <c r="O720" s="189"/>
      <c r="P720" s="8"/>
      <c r="Q720" s="9"/>
      <c r="R720" s="10"/>
      <c r="S720" s="7"/>
      <c r="T720" s="7"/>
      <c r="U720" s="7"/>
      <c r="V720" s="30"/>
      <c r="W720" s="30"/>
      <c r="X720" s="33"/>
    </row>
    <row r="721" spans="2:23" x14ac:dyDescent="0.35">
      <c r="B721" s="13"/>
      <c r="C721" s="23"/>
      <c r="D721" s="23" t="s">
        <v>262</v>
      </c>
      <c r="E721" s="24"/>
      <c r="F721" s="24"/>
      <c r="G721" s="24"/>
      <c r="H721" s="24"/>
      <c r="I721" s="24">
        <v>40000</v>
      </c>
      <c r="J721" s="24"/>
      <c r="K721" s="24"/>
      <c r="L721" s="24"/>
      <c r="M721" s="24"/>
      <c r="N721" s="25">
        <f t="shared" ref="N721:N730" si="314">SUM(F721:L721)</f>
        <v>40000</v>
      </c>
      <c r="O721" s="189"/>
      <c r="P721" s="17"/>
      <c r="Q721" s="9"/>
      <c r="R721" s="18"/>
      <c r="S721" s="19"/>
      <c r="T721" s="19"/>
      <c r="U721" s="19"/>
    </row>
    <row r="722" spans="2:23" x14ac:dyDescent="0.35">
      <c r="B722" s="13"/>
      <c r="D722" s="23" t="s">
        <v>247</v>
      </c>
      <c r="E722" s="24"/>
      <c r="F722" s="24"/>
      <c r="G722" s="24"/>
      <c r="H722" s="24"/>
      <c r="I722" s="24">
        <v>75000</v>
      </c>
      <c r="J722" s="24"/>
      <c r="K722" s="24"/>
      <c r="L722" s="24"/>
      <c r="M722" s="24"/>
      <c r="N722" s="25">
        <f t="shared" si="314"/>
        <v>75000</v>
      </c>
      <c r="O722" s="189"/>
      <c r="P722" s="17"/>
      <c r="Q722" s="9"/>
      <c r="R722" s="18"/>
      <c r="S722" s="29"/>
      <c r="T722" s="29"/>
      <c r="U722" s="29"/>
      <c r="V722" s="30"/>
      <c r="W722" s="30"/>
    </row>
    <row r="723" spans="2:23" x14ac:dyDescent="0.35">
      <c r="B723" s="13"/>
      <c r="C723" s="23"/>
      <c r="D723" s="23" t="s">
        <v>78</v>
      </c>
      <c r="E723" s="24"/>
      <c r="F723" s="24"/>
      <c r="H723" s="24"/>
      <c r="I723" s="24"/>
      <c r="J723" s="24">
        <v>300000</v>
      </c>
      <c r="K723" s="24"/>
      <c r="L723" s="24"/>
      <c r="M723" s="24"/>
      <c r="N723" s="25">
        <f t="shared" si="314"/>
        <v>300000</v>
      </c>
      <c r="O723" s="189"/>
      <c r="P723" s="17"/>
      <c r="Q723" s="9"/>
      <c r="R723" s="18"/>
      <c r="S723" s="19"/>
      <c r="T723" s="19"/>
      <c r="U723" s="19"/>
    </row>
    <row r="724" spans="2:23" x14ac:dyDescent="0.35">
      <c r="B724" s="13"/>
      <c r="D724" s="23" t="s">
        <v>110</v>
      </c>
      <c r="E724" s="24"/>
      <c r="F724" s="24"/>
      <c r="G724" s="24"/>
      <c r="H724" s="24"/>
      <c r="I724" s="24"/>
      <c r="J724" s="24">
        <v>750000</v>
      </c>
      <c r="K724" s="24"/>
      <c r="L724" s="24"/>
      <c r="M724" s="24"/>
      <c r="N724" s="25">
        <f t="shared" si="314"/>
        <v>750000</v>
      </c>
      <c r="O724" s="189"/>
      <c r="P724" s="17"/>
      <c r="Q724" s="9"/>
      <c r="R724" s="18"/>
      <c r="S724" s="29"/>
      <c r="T724" s="29"/>
      <c r="U724" s="29"/>
      <c r="V724" s="30"/>
      <c r="W724" s="30"/>
    </row>
    <row r="725" spans="2:23" x14ac:dyDescent="0.35">
      <c r="B725" s="13"/>
      <c r="C725" s="61"/>
      <c r="D725" s="23" t="s">
        <v>263</v>
      </c>
      <c r="E725" s="24"/>
      <c r="F725" s="24"/>
      <c r="G725" s="24"/>
      <c r="H725" s="24"/>
      <c r="I725" s="24"/>
      <c r="J725" s="24"/>
      <c r="K725" s="24">
        <v>1200000</v>
      </c>
      <c r="L725" s="24"/>
      <c r="M725" s="24"/>
      <c r="N725" s="25">
        <f t="shared" si="314"/>
        <v>1200000</v>
      </c>
      <c r="O725" s="189"/>
      <c r="P725" s="8"/>
      <c r="Q725" s="9"/>
      <c r="R725" s="10"/>
      <c r="S725" s="7"/>
      <c r="T725" s="7"/>
      <c r="U725" s="7"/>
      <c r="V725" s="30"/>
      <c r="W725" s="30"/>
    </row>
    <row r="726" spans="2:23" x14ac:dyDescent="0.35">
      <c r="B726" s="13"/>
      <c r="C726" s="23"/>
      <c r="D726" s="23" t="s">
        <v>15</v>
      </c>
      <c r="E726" s="24"/>
      <c r="F726" s="24">
        <f>SUM(G721:G725)*0.12</f>
        <v>0</v>
      </c>
      <c r="G726" s="24">
        <f t="shared" ref="G726:L726" si="315">SUM(H721:H725)*0.12</f>
        <v>0</v>
      </c>
      <c r="H726" s="24">
        <f t="shared" si="315"/>
        <v>13800</v>
      </c>
      <c r="I726" s="24">
        <f t="shared" si="315"/>
        <v>126000</v>
      </c>
      <c r="J726" s="24">
        <f t="shared" si="315"/>
        <v>144000</v>
      </c>
      <c r="K726" s="24">
        <f t="shared" si="315"/>
        <v>0</v>
      </c>
      <c r="L726" s="24">
        <f t="shared" si="315"/>
        <v>0</v>
      </c>
      <c r="M726" s="24"/>
      <c r="N726" s="25">
        <f t="shared" si="314"/>
        <v>283800</v>
      </c>
      <c r="O726" s="189"/>
      <c r="P726" s="17"/>
      <c r="Q726" s="9"/>
      <c r="R726" s="18"/>
      <c r="S726" s="19"/>
      <c r="T726" s="19"/>
      <c r="U726" s="19"/>
      <c r="V726" s="30"/>
      <c r="W726" s="30"/>
    </row>
    <row r="727" spans="2:23" x14ac:dyDescent="0.35">
      <c r="B727" s="13"/>
      <c r="C727" s="23"/>
      <c r="D727" s="23" t="s">
        <v>16</v>
      </c>
      <c r="E727" s="24"/>
      <c r="F727" s="24">
        <f>SUM(F721:F725)*0.06</f>
        <v>0</v>
      </c>
      <c r="G727" s="24">
        <f t="shared" ref="G727:L727" si="316">SUM(G721:G725)*0.06</f>
        <v>0</v>
      </c>
      <c r="H727" s="24">
        <f t="shared" si="316"/>
        <v>0</v>
      </c>
      <c r="I727" s="24">
        <f t="shared" si="316"/>
        <v>6900</v>
      </c>
      <c r="J727" s="24">
        <f t="shared" si="316"/>
        <v>63000</v>
      </c>
      <c r="K727" s="24">
        <f t="shared" si="316"/>
        <v>72000</v>
      </c>
      <c r="L727" s="24">
        <f t="shared" si="316"/>
        <v>0</v>
      </c>
      <c r="M727" s="24"/>
      <c r="N727" s="25">
        <f t="shared" si="314"/>
        <v>141900</v>
      </c>
      <c r="O727" s="190">
        <f>SUM(N721:N727)</f>
        <v>2790700</v>
      </c>
      <c r="P727" s="17"/>
      <c r="Q727" s="9"/>
      <c r="R727" s="18"/>
      <c r="S727" s="19"/>
      <c r="T727" s="19"/>
      <c r="U727" s="19"/>
      <c r="V727" s="30"/>
      <c r="W727" s="30"/>
    </row>
    <row r="728" spans="2:23" s="39" customFormat="1" ht="12.5" x14ac:dyDescent="0.25">
      <c r="B728" s="40"/>
      <c r="C728" s="61"/>
      <c r="D728" s="41" t="s">
        <v>52</v>
      </c>
      <c r="E728" s="42"/>
      <c r="F728" s="42"/>
      <c r="G728" s="69"/>
      <c r="H728" s="69">
        <v>240000</v>
      </c>
      <c r="I728" s="42"/>
      <c r="J728" s="42"/>
      <c r="K728" s="42"/>
      <c r="L728" s="42"/>
      <c r="M728" s="42"/>
      <c r="N728" s="43">
        <f t="shared" si="314"/>
        <v>240000</v>
      </c>
      <c r="O728" s="194"/>
      <c r="P728" s="17"/>
      <c r="Q728" s="9"/>
      <c r="R728" s="18"/>
      <c r="S728" s="44"/>
      <c r="T728" s="44"/>
      <c r="U728" s="44"/>
    </row>
    <row r="729" spans="2:23" s="39" customFormat="1" ht="12.5" x14ac:dyDescent="0.25">
      <c r="B729" s="40"/>
      <c r="C729" s="61"/>
      <c r="D729" s="41" t="s">
        <v>55</v>
      </c>
      <c r="E729" s="42"/>
      <c r="F729" s="42"/>
      <c r="G729" s="69"/>
      <c r="H729" s="69">
        <v>100000</v>
      </c>
      <c r="I729" s="42"/>
      <c r="J729" s="42"/>
      <c r="K729" s="42"/>
      <c r="L729" s="42"/>
      <c r="M729" s="42"/>
      <c r="N729" s="43">
        <f t="shared" si="314"/>
        <v>100000</v>
      </c>
      <c r="O729" s="194"/>
      <c r="P729" s="17"/>
      <c r="Q729" s="9"/>
      <c r="R729" s="18"/>
      <c r="S729" s="44"/>
      <c r="T729" s="44"/>
      <c r="U729" s="44"/>
    </row>
    <row r="730" spans="2:23" s="39" customFormat="1" ht="12.5" x14ac:dyDescent="0.25">
      <c r="B730" s="40"/>
      <c r="C730" s="41"/>
      <c r="D730" s="41" t="s">
        <v>32</v>
      </c>
      <c r="E730" s="42"/>
      <c r="F730" s="42">
        <f>SUM(G728:G729)*0.12</f>
        <v>0</v>
      </c>
      <c r="G730" s="42">
        <f t="shared" ref="G730:L730" si="317">SUM(H728:H729)*0.12</f>
        <v>40800</v>
      </c>
      <c r="H730" s="42">
        <f t="shared" si="317"/>
        <v>0</v>
      </c>
      <c r="I730" s="42">
        <f t="shared" si="317"/>
        <v>0</v>
      </c>
      <c r="J730" s="42">
        <f t="shared" si="317"/>
        <v>0</v>
      </c>
      <c r="K730" s="42">
        <f t="shared" si="317"/>
        <v>0</v>
      </c>
      <c r="L730" s="42">
        <f t="shared" si="317"/>
        <v>0</v>
      </c>
      <c r="M730" s="42"/>
      <c r="N730" s="43">
        <f t="shared" si="314"/>
        <v>40800</v>
      </c>
      <c r="O730" s="191"/>
      <c r="P730" s="8"/>
      <c r="Q730" s="9"/>
      <c r="R730" s="10"/>
      <c r="S730" s="112"/>
      <c r="T730" s="112"/>
      <c r="U730" s="112"/>
      <c r="V730" s="45"/>
      <c r="W730" s="45"/>
    </row>
    <row r="731" spans="2:23" s="39" customFormat="1" ht="12.5" x14ac:dyDescent="0.25">
      <c r="B731" s="40"/>
      <c r="C731" s="41"/>
      <c r="D731" s="41" t="s">
        <v>33</v>
      </c>
      <c r="E731" s="42"/>
      <c r="F731" s="42">
        <f>SUM(F728:F729)*0.06</f>
        <v>0</v>
      </c>
      <c r="G731" s="42">
        <f t="shared" ref="G731:L731" si="318">SUM(G728:G729)*0.06</f>
        <v>0</v>
      </c>
      <c r="H731" s="42">
        <f t="shared" si="318"/>
        <v>20400</v>
      </c>
      <c r="I731" s="42">
        <f t="shared" si="318"/>
        <v>0</v>
      </c>
      <c r="J731" s="42">
        <f t="shared" si="318"/>
        <v>0</v>
      </c>
      <c r="K731" s="42">
        <f t="shared" si="318"/>
        <v>0</v>
      </c>
      <c r="L731" s="42">
        <f t="shared" si="318"/>
        <v>0</v>
      </c>
      <c r="M731" s="42"/>
      <c r="N731" s="47">
        <f>SUM(F731:L731)</f>
        <v>20400</v>
      </c>
      <c r="O731" s="192">
        <f>SUM(N728:N731)</f>
        <v>401200</v>
      </c>
      <c r="P731" s="8"/>
      <c r="Q731" s="9"/>
      <c r="R731" s="10"/>
      <c r="S731" s="112"/>
      <c r="T731" s="112"/>
      <c r="U731" s="112"/>
      <c r="V731" s="45"/>
      <c r="W731" s="45"/>
    </row>
    <row r="732" spans="2:23" x14ac:dyDescent="0.35">
      <c r="B732" s="13"/>
      <c r="C732" s="61"/>
      <c r="D732" s="23"/>
      <c r="E732" s="28"/>
      <c r="F732" s="28">
        <f>SUM(F721:F731)</f>
        <v>0</v>
      </c>
      <c r="G732" s="28">
        <f t="shared" ref="G732:L732" si="319">SUM(G721:G731)</f>
        <v>40800</v>
      </c>
      <c r="H732" s="28">
        <f t="shared" si="319"/>
        <v>374200</v>
      </c>
      <c r="I732" s="28">
        <f t="shared" si="319"/>
        <v>247900</v>
      </c>
      <c r="J732" s="28">
        <f t="shared" si="319"/>
        <v>1257000</v>
      </c>
      <c r="K732" s="28">
        <f t="shared" si="319"/>
        <v>1272000</v>
      </c>
      <c r="L732" s="28">
        <f t="shared" si="319"/>
        <v>0</v>
      </c>
      <c r="M732" s="28"/>
      <c r="N732" s="25">
        <f>SUM(N721:N731)</f>
        <v>3191900</v>
      </c>
      <c r="O732" s="189"/>
      <c r="P732" s="17"/>
      <c r="R732" s="18"/>
      <c r="S732" s="19"/>
      <c r="T732" s="19"/>
      <c r="U732" s="19"/>
      <c r="V732" s="30"/>
      <c r="W732" s="30"/>
    </row>
    <row r="733" spans="2:23" x14ac:dyDescent="0.35">
      <c r="B733" s="13"/>
      <c r="C733" s="61"/>
      <c r="D733" s="23"/>
      <c r="E733" s="24"/>
      <c r="F733" s="24"/>
      <c r="G733" s="24"/>
      <c r="H733" s="24"/>
      <c r="I733" s="24"/>
      <c r="J733" s="24"/>
      <c r="K733" s="24"/>
      <c r="L733" s="24"/>
      <c r="M733" s="24"/>
      <c r="N733" s="25"/>
      <c r="O733" s="189"/>
      <c r="P733" s="17"/>
      <c r="Q733" s="9"/>
      <c r="R733" s="18"/>
      <c r="S733" s="19"/>
      <c r="T733" s="19"/>
      <c r="U733" s="19"/>
      <c r="V733" s="30"/>
      <c r="W733" s="30"/>
    </row>
    <row r="734" spans="2:23" x14ac:dyDescent="0.35">
      <c r="B734" s="13"/>
      <c r="C734" s="14" t="s">
        <v>264</v>
      </c>
      <c r="D734" s="14" t="s">
        <v>131</v>
      </c>
      <c r="E734" s="31"/>
      <c r="F734" s="31"/>
      <c r="G734" s="31"/>
      <c r="H734" s="31"/>
      <c r="I734" s="31"/>
      <c r="J734" s="31"/>
      <c r="K734" s="31"/>
      <c r="L734" s="31"/>
      <c r="M734" s="31"/>
      <c r="N734" s="16"/>
      <c r="O734" s="189"/>
      <c r="P734" s="17"/>
      <c r="Q734" s="9"/>
      <c r="R734" s="18"/>
      <c r="S734" s="19"/>
      <c r="T734" s="19"/>
      <c r="U734" s="19"/>
      <c r="V734" s="30"/>
      <c r="W734" s="30"/>
    </row>
    <row r="735" spans="2:23" s="39" customFormat="1" ht="12.5" x14ac:dyDescent="0.25">
      <c r="B735" s="40"/>
      <c r="C735" s="41"/>
      <c r="D735" s="41" t="s">
        <v>132</v>
      </c>
      <c r="E735" s="42"/>
      <c r="F735" s="42"/>
      <c r="G735" s="42"/>
      <c r="H735" s="42"/>
      <c r="I735" s="42"/>
      <c r="J735" s="42"/>
      <c r="K735" s="42"/>
      <c r="L735" s="42"/>
      <c r="M735" s="42"/>
      <c r="N735" s="43">
        <f>SUM(F735:L735)</f>
        <v>0</v>
      </c>
      <c r="O735" s="191"/>
      <c r="P735" s="17"/>
      <c r="Q735" s="9"/>
      <c r="R735" s="18"/>
      <c r="S735" s="44"/>
      <c r="T735" s="44"/>
      <c r="U735" s="44"/>
      <c r="V735" s="45"/>
      <c r="W735" s="45"/>
    </row>
    <row r="736" spans="2:23" x14ac:dyDescent="0.35">
      <c r="B736" s="13"/>
      <c r="C736" s="23"/>
      <c r="D736" s="23" t="s">
        <v>15</v>
      </c>
      <c r="E736" s="24"/>
      <c r="F736" s="24">
        <f>SUM(G735)*0.12</f>
        <v>0</v>
      </c>
      <c r="G736" s="24">
        <f t="shared" ref="G736:N736" si="320">SUM(H735)*0.12</f>
        <v>0</v>
      </c>
      <c r="H736" s="24">
        <f t="shared" si="320"/>
        <v>0</v>
      </c>
      <c r="I736" s="24">
        <f t="shared" si="320"/>
        <v>0</v>
      </c>
      <c r="J736" s="24">
        <f t="shared" si="320"/>
        <v>0</v>
      </c>
      <c r="K736" s="24">
        <f t="shared" si="320"/>
        <v>0</v>
      </c>
      <c r="L736" s="24">
        <f t="shared" si="320"/>
        <v>0</v>
      </c>
      <c r="M736" s="24">
        <f t="shared" si="320"/>
        <v>0</v>
      </c>
      <c r="N736" s="24">
        <f t="shared" si="320"/>
        <v>0</v>
      </c>
      <c r="O736" s="189"/>
      <c r="P736" s="17"/>
      <c r="Q736" s="9"/>
      <c r="R736" s="18"/>
      <c r="S736" s="19"/>
      <c r="T736" s="19"/>
      <c r="U736" s="19"/>
      <c r="V736" s="30"/>
      <c r="W736" s="30"/>
    </row>
    <row r="737" spans="2:23" x14ac:dyDescent="0.35">
      <c r="B737" s="13"/>
      <c r="C737" s="23"/>
      <c r="D737" s="23" t="s">
        <v>16</v>
      </c>
      <c r="E737" s="84"/>
      <c r="F737" s="84">
        <f>SUM(F735)*0.06</f>
        <v>0</v>
      </c>
      <c r="G737" s="84">
        <f t="shared" ref="G737:L737" si="321">SUM(G735)*0.06</f>
        <v>0</v>
      </c>
      <c r="H737" s="84">
        <f t="shared" si="321"/>
        <v>0</v>
      </c>
      <c r="I737" s="84">
        <f t="shared" si="321"/>
        <v>0</v>
      </c>
      <c r="J737" s="84">
        <f t="shared" si="321"/>
        <v>0</v>
      </c>
      <c r="K737" s="84">
        <f t="shared" si="321"/>
        <v>0</v>
      </c>
      <c r="L737" s="84">
        <f t="shared" si="321"/>
        <v>0</v>
      </c>
      <c r="M737" s="24"/>
      <c r="N737" s="27">
        <f>SUM(F737:L737)</f>
        <v>0</v>
      </c>
      <c r="O737" s="189"/>
      <c r="P737" s="17"/>
      <c r="Q737" s="9"/>
      <c r="R737" s="18"/>
      <c r="S737" s="19"/>
      <c r="T737" s="19"/>
      <c r="U737" s="19"/>
    </row>
    <row r="738" spans="2:23" x14ac:dyDescent="0.35">
      <c r="B738" s="13"/>
      <c r="E738" s="28"/>
      <c r="F738" s="28">
        <f>SUM(F735:F737)</f>
        <v>0</v>
      </c>
      <c r="G738" s="28">
        <f t="shared" ref="G738:L738" si="322">SUM(G735:G737)</f>
        <v>0</v>
      </c>
      <c r="H738" s="28">
        <f t="shared" si="322"/>
        <v>0</v>
      </c>
      <c r="I738" s="28">
        <f t="shared" si="322"/>
        <v>0</v>
      </c>
      <c r="J738" s="28">
        <f t="shared" si="322"/>
        <v>0</v>
      </c>
      <c r="K738" s="28">
        <f t="shared" si="322"/>
        <v>0</v>
      </c>
      <c r="L738" s="28">
        <f t="shared" si="322"/>
        <v>0</v>
      </c>
      <c r="M738" s="28"/>
      <c r="N738" s="25">
        <f>SUM(N735:N737)</f>
        <v>0</v>
      </c>
      <c r="O738" s="189">
        <f>SUM(E738:L738)</f>
        <v>0</v>
      </c>
      <c r="P738" s="17"/>
      <c r="Q738" s="9"/>
      <c r="R738" s="18"/>
      <c r="S738" s="29"/>
      <c r="T738" s="29"/>
      <c r="U738" s="29"/>
      <c r="V738" s="30"/>
      <c r="W738" s="30"/>
    </row>
    <row r="739" spans="2:23" x14ac:dyDescent="0.35">
      <c r="B739" s="13"/>
      <c r="C739" s="22"/>
      <c r="D739" s="23"/>
      <c r="E739" s="24"/>
      <c r="F739" s="24"/>
      <c r="G739" s="24"/>
      <c r="H739" s="24"/>
      <c r="I739" s="24"/>
      <c r="J739" s="24"/>
      <c r="K739" s="24"/>
      <c r="L739" s="24"/>
      <c r="M739" s="24"/>
      <c r="N739" s="25"/>
      <c r="O739" s="189"/>
      <c r="P739" s="8"/>
      <c r="Q739" s="9"/>
      <c r="R739" s="66"/>
      <c r="S739" s="67"/>
      <c r="T739" s="67"/>
      <c r="U739" s="67"/>
      <c r="V739" s="30"/>
      <c r="W739" s="30"/>
    </row>
    <row r="740" spans="2:23" x14ac:dyDescent="0.35">
      <c r="B740" s="13"/>
      <c r="C740" s="22" t="s">
        <v>265</v>
      </c>
      <c r="D740" s="23"/>
      <c r="E740" s="137"/>
      <c r="F740" s="137">
        <f>F13+F22+F36+F58+F71+F83+F98+F118+F133+F142+F157+F169+F177+F185+F195+F208+F222+F236+F244+F251+F265+F276+F287+F303+F319+F335+F352+F372+F385+F396+F414+F420+F431+F437+F451+F463+F469+F481+F500+F509+F527+F538+F548+F554+F566+F576+F582+F593+F604+F610+F616+F622+F631+F637+F649+F655+F669+F682+F692+F704+F718+F732+F738+F487</f>
        <v>40305562.729599997</v>
      </c>
      <c r="G740" s="137">
        <f t="shared" ref="G740:N740" si="323">G13+G22+G36+G58+G71+G83+G98+G118+G133+G142+G157+G169+G177+G185+G195+G208+G222+G236+G244+G251+G265+G276+G287+G303+G319+G335+G352+G372+G385+G396+G414+G420+G431+G437+G451+G463+G469+G481+G500+G509+G527+G538+G548+G554+G566+G576+G582+G593+G604+G610+G616+G622+G631+G637+G649+G655+G669+G682+G692+G704+G718+G732+G738+G487</f>
        <v>65999344.079999998</v>
      </c>
      <c r="H740" s="137">
        <f t="shared" si="323"/>
        <v>72613844</v>
      </c>
      <c r="I740" s="137">
        <f t="shared" si="323"/>
        <v>59060630</v>
      </c>
      <c r="J740" s="137">
        <f t="shared" si="323"/>
        <v>67215700</v>
      </c>
      <c r="K740" s="137">
        <f t="shared" si="323"/>
        <v>53525100</v>
      </c>
      <c r="L740" s="137">
        <f t="shared" si="323"/>
        <v>36426900</v>
      </c>
      <c r="M740" s="137">
        <f t="shared" si="323"/>
        <v>0</v>
      </c>
      <c r="N740" s="137">
        <f t="shared" si="323"/>
        <v>395147080.8096</v>
      </c>
      <c r="O740" s="199">
        <f>O13+O22+O36+O58+O71+O83+O98+O118+O133+O142+O157+O169+O177+O185+O195+O208+O222+O236+O244+O251+O265+O276+O287+O303+O319+O335+O352+O372+O385+O396+O414+O420+O431+O437+O451+O463+O469+O481+O500+O509+O527+O538+O548+O554+O566+O576+O582+O593+O604+O610+O616+O622+O631+O637+O649+O655+O669+O682+O692+O704+O718+O732+O738+O487+O276+O287+O356+O280+O102+O42</f>
        <v>215136104</v>
      </c>
      <c r="P740" s="138"/>
      <c r="Q740" s="9"/>
      <c r="R740" s="66"/>
      <c r="S740" s="67"/>
      <c r="T740" s="67"/>
      <c r="U740" s="67"/>
      <c r="V740" s="30"/>
      <c r="W740" s="30"/>
    </row>
    <row r="741" spans="2:23" x14ac:dyDescent="0.35">
      <c r="B741" s="13"/>
      <c r="C741" s="23"/>
      <c r="D741" s="23"/>
      <c r="E741" s="139"/>
      <c r="F741" s="139"/>
      <c r="G741" s="139"/>
      <c r="H741" s="139"/>
      <c r="I741" s="139"/>
      <c r="J741" s="139"/>
      <c r="K741" s="139"/>
      <c r="L741" s="139"/>
      <c r="M741" s="139"/>
      <c r="N741" s="137"/>
      <c r="O741" s="189"/>
      <c r="P741" s="8"/>
      <c r="Q741" s="9"/>
      <c r="R741" s="66"/>
      <c r="S741" s="67"/>
      <c r="T741" s="67"/>
      <c r="U741" s="67"/>
      <c r="V741" s="30"/>
      <c r="W741" s="30"/>
    </row>
    <row r="742" spans="2:23" x14ac:dyDescent="0.35">
      <c r="B742" s="13"/>
      <c r="C742" s="22" t="s">
        <v>266</v>
      </c>
      <c r="D742" s="23" t="s">
        <v>267</v>
      </c>
      <c r="E742" s="24"/>
      <c r="F742" s="24"/>
      <c r="G742" s="24">
        <v>350000</v>
      </c>
      <c r="H742" s="24"/>
      <c r="I742" s="24"/>
      <c r="J742" s="24">
        <v>350000</v>
      </c>
      <c r="K742" s="24"/>
      <c r="L742" s="24"/>
      <c r="M742" s="24"/>
      <c r="N742" s="25">
        <f>SUM(F742:L742)</f>
        <v>700000</v>
      </c>
      <c r="O742" s="189"/>
      <c r="P742" s="8"/>
      <c r="Q742" s="9"/>
      <c r="R742" s="66"/>
      <c r="S742" s="67"/>
      <c r="T742" s="67"/>
      <c r="U742" s="67"/>
      <c r="V742" s="30"/>
      <c r="W742" s="30"/>
    </row>
    <row r="743" spans="2:23" x14ac:dyDescent="0.35">
      <c r="B743" s="13"/>
      <c r="C743" s="22" t="s">
        <v>266</v>
      </c>
      <c r="D743" s="23" t="s">
        <v>268</v>
      </c>
      <c r="E743" s="24"/>
      <c r="F743" s="24">
        <v>100000</v>
      </c>
      <c r="G743" s="24">
        <v>100000</v>
      </c>
      <c r="H743" s="24">
        <v>100000</v>
      </c>
      <c r="I743" s="24">
        <v>100000</v>
      </c>
      <c r="J743" s="24">
        <v>100000</v>
      </c>
      <c r="K743" s="24">
        <v>100000</v>
      </c>
      <c r="L743" s="24">
        <v>100000</v>
      </c>
      <c r="M743" s="24"/>
      <c r="N743" s="25">
        <f>SUM(F743:L743)</f>
        <v>700000</v>
      </c>
      <c r="O743" s="189"/>
      <c r="P743" s="17"/>
      <c r="Q743" s="9"/>
      <c r="R743" s="18"/>
      <c r="S743" s="29"/>
      <c r="T743" s="29"/>
      <c r="U743" s="29"/>
    </row>
    <row r="744" spans="2:23" x14ac:dyDescent="0.35">
      <c r="B744" s="13"/>
      <c r="C744" s="22" t="s">
        <v>266</v>
      </c>
      <c r="D744" s="23" t="s">
        <v>269</v>
      </c>
      <c r="E744" s="24"/>
      <c r="F744" s="24">
        <v>500000</v>
      </c>
      <c r="G744" s="24">
        <v>500000</v>
      </c>
      <c r="H744" s="24">
        <v>500000</v>
      </c>
      <c r="I744" s="24">
        <v>500000</v>
      </c>
      <c r="J744" s="24">
        <v>500000</v>
      </c>
      <c r="K744" s="24">
        <v>500000</v>
      </c>
      <c r="L744" s="24">
        <v>500000</v>
      </c>
      <c r="M744" s="24"/>
      <c r="N744" s="25">
        <f t="shared" ref="N744:N772" si="324">SUM(F744:L744)</f>
        <v>3500000</v>
      </c>
      <c r="O744" s="189"/>
      <c r="P744" s="17"/>
      <c r="Q744" s="9"/>
      <c r="R744" s="18"/>
      <c r="S744" s="19"/>
      <c r="T744" s="19"/>
      <c r="U744" s="19"/>
      <c r="V744" s="30"/>
      <c r="W744" s="30"/>
    </row>
    <row r="745" spans="2:23" x14ac:dyDescent="0.35">
      <c r="B745" s="13"/>
      <c r="C745" s="22" t="s">
        <v>266</v>
      </c>
      <c r="D745" s="23" t="s">
        <v>270</v>
      </c>
      <c r="E745" s="24"/>
      <c r="F745" s="24">
        <v>200000</v>
      </c>
      <c r="G745" s="24">
        <v>200000</v>
      </c>
      <c r="H745" s="24">
        <v>200000</v>
      </c>
      <c r="I745" s="24">
        <v>200000</v>
      </c>
      <c r="J745" s="24">
        <v>200000</v>
      </c>
      <c r="K745" s="24">
        <v>200000</v>
      </c>
      <c r="L745" s="24">
        <v>200000</v>
      </c>
      <c r="M745" s="24"/>
      <c r="N745" s="25">
        <f t="shared" si="324"/>
        <v>1400000</v>
      </c>
      <c r="O745" s="189"/>
      <c r="P745" s="17"/>
      <c r="Q745" s="9"/>
      <c r="R745" s="18"/>
      <c r="S745" s="19"/>
      <c r="T745" s="19"/>
      <c r="U745" s="19"/>
      <c r="V745" s="30"/>
      <c r="W745" s="30"/>
    </row>
    <row r="746" spans="2:23" x14ac:dyDescent="0.35">
      <c r="B746" s="13"/>
      <c r="C746" s="22" t="s">
        <v>266</v>
      </c>
      <c r="D746" s="23" t="s">
        <v>271</v>
      </c>
      <c r="E746" s="24"/>
      <c r="F746" s="24">
        <v>350000</v>
      </c>
      <c r="G746" s="24">
        <v>100000</v>
      </c>
      <c r="H746" s="24">
        <v>100000</v>
      </c>
      <c r="I746" s="24">
        <v>100000</v>
      </c>
      <c r="J746" s="24">
        <v>100000</v>
      </c>
      <c r="K746" s="24">
        <v>100000</v>
      </c>
      <c r="L746" s="24">
        <v>100000</v>
      </c>
      <c r="M746" s="24"/>
      <c r="N746" s="25">
        <f t="shared" si="324"/>
        <v>950000</v>
      </c>
      <c r="O746" s="189"/>
      <c r="P746" s="53"/>
      <c r="Q746" s="9"/>
      <c r="R746" s="140"/>
      <c r="S746" s="141"/>
      <c r="T746" s="141"/>
      <c r="U746" s="141"/>
      <c r="V746" s="30"/>
      <c r="W746" s="30"/>
    </row>
    <row r="747" spans="2:23" x14ac:dyDescent="0.35">
      <c r="B747" s="13"/>
      <c r="C747" s="22" t="s">
        <v>266</v>
      </c>
      <c r="D747" s="68" t="s">
        <v>272</v>
      </c>
      <c r="E747" s="24"/>
      <c r="F747" s="24">
        <v>50000</v>
      </c>
      <c r="G747" s="24">
        <v>50000</v>
      </c>
      <c r="H747" s="24">
        <v>50000</v>
      </c>
      <c r="I747" s="24">
        <v>50000</v>
      </c>
      <c r="J747" s="24">
        <v>50000</v>
      </c>
      <c r="K747" s="24">
        <v>50000</v>
      </c>
      <c r="L747" s="24">
        <v>50000</v>
      </c>
      <c r="M747" s="24"/>
      <c r="N747" s="25">
        <f t="shared" si="324"/>
        <v>350000</v>
      </c>
      <c r="O747" s="189"/>
      <c r="P747" s="53"/>
      <c r="Q747" s="9"/>
      <c r="R747" s="140"/>
      <c r="S747" s="141"/>
      <c r="T747" s="141"/>
      <c r="U747" s="141"/>
      <c r="V747" s="30"/>
      <c r="W747" s="30"/>
    </row>
    <row r="748" spans="2:23" x14ac:dyDescent="0.35">
      <c r="B748" s="13"/>
      <c r="C748" s="22" t="s">
        <v>266</v>
      </c>
      <c r="D748" s="23" t="s">
        <v>273</v>
      </c>
      <c r="E748" s="24"/>
      <c r="F748" s="24">
        <v>100000</v>
      </c>
      <c r="G748" s="24">
        <v>250000</v>
      </c>
      <c r="H748" s="24">
        <v>250000</v>
      </c>
      <c r="I748" s="24">
        <v>250000</v>
      </c>
      <c r="J748" s="24">
        <v>250000</v>
      </c>
      <c r="K748" s="24">
        <v>250000</v>
      </c>
      <c r="L748" s="24">
        <v>250000</v>
      </c>
      <c r="M748" s="24"/>
      <c r="N748" s="25">
        <f t="shared" si="324"/>
        <v>1600000</v>
      </c>
      <c r="O748" s="189"/>
      <c r="P748" s="17"/>
      <c r="Q748" s="9"/>
      <c r="R748" s="18"/>
      <c r="S748" s="19"/>
      <c r="T748" s="19"/>
      <c r="U748" s="19"/>
    </row>
    <row r="749" spans="2:23" x14ac:dyDescent="0.35">
      <c r="B749" s="13"/>
      <c r="C749" s="22" t="s">
        <v>266</v>
      </c>
      <c r="D749" s="23" t="s">
        <v>274</v>
      </c>
      <c r="E749" s="24"/>
      <c r="F749" s="24">
        <v>325000</v>
      </c>
      <c r="G749" s="24">
        <v>325000</v>
      </c>
      <c r="H749" s="24">
        <v>325000</v>
      </c>
      <c r="I749" s="24">
        <v>325000</v>
      </c>
      <c r="J749" s="24">
        <v>325000</v>
      </c>
      <c r="K749" s="24">
        <v>325000</v>
      </c>
      <c r="L749" s="24">
        <v>325000</v>
      </c>
      <c r="M749" s="24"/>
      <c r="N749" s="25">
        <f t="shared" si="324"/>
        <v>2275000</v>
      </c>
      <c r="O749" s="189"/>
      <c r="P749" s="17"/>
      <c r="Q749" s="9"/>
      <c r="R749" s="18"/>
      <c r="S749" s="19"/>
      <c r="T749" s="19"/>
      <c r="U749" s="19"/>
    </row>
    <row r="750" spans="2:23" x14ac:dyDescent="0.35">
      <c r="B750" s="13"/>
      <c r="C750" s="22" t="s">
        <v>266</v>
      </c>
      <c r="D750" s="23" t="s">
        <v>275</v>
      </c>
      <c r="E750" s="24"/>
      <c r="F750" s="24">
        <v>100000</v>
      </c>
      <c r="G750" s="24">
        <v>100000</v>
      </c>
      <c r="H750" s="24">
        <v>100000</v>
      </c>
      <c r="I750" s="24">
        <v>100000</v>
      </c>
      <c r="J750" s="24">
        <v>100000</v>
      </c>
      <c r="K750" s="24">
        <v>100000</v>
      </c>
      <c r="L750" s="24">
        <v>100000</v>
      </c>
      <c r="M750" s="24"/>
      <c r="N750" s="25">
        <f t="shared" si="324"/>
        <v>700000</v>
      </c>
      <c r="O750" s="189"/>
      <c r="P750" s="17"/>
      <c r="Q750" s="9"/>
      <c r="R750" s="18"/>
      <c r="S750" s="19"/>
      <c r="T750" s="19"/>
      <c r="U750" s="19"/>
    </row>
    <row r="751" spans="2:23" x14ac:dyDescent="0.35">
      <c r="B751" s="13"/>
      <c r="C751" s="22" t="s">
        <v>266</v>
      </c>
      <c r="D751" s="23" t="s">
        <v>276</v>
      </c>
      <c r="E751" s="24"/>
      <c r="F751" s="24">
        <v>250000</v>
      </c>
      <c r="G751" s="24">
        <v>500000</v>
      </c>
      <c r="H751" s="24">
        <v>500000</v>
      </c>
      <c r="I751" s="24">
        <v>500000</v>
      </c>
      <c r="J751" s="24">
        <v>500000</v>
      </c>
      <c r="K751" s="24">
        <v>500000</v>
      </c>
      <c r="L751" s="24">
        <v>500000</v>
      </c>
      <c r="M751" s="24"/>
      <c r="N751" s="25">
        <f t="shared" si="324"/>
        <v>3250000</v>
      </c>
      <c r="O751" s="189"/>
      <c r="P751" s="17"/>
      <c r="Q751" s="9"/>
      <c r="R751" s="18"/>
      <c r="S751" s="19"/>
      <c r="T751" s="19"/>
      <c r="U751" s="19"/>
    </row>
    <row r="752" spans="2:23" x14ac:dyDescent="0.35">
      <c r="B752" s="13"/>
      <c r="C752" s="22" t="s">
        <v>266</v>
      </c>
      <c r="D752" s="23" t="s">
        <v>13</v>
      </c>
      <c r="E752" s="24"/>
      <c r="F752" s="24">
        <v>350000</v>
      </c>
      <c r="G752" s="24">
        <v>350000</v>
      </c>
      <c r="H752" s="24">
        <v>350000</v>
      </c>
      <c r="I752" s="24">
        <v>350000</v>
      </c>
      <c r="J752" s="24">
        <v>350000</v>
      </c>
      <c r="K752" s="24">
        <v>350000</v>
      </c>
      <c r="L752" s="24">
        <v>350000</v>
      </c>
      <c r="M752" s="24"/>
      <c r="N752" s="25">
        <f t="shared" si="324"/>
        <v>2450000</v>
      </c>
      <c r="O752" s="189"/>
      <c r="P752" s="17"/>
      <c r="Q752" s="9"/>
      <c r="R752" s="18"/>
      <c r="S752" s="19"/>
      <c r="T752" s="19"/>
      <c r="U752" s="19"/>
    </row>
    <row r="753" spans="2:24" x14ac:dyDescent="0.35">
      <c r="B753" s="13"/>
      <c r="C753" s="22" t="s">
        <v>266</v>
      </c>
      <c r="D753" s="23" t="s">
        <v>277</v>
      </c>
      <c r="E753" s="24"/>
      <c r="F753" s="24">
        <v>50000</v>
      </c>
      <c r="G753" s="24">
        <v>50000</v>
      </c>
      <c r="H753" s="24">
        <v>50000</v>
      </c>
      <c r="I753" s="24">
        <v>50000</v>
      </c>
      <c r="J753" s="24">
        <v>50000</v>
      </c>
      <c r="K753" s="24">
        <v>50000</v>
      </c>
      <c r="L753" s="24">
        <v>50000</v>
      </c>
      <c r="M753" s="24"/>
      <c r="N753" s="25">
        <f t="shared" si="324"/>
        <v>350000</v>
      </c>
      <c r="O753" s="189"/>
      <c r="P753" s="17"/>
      <c r="Q753" s="9"/>
      <c r="R753" s="18"/>
      <c r="S753" s="19"/>
      <c r="T753" s="19"/>
      <c r="U753" s="19"/>
    </row>
    <row r="754" spans="2:24" x14ac:dyDescent="0.35">
      <c r="B754" s="13"/>
      <c r="C754" s="22" t="s">
        <v>266</v>
      </c>
      <c r="D754" s="23" t="s">
        <v>278</v>
      </c>
      <c r="E754" s="24"/>
      <c r="F754" s="24">
        <v>600000</v>
      </c>
      <c r="G754" s="24">
        <v>600000</v>
      </c>
      <c r="H754" s="24">
        <v>850000</v>
      </c>
      <c r="I754" s="24">
        <v>850000</v>
      </c>
      <c r="J754" s="24">
        <v>850000</v>
      </c>
      <c r="K754" s="24">
        <v>850000</v>
      </c>
      <c r="L754" s="24">
        <v>850000</v>
      </c>
      <c r="M754" s="24"/>
      <c r="N754" s="25">
        <f t="shared" si="324"/>
        <v>5450000</v>
      </c>
      <c r="O754" s="189"/>
      <c r="P754" s="17"/>
      <c r="Q754" s="9"/>
      <c r="R754" s="18"/>
      <c r="S754" s="19"/>
      <c r="T754" s="19"/>
      <c r="U754" s="19"/>
    </row>
    <row r="755" spans="2:24" x14ac:dyDescent="0.35">
      <c r="B755" s="13"/>
      <c r="C755" s="22" t="s">
        <v>266</v>
      </c>
      <c r="D755" s="23" t="s">
        <v>279</v>
      </c>
      <c r="E755" s="24"/>
      <c r="F755" s="24">
        <v>200000</v>
      </c>
      <c r="G755" s="24">
        <v>200000</v>
      </c>
      <c r="H755" s="24">
        <v>200000</v>
      </c>
      <c r="I755" s="24">
        <v>200000</v>
      </c>
      <c r="J755" s="24">
        <v>200000</v>
      </c>
      <c r="K755" s="24">
        <v>200000</v>
      </c>
      <c r="L755" s="24">
        <v>200000</v>
      </c>
      <c r="M755" s="24"/>
      <c r="N755" s="25">
        <f t="shared" si="324"/>
        <v>1400000</v>
      </c>
      <c r="O755" s="189"/>
      <c r="P755" s="17"/>
      <c r="Q755" s="9"/>
      <c r="R755" s="18"/>
      <c r="S755" s="19"/>
      <c r="T755" s="19"/>
      <c r="U755" s="19"/>
    </row>
    <row r="756" spans="2:24" x14ac:dyDescent="0.35">
      <c r="B756" s="13"/>
      <c r="C756" s="22" t="s">
        <v>266</v>
      </c>
      <c r="D756" s="23" t="s">
        <v>280</v>
      </c>
      <c r="E756" s="24"/>
      <c r="F756" s="24">
        <v>1000000</v>
      </c>
      <c r="G756" s="24">
        <v>1000000</v>
      </c>
      <c r="H756" s="24">
        <v>1000000</v>
      </c>
      <c r="I756" s="24">
        <v>1000000</v>
      </c>
      <c r="J756" s="24">
        <v>1000000</v>
      </c>
      <c r="K756" s="24">
        <v>1000000</v>
      </c>
      <c r="L756" s="24">
        <v>1000000</v>
      </c>
      <c r="M756" s="24"/>
      <c r="N756" s="25">
        <f t="shared" si="324"/>
        <v>7000000</v>
      </c>
      <c r="O756" s="189"/>
      <c r="P756" s="17"/>
      <c r="Q756" s="9"/>
      <c r="R756" s="18"/>
      <c r="S756" s="19"/>
      <c r="T756" s="19"/>
      <c r="U756" s="19"/>
      <c r="X756" s="33"/>
    </row>
    <row r="757" spans="2:24" x14ac:dyDescent="0.35">
      <c r="B757" s="13"/>
      <c r="C757" s="22" t="s">
        <v>266</v>
      </c>
      <c r="D757" s="23" t="s">
        <v>281</v>
      </c>
      <c r="E757" s="24"/>
      <c r="F757" s="24">
        <v>800000</v>
      </c>
      <c r="G757" s="24">
        <v>800000</v>
      </c>
      <c r="H757" s="24">
        <v>800000</v>
      </c>
      <c r="I757" s="24">
        <v>800000</v>
      </c>
      <c r="J757" s="24">
        <v>800000</v>
      </c>
      <c r="K757" s="24">
        <v>800000</v>
      </c>
      <c r="L757" s="24">
        <v>800000</v>
      </c>
      <c r="M757" s="24"/>
      <c r="N757" s="25">
        <f t="shared" si="324"/>
        <v>5600000</v>
      </c>
      <c r="O757" s="189"/>
      <c r="P757" s="17"/>
      <c r="Q757" s="9"/>
      <c r="R757" s="18"/>
      <c r="S757" s="19"/>
      <c r="T757" s="19"/>
      <c r="U757" s="19"/>
      <c r="X757" s="33"/>
    </row>
    <row r="758" spans="2:24" x14ac:dyDescent="0.35">
      <c r="B758" s="13"/>
      <c r="C758" s="22" t="s">
        <v>266</v>
      </c>
      <c r="D758" s="23" t="s">
        <v>282</v>
      </c>
      <c r="E758" s="24"/>
      <c r="F758" s="24">
        <v>400000</v>
      </c>
      <c r="G758" s="24">
        <v>400000</v>
      </c>
      <c r="H758" s="24">
        <v>400000</v>
      </c>
      <c r="I758" s="24">
        <v>400000</v>
      </c>
      <c r="J758" s="24">
        <v>400000</v>
      </c>
      <c r="K758" s="24">
        <v>400000</v>
      </c>
      <c r="L758" s="24">
        <v>400000</v>
      </c>
      <c r="M758" s="24"/>
      <c r="N758" s="25">
        <f t="shared" si="324"/>
        <v>2800000</v>
      </c>
      <c r="O758" s="189"/>
      <c r="P758" s="17"/>
      <c r="Q758" s="9"/>
      <c r="R758" s="18"/>
      <c r="S758" s="19"/>
      <c r="T758" s="19"/>
      <c r="U758" s="19"/>
    </row>
    <row r="759" spans="2:24" x14ac:dyDescent="0.35">
      <c r="B759" s="13"/>
      <c r="C759" s="22" t="s">
        <v>266</v>
      </c>
      <c r="D759" s="23" t="s">
        <v>124</v>
      </c>
      <c r="E759" s="24"/>
      <c r="F759" s="24">
        <v>150000</v>
      </c>
      <c r="G759" s="24">
        <v>150000</v>
      </c>
      <c r="H759" s="24">
        <v>150000</v>
      </c>
      <c r="I759" s="24">
        <v>150000</v>
      </c>
      <c r="J759" s="24">
        <v>150000</v>
      </c>
      <c r="K759" s="24">
        <v>150000</v>
      </c>
      <c r="L759" s="24">
        <v>150000</v>
      </c>
      <c r="M759" s="24"/>
      <c r="N759" s="25">
        <f t="shared" si="324"/>
        <v>1050000</v>
      </c>
      <c r="O759" s="188"/>
      <c r="P759" s="17"/>
      <c r="Q759" s="9"/>
      <c r="R759" s="18"/>
      <c r="S759" s="19"/>
      <c r="T759" s="19"/>
      <c r="U759" s="19"/>
    </row>
    <row r="760" spans="2:24" x14ac:dyDescent="0.35">
      <c r="B760" s="13"/>
      <c r="C760" s="22" t="s">
        <v>266</v>
      </c>
      <c r="D760" s="23" t="s">
        <v>86</v>
      </c>
      <c r="E760" s="24"/>
      <c r="F760" s="24">
        <v>100000</v>
      </c>
      <c r="G760" s="24">
        <v>100000</v>
      </c>
      <c r="H760" s="24">
        <v>100000</v>
      </c>
      <c r="I760" s="24">
        <v>100000</v>
      </c>
      <c r="J760" s="24">
        <v>100000</v>
      </c>
      <c r="K760" s="24">
        <v>100000</v>
      </c>
      <c r="L760" s="24">
        <v>100000</v>
      </c>
      <c r="M760" s="24"/>
      <c r="N760" s="25">
        <f t="shared" si="324"/>
        <v>700000</v>
      </c>
      <c r="O760" s="189"/>
      <c r="P760" s="17"/>
      <c r="Q760" s="9"/>
      <c r="R760" s="18"/>
      <c r="S760" s="19"/>
      <c r="T760" s="19"/>
      <c r="U760" s="19"/>
    </row>
    <row r="761" spans="2:24" x14ac:dyDescent="0.35">
      <c r="B761" s="13"/>
      <c r="C761" s="22" t="s">
        <v>266</v>
      </c>
      <c r="D761" s="23" t="s">
        <v>283</v>
      </c>
      <c r="E761" s="24"/>
      <c r="F761" s="24">
        <v>200000</v>
      </c>
      <c r="G761" s="24">
        <v>200000</v>
      </c>
      <c r="H761" s="24">
        <v>200000</v>
      </c>
      <c r="I761" s="24">
        <v>200000</v>
      </c>
      <c r="J761" s="24">
        <v>200000</v>
      </c>
      <c r="K761" s="24">
        <v>200000</v>
      </c>
      <c r="L761" s="24">
        <v>200000</v>
      </c>
      <c r="M761" s="24"/>
      <c r="N761" s="25">
        <f t="shared" si="324"/>
        <v>1400000</v>
      </c>
      <c r="O761" s="189"/>
      <c r="P761" s="17"/>
      <c r="Q761" s="9"/>
      <c r="R761" s="18"/>
      <c r="S761" s="19"/>
      <c r="T761" s="19"/>
      <c r="U761" s="19"/>
    </row>
    <row r="762" spans="2:24" x14ac:dyDescent="0.35">
      <c r="B762" s="13"/>
      <c r="C762" s="22" t="s">
        <v>266</v>
      </c>
      <c r="D762" s="23" t="s">
        <v>284</v>
      </c>
      <c r="E762" s="24"/>
      <c r="F762" s="24">
        <v>80000</v>
      </c>
      <c r="G762" s="24">
        <v>80000</v>
      </c>
      <c r="H762" s="24">
        <v>80000</v>
      </c>
      <c r="I762" s="24">
        <v>80000</v>
      </c>
      <c r="J762" s="24">
        <v>80000</v>
      </c>
      <c r="K762" s="24">
        <v>80000</v>
      </c>
      <c r="L762" s="24">
        <v>80000</v>
      </c>
      <c r="M762" s="24"/>
      <c r="N762" s="25">
        <f t="shared" si="324"/>
        <v>560000</v>
      </c>
      <c r="O762" s="189"/>
      <c r="P762" s="17"/>
      <c r="Q762" s="9"/>
      <c r="R762" s="18"/>
      <c r="S762" s="19"/>
      <c r="T762" s="19"/>
      <c r="U762" s="19"/>
    </row>
    <row r="763" spans="2:24" x14ac:dyDescent="0.35">
      <c r="B763" s="13"/>
      <c r="C763" s="22" t="s">
        <v>266</v>
      </c>
      <c r="D763" s="23" t="s">
        <v>285</v>
      </c>
      <c r="E763" s="24"/>
      <c r="F763" s="24"/>
      <c r="G763" s="24"/>
      <c r="H763" s="24">
        <v>300000</v>
      </c>
      <c r="I763" s="24"/>
      <c r="J763" s="24"/>
      <c r="K763" s="24">
        <v>300000</v>
      </c>
      <c r="L763" s="24">
        <v>300000</v>
      </c>
      <c r="M763" s="24"/>
      <c r="N763" s="25">
        <f>SUM(F763:L763)</f>
        <v>900000</v>
      </c>
      <c r="O763" s="189"/>
      <c r="P763" s="17"/>
      <c r="Q763" s="9"/>
      <c r="R763" s="18"/>
      <c r="S763" s="19"/>
      <c r="T763" s="19"/>
      <c r="U763" s="19"/>
    </row>
    <row r="764" spans="2:24" s="33" customFormat="1" ht="12.5" x14ac:dyDescent="0.25">
      <c r="B764" s="37"/>
      <c r="C764" s="22" t="s">
        <v>266</v>
      </c>
      <c r="D764" s="23" t="s">
        <v>262</v>
      </c>
      <c r="E764" s="24"/>
      <c r="F764" s="24">
        <v>20000</v>
      </c>
      <c r="G764" s="24">
        <v>100000</v>
      </c>
      <c r="H764" s="24">
        <v>100000</v>
      </c>
      <c r="I764" s="24">
        <v>100000</v>
      </c>
      <c r="J764" s="24">
        <v>100000</v>
      </c>
      <c r="K764" s="24">
        <v>100000</v>
      </c>
      <c r="L764" s="24">
        <v>100000</v>
      </c>
      <c r="M764" s="24"/>
      <c r="N764" s="25">
        <f t="shared" si="324"/>
        <v>620000</v>
      </c>
      <c r="O764" s="189"/>
      <c r="P764" s="17"/>
      <c r="Q764" s="9"/>
      <c r="R764" s="18"/>
      <c r="S764" s="19"/>
      <c r="T764" s="19"/>
      <c r="U764" s="19"/>
    </row>
    <row r="765" spans="2:24" x14ac:dyDescent="0.35">
      <c r="B765" s="13"/>
      <c r="C765" s="22" t="s">
        <v>266</v>
      </c>
      <c r="D765" s="23" t="s">
        <v>286</v>
      </c>
      <c r="E765" s="24"/>
      <c r="F765" s="24">
        <v>250000</v>
      </c>
      <c r="G765" s="24">
        <v>250000</v>
      </c>
      <c r="H765" s="24">
        <v>250000</v>
      </c>
      <c r="I765" s="24">
        <v>250000</v>
      </c>
      <c r="J765" s="24">
        <v>250000</v>
      </c>
      <c r="K765" s="24">
        <v>250000</v>
      </c>
      <c r="L765" s="24">
        <v>250000</v>
      </c>
      <c r="M765" s="24"/>
      <c r="N765" s="25">
        <f t="shared" si="324"/>
        <v>1750000</v>
      </c>
      <c r="O765" s="189"/>
      <c r="P765" s="17"/>
      <c r="Q765" s="9"/>
      <c r="R765" s="18"/>
      <c r="S765" s="19"/>
      <c r="T765" s="19"/>
      <c r="U765" s="19"/>
    </row>
    <row r="766" spans="2:24" s="33" customFormat="1" ht="12.5" x14ac:dyDescent="0.25">
      <c r="B766" s="37"/>
      <c r="C766" s="22" t="s">
        <v>266</v>
      </c>
      <c r="D766" s="23" t="s">
        <v>287</v>
      </c>
      <c r="E766" s="24"/>
      <c r="F766" s="24">
        <v>150000</v>
      </c>
      <c r="G766" s="24">
        <v>150000</v>
      </c>
      <c r="H766" s="24">
        <v>150000</v>
      </c>
      <c r="I766" s="24">
        <v>150000</v>
      </c>
      <c r="J766" s="24">
        <v>150000</v>
      </c>
      <c r="K766" s="24">
        <v>150000</v>
      </c>
      <c r="L766" s="24">
        <v>150000</v>
      </c>
      <c r="M766" s="24"/>
      <c r="N766" s="25">
        <f t="shared" si="324"/>
        <v>1050000</v>
      </c>
      <c r="O766" s="189"/>
      <c r="P766" s="17"/>
      <c r="Q766" s="9"/>
      <c r="R766" s="18"/>
      <c r="S766" s="19"/>
      <c r="T766" s="19"/>
      <c r="U766" s="19"/>
    </row>
    <row r="767" spans="2:24" x14ac:dyDescent="0.35">
      <c r="B767" s="13"/>
      <c r="C767" s="22" t="s">
        <v>266</v>
      </c>
      <c r="D767" s="23" t="s">
        <v>288</v>
      </c>
      <c r="E767" s="24"/>
      <c r="F767" s="24">
        <v>200000</v>
      </c>
      <c r="G767" s="24">
        <v>200000</v>
      </c>
      <c r="H767" s="24">
        <v>200000</v>
      </c>
      <c r="I767" s="24">
        <v>200000</v>
      </c>
      <c r="J767" s="24">
        <v>200000</v>
      </c>
      <c r="K767" s="24">
        <v>200000</v>
      </c>
      <c r="L767" s="24">
        <v>200000</v>
      </c>
      <c r="M767" s="24"/>
      <c r="N767" s="25">
        <f t="shared" si="324"/>
        <v>1400000</v>
      </c>
      <c r="O767" s="189"/>
      <c r="P767" s="17"/>
      <c r="Q767" s="9"/>
      <c r="R767" s="18"/>
      <c r="S767" s="19"/>
      <c r="T767" s="19"/>
      <c r="U767" s="19"/>
    </row>
    <row r="768" spans="2:24" x14ac:dyDescent="0.35">
      <c r="B768" s="13"/>
      <c r="C768" s="22" t="s">
        <v>266</v>
      </c>
      <c r="D768" s="23" t="s">
        <v>247</v>
      </c>
      <c r="E768" s="24"/>
      <c r="F768" s="24">
        <v>50000</v>
      </c>
      <c r="G768" s="24">
        <v>500000</v>
      </c>
      <c r="H768" s="24">
        <v>500000</v>
      </c>
      <c r="I768" s="24">
        <v>500000</v>
      </c>
      <c r="J768" s="24">
        <v>500000</v>
      </c>
      <c r="K768" s="24">
        <v>500000</v>
      </c>
      <c r="L768" s="24">
        <v>500000</v>
      </c>
      <c r="M768" s="24"/>
      <c r="N768" s="25">
        <f t="shared" si="324"/>
        <v>3050000</v>
      </c>
      <c r="O768" s="189"/>
      <c r="P768" s="17"/>
      <c r="Q768" s="9"/>
      <c r="R768" s="18"/>
      <c r="S768" s="19"/>
      <c r="T768" s="19"/>
      <c r="U768" s="19"/>
    </row>
    <row r="769" spans="2:23" s="33" customFormat="1" ht="12.5" x14ac:dyDescent="0.25">
      <c r="B769" s="37"/>
      <c r="C769" s="22" t="s">
        <v>266</v>
      </c>
      <c r="D769" s="23" t="s">
        <v>289</v>
      </c>
      <c r="E769" s="24"/>
      <c r="F769" s="24">
        <v>50000</v>
      </c>
      <c r="G769" s="24">
        <v>50000</v>
      </c>
      <c r="H769" s="24">
        <v>50000</v>
      </c>
      <c r="I769" s="24">
        <v>50000</v>
      </c>
      <c r="J769" s="24">
        <v>50000</v>
      </c>
      <c r="K769" s="24">
        <v>50000</v>
      </c>
      <c r="L769" s="24">
        <v>50000</v>
      </c>
      <c r="M769" s="24"/>
      <c r="N769" s="25">
        <f t="shared" si="324"/>
        <v>350000</v>
      </c>
      <c r="O769" s="189"/>
      <c r="P769" s="17"/>
      <c r="Q769" s="9"/>
      <c r="R769" s="18"/>
      <c r="S769" s="19"/>
      <c r="T769" s="19"/>
      <c r="U769" s="19"/>
    </row>
    <row r="770" spans="2:23" x14ac:dyDescent="0.35">
      <c r="B770" s="13"/>
      <c r="C770" s="22" t="s">
        <v>266</v>
      </c>
      <c r="D770" s="23" t="s">
        <v>290</v>
      </c>
      <c r="E770" s="24"/>
      <c r="F770" s="24">
        <v>75000</v>
      </c>
      <c r="G770" s="24">
        <v>75000</v>
      </c>
      <c r="H770" s="24">
        <v>75000</v>
      </c>
      <c r="I770" s="24">
        <v>75000</v>
      </c>
      <c r="J770" s="24">
        <v>75000</v>
      </c>
      <c r="K770" s="24">
        <v>75000</v>
      </c>
      <c r="L770" s="24">
        <v>75000</v>
      </c>
      <c r="M770" s="24"/>
      <c r="N770" s="25">
        <f t="shared" si="324"/>
        <v>525000</v>
      </c>
      <c r="O770" s="189"/>
      <c r="P770" s="17"/>
      <c r="Q770" s="9"/>
      <c r="R770" s="18"/>
      <c r="S770" s="19"/>
      <c r="T770" s="19"/>
      <c r="U770" s="19"/>
    </row>
    <row r="771" spans="2:23" x14ac:dyDescent="0.35">
      <c r="B771" s="13"/>
      <c r="C771" s="22" t="s">
        <v>266</v>
      </c>
      <c r="D771" s="23" t="s">
        <v>291</v>
      </c>
      <c r="E771" s="24"/>
      <c r="F771" s="24">
        <v>90000</v>
      </c>
      <c r="G771" s="24">
        <v>90000</v>
      </c>
      <c r="H771" s="24">
        <v>90000</v>
      </c>
      <c r="I771" s="24">
        <v>90000</v>
      </c>
      <c r="J771" s="24">
        <v>90000</v>
      </c>
      <c r="K771" s="24">
        <v>90000</v>
      </c>
      <c r="L771" s="24">
        <v>90000</v>
      </c>
      <c r="M771" s="24"/>
      <c r="N771" s="25">
        <f t="shared" si="324"/>
        <v>630000</v>
      </c>
      <c r="O771" s="189"/>
      <c r="P771" s="17"/>
      <c r="Q771" s="9"/>
      <c r="R771" s="18"/>
      <c r="S771" s="19"/>
      <c r="T771" s="19"/>
      <c r="U771" s="19"/>
    </row>
    <row r="772" spans="2:23" x14ac:dyDescent="0.35">
      <c r="B772" s="13"/>
      <c r="C772" s="22" t="s">
        <v>266</v>
      </c>
      <c r="D772" s="23" t="s">
        <v>292</v>
      </c>
      <c r="E772" s="24"/>
      <c r="F772" s="24">
        <v>400000</v>
      </c>
      <c r="G772" s="24">
        <v>400000</v>
      </c>
      <c r="H772" s="24">
        <v>400000</v>
      </c>
      <c r="I772" s="24">
        <v>400000</v>
      </c>
      <c r="J772" s="24">
        <v>400000</v>
      </c>
      <c r="K772" s="24">
        <v>400000</v>
      </c>
      <c r="L772" s="24">
        <v>400000</v>
      </c>
      <c r="M772" s="24"/>
      <c r="N772" s="25">
        <f t="shared" si="324"/>
        <v>2800000</v>
      </c>
      <c r="O772" s="189"/>
      <c r="P772" s="17"/>
      <c r="Q772" s="9"/>
      <c r="R772" s="18"/>
      <c r="S772" s="19"/>
      <c r="T772" s="19"/>
      <c r="U772" s="19"/>
    </row>
    <row r="773" spans="2:23" x14ac:dyDescent="0.35">
      <c r="B773" s="13"/>
      <c r="C773" s="22" t="s">
        <v>266</v>
      </c>
      <c r="D773" s="23" t="s">
        <v>293</v>
      </c>
      <c r="E773" s="24"/>
      <c r="G773" s="24">
        <v>600000</v>
      </c>
      <c r="H773" s="24"/>
      <c r="I773" s="24"/>
      <c r="J773" s="24"/>
      <c r="K773" s="24"/>
      <c r="L773" s="24"/>
      <c r="M773" s="24"/>
      <c r="N773" s="25">
        <f>SUM(G773:L773)</f>
        <v>600000</v>
      </c>
      <c r="O773" s="189"/>
      <c r="P773" s="17"/>
      <c r="Q773" s="9"/>
      <c r="R773" s="18"/>
      <c r="S773" s="19"/>
      <c r="T773" s="19"/>
      <c r="U773" s="19"/>
    </row>
    <row r="774" spans="2:23" x14ac:dyDescent="0.35">
      <c r="B774" s="13"/>
      <c r="D774" s="23"/>
      <c r="E774" s="25"/>
      <c r="F774" s="24"/>
      <c r="G774" s="24"/>
      <c r="H774" s="24"/>
      <c r="I774" s="24"/>
      <c r="J774" s="24"/>
      <c r="K774" s="24"/>
      <c r="L774" s="24"/>
      <c r="M774" s="24"/>
      <c r="N774" s="25"/>
      <c r="O774" s="189"/>
      <c r="P774" s="17"/>
      <c r="Q774" s="9"/>
      <c r="R774" s="18"/>
      <c r="S774" s="19"/>
      <c r="T774" s="19"/>
      <c r="U774" s="19"/>
    </row>
    <row r="775" spans="2:23" x14ac:dyDescent="0.35">
      <c r="B775" s="13"/>
      <c r="C775" s="22" t="s">
        <v>294</v>
      </c>
      <c r="D775" s="23"/>
      <c r="E775" s="142"/>
      <c r="F775" s="142">
        <f>SUM(F742:F774)</f>
        <v>7190000</v>
      </c>
      <c r="G775" s="142">
        <f t="shared" ref="G775:L775" si="325">SUM(G742:G774)</f>
        <v>8820000</v>
      </c>
      <c r="H775" s="142">
        <f t="shared" si="325"/>
        <v>8420000</v>
      </c>
      <c r="I775" s="142">
        <f t="shared" si="325"/>
        <v>8120000</v>
      </c>
      <c r="J775" s="142">
        <f t="shared" si="325"/>
        <v>8470000</v>
      </c>
      <c r="K775" s="142">
        <f t="shared" si="325"/>
        <v>8420000</v>
      </c>
      <c r="L775" s="142">
        <f t="shared" si="325"/>
        <v>8420000</v>
      </c>
      <c r="M775" s="142"/>
      <c r="N775" s="142">
        <f>SUM(N742:N774)</f>
        <v>57860000</v>
      </c>
      <c r="O775" s="189"/>
      <c r="P775" s="17"/>
      <c r="Q775" s="9"/>
      <c r="R775" s="18"/>
      <c r="S775" s="19"/>
      <c r="T775" s="19"/>
      <c r="U775" s="19"/>
    </row>
    <row r="776" spans="2:23" x14ac:dyDescent="0.35">
      <c r="B776" s="13"/>
      <c r="D776" s="23"/>
      <c r="E776" s="137"/>
      <c r="F776" s="137"/>
      <c r="G776" s="137"/>
      <c r="H776" s="137"/>
      <c r="I776" s="137"/>
      <c r="J776" s="137"/>
      <c r="K776" s="137"/>
      <c r="L776" s="137"/>
      <c r="M776" s="137"/>
      <c r="N776" s="137"/>
      <c r="O776" s="189"/>
      <c r="P776" s="17"/>
      <c r="Q776" s="9"/>
      <c r="R776" s="18"/>
      <c r="S776" s="19"/>
      <c r="T776" s="19"/>
      <c r="U776" s="19"/>
    </row>
    <row r="777" spans="2:23" x14ac:dyDescent="0.35">
      <c r="B777" s="13"/>
      <c r="C777" s="22"/>
      <c r="D777" s="23"/>
      <c r="E777" s="137"/>
      <c r="F777" s="137"/>
      <c r="G777" s="137"/>
      <c r="H777" s="137"/>
      <c r="I777" s="137"/>
      <c r="J777" s="137"/>
      <c r="K777" s="137"/>
      <c r="L777" s="137"/>
      <c r="M777" s="137"/>
      <c r="N777" s="143"/>
      <c r="O777" s="189"/>
      <c r="P777" s="17"/>
      <c r="Q777" s="9"/>
      <c r="R777" s="18"/>
      <c r="S777" s="19"/>
      <c r="T777" s="19"/>
      <c r="U777" s="19"/>
    </row>
    <row r="778" spans="2:23" x14ac:dyDescent="0.35">
      <c r="B778" s="13"/>
      <c r="C778" s="22"/>
      <c r="D778" s="23"/>
      <c r="E778" s="137"/>
      <c r="F778" s="137"/>
      <c r="G778" s="137"/>
      <c r="H778" s="137"/>
      <c r="I778" s="137"/>
      <c r="J778" s="137"/>
      <c r="K778" s="137"/>
      <c r="L778" s="137"/>
      <c r="M778" s="137"/>
      <c r="N778" s="143"/>
      <c r="O778" s="189"/>
      <c r="P778" s="17"/>
      <c r="Q778" s="9"/>
      <c r="R778" s="18"/>
      <c r="S778" s="19"/>
      <c r="T778" s="19"/>
      <c r="U778" s="19"/>
    </row>
    <row r="779" spans="2:23" x14ac:dyDescent="0.35">
      <c r="B779" s="13"/>
      <c r="D779" s="23"/>
      <c r="E779" s="137"/>
      <c r="F779" s="137"/>
      <c r="G779" s="137"/>
      <c r="H779" s="137"/>
      <c r="I779" s="137"/>
      <c r="J779" s="137"/>
      <c r="K779" s="137"/>
      <c r="L779" s="137"/>
      <c r="M779" s="137"/>
      <c r="N779" s="137"/>
      <c r="O779" s="189"/>
      <c r="P779" s="17"/>
      <c r="Q779" s="9"/>
      <c r="R779" s="18"/>
      <c r="S779" s="19"/>
      <c r="T779" s="19"/>
      <c r="U779" s="19"/>
    </row>
    <row r="780" spans="2:23" x14ac:dyDescent="0.35">
      <c r="B780" s="13"/>
      <c r="C780" s="22" t="s">
        <v>295</v>
      </c>
      <c r="D780" s="23"/>
      <c r="E780" s="25"/>
      <c r="F780" s="137">
        <f>(F740+F775)</f>
        <v>47495562.729599997</v>
      </c>
      <c r="G780" s="137">
        <f t="shared" ref="G780:L780" si="326">(G740+G775)</f>
        <v>74819344.079999998</v>
      </c>
      <c r="H780" s="137">
        <f t="shared" si="326"/>
        <v>81033844</v>
      </c>
      <c r="I780" s="137">
        <f t="shared" si="326"/>
        <v>67180630</v>
      </c>
      <c r="J780" s="137">
        <f t="shared" si="326"/>
        <v>75685700</v>
      </c>
      <c r="K780" s="137">
        <f t="shared" si="326"/>
        <v>61945100</v>
      </c>
      <c r="L780" s="137">
        <f t="shared" si="326"/>
        <v>44846900</v>
      </c>
      <c r="M780" s="137"/>
      <c r="N780" s="137">
        <f>(N740+N775)</f>
        <v>453007080.8096</v>
      </c>
      <c r="O780" s="190">
        <f>SUM(E780:L780)</f>
        <v>453007080.8096</v>
      </c>
      <c r="P780" s="17"/>
      <c r="Q780" s="9"/>
      <c r="R780" s="18"/>
      <c r="S780" s="19"/>
      <c r="T780" s="19"/>
      <c r="U780" s="19"/>
    </row>
    <row r="781" spans="2:23" x14ac:dyDescent="0.35">
      <c r="C781" s="144"/>
      <c r="D781" s="23"/>
      <c r="E781" s="25"/>
      <c r="F781" s="25"/>
      <c r="G781" s="25"/>
      <c r="H781" s="25"/>
      <c r="I781" s="25"/>
      <c r="J781" s="25"/>
      <c r="K781" s="25"/>
      <c r="L781" s="25"/>
      <c r="M781" s="25"/>
      <c r="N781" s="137"/>
      <c r="O781" s="189"/>
      <c r="P781" s="53"/>
      <c r="Q781" s="9"/>
      <c r="R781" s="140"/>
      <c r="S781" s="145"/>
      <c r="T781" s="145"/>
      <c r="U781" s="145"/>
      <c r="V781" s="30"/>
      <c r="W781" s="30"/>
    </row>
    <row r="782" spans="2:23" x14ac:dyDescent="0.35">
      <c r="C782" s="46"/>
      <c r="D782" s="146" t="s">
        <v>296</v>
      </c>
      <c r="E782" s="147"/>
      <c r="F782" s="148">
        <f t="shared" ref="F782:L782" si="327">F697+F672+F423+F322+F211+F188+F161+F137+F45+F290</f>
        <v>4084000</v>
      </c>
      <c r="G782" s="148">
        <f t="shared" si="327"/>
        <v>2771000</v>
      </c>
      <c r="H782" s="148">
        <f t="shared" si="327"/>
        <v>0</v>
      </c>
      <c r="I782" s="148">
        <f t="shared" si="327"/>
        <v>0</v>
      </c>
      <c r="J782" s="148">
        <f t="shared" si="327"/>
        <v>0</v>
      </c>
      <c r="K782" s="148">
        <f t="shared" si="327"/>
        <v>0</v>
      </c>
      <c r="L782" s="148">
        <f t="shared" si="327"/>
        <v>0</v>
      </c>
      <c r="M782" s="24"/>
      <c r="N782" s="149"/>
      <c r="O782" s="189"/>
      <c r="P782" s="53"/>
      <c r="Q782" s="9"/>
      <c r="R782" s="140"/>
      <c r="S782" s="145"/>
      <c r="T782" s="145"/>
      <c r="U782" s="145"/>
      <c r="V782" s="30"/>
      <c r="W782" s="30"/>
    </row>
    <row r="783" spans="2:23" x14ac:dyDescent="0.35">
      <c r="C783" s="23"/>
      <c r="D783" s="146" t="s">
        <v>297</v>
      </c>
      <c r="E783" s="150"/>
      <c r="F783" s="148">
        <f t="shared" ref="F783:K783" si="328">F782*0.75</f>
        <v>3063000</v>
      </c>
      <c r="G783" s="148">
        <f t="shared" si="328"/>
        <v>2078250</v>
      </c>
      <c r="H783" s="148">
        <f t="shared" si="328"/>
        <v>0</v>
      </c>
      <c r="I783" s="148">
        <f t="shared" si="328"/>
        <v>0</v>
      </c>
      <c r="J783" s="148">
        <f t="shared" si="328"/>
        <v>0</v>
      </c>
      <c r="K783" s="148">
        <f t="shared" si="328"/>
        <v>0</v>
      </c>
      <c r="L783" s="148">
        <f>L782*0.75</f>
        <v>0</v>
      </c>
      <c r="M783" s="151"/>
      <c r="N783" s="152">
        <f t="shared" ref="N783" si="329">SUM(F783:L783)</f>
        <v>5141250</v>
      </c>
      <c r="O783" s="189"/>
      <c r="P783" s="53"/>
      <c r="Q783" s="9"/>
      <c r="R783" s="140"/>
      <c r="S783" s="145"/>
      <c r="T783" s="145"/>
      <c r="U783" s="145"/>
      <c r="V783" s="30"/>
      <c r="W783" s="30"/>
    </row>
    <row r="784" spans="2:23" x14ac:dyDescent="0.35">
      <c r="C784" s="22"/>
      <c r="D784" s="33"/>
      <c r="E784" s="153"/>
      <c r="F784" s="154"/>
      <c r="G784" s="154"/>
      <c r="H784" s="154"/>
      <c r="I784" s="154"/>
      <c r="J784" s="154"/>
      <c r="K784" s="154"/>
      <c r="L784" s="154"/>
      <c r="M784" s="151"/>
      <c r="N784" s="153"/>
      <c r="O784" s="200"/>
      <c r="P784" s="53"/>
      <c r="Q784" s="9"/>
      <c r="R784" s="140"/>
      <c r="S784" s="141"/>
      <c r="T784" s="141"/>
      <c r="U784" s="141"/>
      <c r="V784" s="30"/>
      <c r="W784" s="30"/>
    </row>
    <row r="785" spans="3:23" x14ac:dyDescent="0.35">
      <c r="C785" s="22"/>
      <c r="D785" s="133" t="s">
        <v>298</v>
      </c>
      <c r="E785" s="155"/>
      <c r="F785" s="156">
        <f t="shared" ref="F785:L785" si="330">F708+F659+F491+F284+F225+F26</f>
        <v>1565000</v>
      </c>
      <c r="G785" s="156">
        <f t="shared" si="330"/>
        <v>2765000</v>
      </c>
      <c r="H785" s="156">
        <f t="shared" si="330"/>
        <v>600000</v>
      </c>
      <c r="I785" s="156">
        <f t="shared" si="330"/>
        <v>0</v>
      </c>
      <c r="J785" s="156">
        <f t="shared" si="330"/>
        <v>0</v>
      </c>
      <c r="K785" s="156">
        <f t="shared" si="330"/>
        <v>0</v>
      </c>
      <c r="L785" s="156">
        <f t="shared" si="330"/>
        <v>0</v>
      </c>
      <c r="M785" s="139"/>
      <c r="N785" s="155"/>
      <c r="O785" s="201"/>
      <c r="P785" s="17"/>
      <c r="Q785" s="9"/>
      <c r="R785" s="18"/>
      <c r="S785" s="19"/>
      <c r="T785" s="19"/>
      <c r="U785" s="19"/>
    </row>
    <row r="786" spans="3:23" x14ac:dyDescent="0.35">
      <c r="C786" s="23"/>
      <c r="D786" s="157" t="s">
        <v>299</v>
      </c>
      <c r="E786" s="158"/>
      <c r="F786" s="159">
        <f t="shared" ref="F786:K786" si="331">F785*0.5</f>
        <v>782500</v>
      </c>
      <c r="G786" s="159">
        <f t="shared" si="331"/>
        <v>1382500</v>
      </c>
      <c r="H786" s="159">
        <f t="shared" si="331"/>
        <v>300000</v>
      </c>
      <c r="I786" s="159">
        <f t="shared" si="331"/>
        <v>0</v>
      </c>
      <c r="J786" s="159">
        <f t="shared" si="331"/>
        <v>0</v>
      </c>
      <c r="K786" s="159">
        <f t="shared" si="331"/>
        <v>0</v>
      </c>
      <c r="L786" s="159">
        <f>L785*0.5</f>
        <v>0</v>
      </c>
      <c r="M786" s="24"/>
      <c r="N786" s="36">
        <f t="shared" ref="N786" si="332">SUM(F786:L786)</f>
        <v>2465000</v>
      </c>
      <c r="O786" s="201"/>
      <c r="P786" s="17"/>
      <c r="Q786" s="9"/>
      <c r="R786" s="18"/>
      <c r="S786" s="19"/>
      <c r="T786" s="19"/>
      <c r="U786" s="19"/>
    </row>
    <row r="787" spans="3:23" x14ac:dyDescent="0.35">
      <c r="C787" s="23"/>
      <c r="D787" s="157"/>
      <c r="E787" s="158"/>
      <c r="F787" s="159"/>
      <c r="G787" s="159"/>
      <c r="H787" s="159"/>
      <c r="I787" s="159"/>
      <c r="J787" s="159"/>
      <c r="K787" s="159"/>
      <c r="L787" s="159"/>
      <c r="M787" s="24"/>
      <c r="N787" s="160"/>
      <c r="O787" s="201"/>
      <c r="P787" s="17"/>
      <c r="Q787" s="9"/>
      <c r="R787" s="18"/>
      <c r="S787" s="19"/>
      <c r="T787" s="19"/>
      <c r="U787" s="19"/>
    </row>
    <row r="788" spans="3:23" x14ac:dyDescent="0.35">
      <c r="C788" s="23"/>
      <c r="D788" s="161" t="s">
        <v>300</v>
      </c>
      <c r="E788" s="162"/>
      <c r="F788" s="163">
        <f t="shared" ref="F788:L788" si="333">F160+F323</f>
        <v>2400000</v>
      </c>
      <c r="G788" s="163">
        <f t="shared" si="333"/>
        <v>0</v>
      </c>
      <c r="H788" s="163">
        <f t="shared" si="333"/>
        <v>0</v>
      </c>
      <c r="I788" s="163">
        <f t="shared" si="333"/>
        <v>0</v>
      </c>
      <c r="J788" s="163">
        <f t="shared" si="333"/>
        <v>0</v>
      </c>
      <c r="K788" s="163">
        <f t="shared" si="333"/>
        <v>0</v>
      </c>
      <c r="L788" s="163">
        <f t="shared" si="333"/>
        <v>0</v>
      </c>
      <c r="M788" s="24"/>
      <c r="N788" s="91">
        <f>SUM(F788:L788)</f>
        <v>2400000</v>
      </c>
      <c r="O788" s="201"/>
      <c r="P788" s="17"/>
      <c r="Q788" s="9"/>
      <c r="R788" s="18"/>
      <c r="S788" s="19"/>
      <c r="T788" s="19"/>
      <c r="U788" s="19"/>
      <c r="V788" s="30"/>
      <c r="W788" s="30"/>
    </row>
    <row r="789" spans="3:23" x14ac:dyDescent="0.35">
      <c r="C789" s="23"/>
      <c r="D789" s="161" t="s">
        <v>301</v>
      </c>
      <c r="E789" s="162"/>
      <c r="F789" s="163">
        <v>600000</v>
      </c>
      <c r="G789" s="163"/>
      <c r="H789" s="163"/>
      <c r="I789" s="163"/>
      <c r="J789" s="163"/>
      <c r="K789" s="163"/>
      <c r="L789" s="163"/>
      <c r="M789" s="24"/>
      <c r="N789" s="91">
        <f>SUM(F789:L789)</f>
        <v>600000</v>
      </c>
      <c r="O789" s="201"/>
      <c r="P789" s="17"/>
      <c r="Q789" s="9"/>
      <c r="R789" s="18"/>
      <c r="S789" s="19"/>
      <c r="T789" s="19"/>
      <c r="U789" s="19"/>
      <c r="V789" s="30"/>
      <c r="W789" s="30"/>
    </row>
    <row r="790" spans="3:23" x14ac:dyDescent="0.35">
      <c r="C790" s="23"/>
      <c r="D790" s="161" t="s">
        <v>302</v>
      </c>
      <c r="E790" s="162"/>
      <c r="F790" s="163">
        <f>F162+F331</f>
        <v>0</v>
      </c>
      <c r="G790" s="163">
        <f>F788*0.3</f>
        <v>720000</v>
      </c>
      <c r="H790" s="163">
        <f t="shared" ref="H790:L790" si="334">G788*0.3</f>
        <v>0</v>
      </c>
      <c r="I790" s="163">
        <f t="shared" si="334"/>
        <v>0</v>
      </c>
      <c r="J790" s="163">
        <f t="shared" si="334"/>
        <v>0</v>
      </c>
      <c r="K790" s="163">
        <f t="shared" si="334"/>
        <v>0</v>
      </c>
      <c r="L790" s="163">
        <f t="shared" si="334"/>
        <v>0</v>
      </c>
      <c r="M790" s="24"/>
      <c r="N790" s="91">
        <f>SUM(F790:L790)</f>
        <v>720000</v>
      </c>
      <c r="O790" s="201"/>
      <c r="P790" s="17"/>
      <c r="Q790" s="9"/>
      <c r="R790" s="18"/>
      <c r="S790" s="19"/>
      <c r="T790" s="19"/>
      <c r="U790" s="19"/>
      <c r="V790" s="30"/>
      <c r="W790" s="30"/>
    </row>
    <row r="791" spans="3:23" x14ac:dyDescent="0.35">
      <c r="C791" s="23"/>
      <c r="D791" s="161"/>
      <c r="E791" s="162"/>
      <c r="F791" s="163"/>
      <c r="G791" s="163"/>
      <c r="H791" s="163"/>
      <c r="I791" s="163"/>
      <c r="J791" s="163"/>
      <c r="K791" s="163"/>
      <c r="L791" s="159"/>
      <c r="M791" s="24"/>
      <c r="N791" s="160"/>
      <c r="O791" s="201"/>
      <c r="P791" s="17"/>
      <c r="Q791" s="9"/>
      <c r="R791" s="18"/>
      <c r="S791" s="19"/>
      <c r="T791" s="19"/>
      <c r="U791" s="19"/>
      <c r="V791" s="30"/>
      <c r="W791" s="30"/>
    </row>
    <row r="792" spans="3:23" s="171" customFormat="1" ht="12.5" x14ac:dyDescent="0.25">
      <c r="C792" s="122"/>
      <c r="D792" s="164" t="s">
        <v>303</v>
      </c>
      <c r="E792" s="165"/>
      <c r="F792" s="166">
        <f>(F542)</f>
        <v>600000</v>
      </c>
      <c r="G792" s="166">
        <v>0</v>
      </c>
      <c r="H792" s="166">
        <v>0</v>
      </c>
      <c r="I792" s="166">
        <v>0</v>
      </c>
      <c r="J792" s="166">
        <v>0</v>
      </c>
      <c r="K792" s="166">
        <v>0</v>
      </c>
      <c r="L792" s="166">
        <v>0</v>
      </c>
      <c r="M792" s="123"/>
      <c r="N792" s="167">
        <f t="shared" ref="N792" si="335">SUM(F792:L792)</f>
        <v>600000</v>
      </c>
      <c r="O792" s="202"/>
      <c r="P792" s="168"/>
      <c r="Q792" s="9"/>
      <c r="R792" s="18"/>
      <c r="S792" s="169"/>
      <c r="T792" s="169"/>
      <c r="U792" s="169"/>
      <c r="V792" s="170"/>
      <c r="W792" s="170"/>
    </row>
    <row r="793" spans="3:23" s="171" customFormat="1" ht="12.5" x14ac:dyDescent="0.25">
      <c r="C793" s="122"/>
      <c r="D793" s="164"/>
      <c r="E793" s="165"/>
      <c r="F793" s="166"/>
      <c r="G793" s="166"/>
      <c r="H793" s="166"/>
      <c r="I793" s="166"/>
      <c r="J793" s="166"/>
      <c r="K793" s="166"/>
      <c r="L793" s="172"/>
      <c r="M793" s="123"/>
      <c r="N793" s="173"/>
      <c r="O793" s="202"/>
      <c r="P793" s="168"/>
      <c r="Q793" s="9"/>
      <c r="R793" s="18"/>
      <c r="S793" s="169"/>
      <c r="T793" s="169"/>
      <c r="U793" s="169"/>
      <c r="V793" s="170"/>
      <c r="W793" s="170"/>
    </row>
    <row r="794" spans="3:23" s="171" customFormat="1" ht="12.5" x14ac:dyDescent="0.25">
      <c r="C794" s="122"/>
      <c r="D794" s="164" t="s">
        <v>304</v>
      </c>
      <c r="E794" s="165"/>
      <c r="F794" s="166">
        <f>F792+F790+F789+F786+F783</f>
        <v>5045500</v>
      </c>
      <c r="G794" s="166">
        <f>G792+G790+G789+G786+G783</f>
        <v>4180750</v>
      </c>
      <c r="H794" s="166">
        <f>H792+H790+H789+H786+H783</f>
        <v>300000</v>
      </c>
      <c r="I794" s="166">
        <f t="shared" ref="I794:L794" si="336">I792+I790+I789+I786+I783</f>
        <v>0</v>
      </c>
      <c r="J794" s="166">
        <f t="shared" si="336"/>
        <v>0</v>
      </c>
      <c r="K794" s="166">
        <f t="shared" si="336"/>
        <v>0</v>
      </c>
      <c r="L794" s="166">
        <f t="shared" si="336"/>
        <v>0</v>
      </c>
      <c r="M794" s="123"/>
      <c r="N794" s="167">
        <f>N792+N790+N789+N786+N783</f>
        <v>9526250</v>
      </c>
      <c r="O794" s="202"/>
      <c r="P794" s="168"/>
      <c r="Q794" s="9"/>
      <c r="R794" s="18"/>
      <c r="S794" s="169"/>
      <c r="T794" s="169"/>
      <c r="U794" s="169"/>
      <c r="V794" s="170"/>
      <c r="W794" s="170"/>
    </row>
    <row r="795" spans="3:23" x14ac:dyDescent="0.35">
      <c r="C795" s="23"/>
      <c r="D795" s="1"/>
      <c r="E795" s="153"/>
      <c r="G795" s="33"/>
      <c r="H795" s="33"/>
      <c r="I795" s="33"/>
      <c r="J795" s="33"/>
      <c r="K795" s="33"/>
      <c r="L795" s="151"/>
      <c r="M795" s="151"/>
      <c r="N795" s="153"/>
      <c r="O795" s="200"/>
      <c r="P795" s="17"/>
      <c r="Q795" s="9"/>
      <c r="R795" s="18"/>
      <c r="S795" s="19"/>
      <c r="T795" s="19"/>
      <c r="U795" s="19"/>
      <c r="V795" s="30"/>
      <c r="W795" s="30"/>
    </row>
    <row r="796" spans="3:23" s="39" customFormat="1" ht="12.5" x14ac:dyDescent="0.25">
      <c r="C796" s="41"/>
      <c r="D796" s="41" t="s">
        <v>305</v>
      </c>
      <c r="E796" s="43"/>
      <c r="F796" s="174">
        <f>SUM(F32+F33+F51+F52+F53+F54+F55+F66+F67+F68+F77+F78+F79+F80+F92+F93+F94+F95+F115+F128+F129+F130+F151+F152+F153+F154+F203+F204+F205+F217+F218+F219+F260+F261+F262+F272+F273+F298+F299+F300+F315+F316+F330+F331+F332+F348+F349+F367+F368+F369+F381+F382+F409+F410+F411+F428+F445+F446+F447+F448+F459+F460+F477+F478+F484+F533+F534+F535+F561+F562+F563+F646+F665+F666+F678+F679+F689+F714+F715+F728+F729)</f>
        <v>0</v>
      </c>
      <c r="G796" s="174">
        <f>SUM(G32+G33+G51+G52+G53+G54+G55+G66+G67+G68+G77+G78+G79+G80+G92+G93+G94+G95+G115+G128+G129+G130+G151+G152+G153+G154+G203+G204+G205+G217+G218+G219+G260+G261+G262+G272+G273+G298+G299+G300+G315+G316+G330+G331+G332+G348+G349+G367+G368+G369+G381+G382+G409+G410+G411+G428+G445+G446+G447+G448+G459+G460+G477+G478+G484+G533+G534+G535+G561+G562+G563+G646+G665+G666+G678+G679+G689+G714+G715+G728+G729,G393,G392)</f>
        <v>20590000</v>
      </c>
      <c r="H796" s="174">
        <f>SUM(H32+H33+H51+H52+H53+H54+H55+H66+H67+H68+H77+H78+H79+H80+H92+H93+H94+H95+H115+H128+H129+H130+H151+H152+H153+H154+H203+H204+H205+H217+H218+H219+H260+H261+H262+H272+H273+H298+H299+H300+H315+H316+H330+H331+H332+H348+H349+H367+H368+H369+H381+H382+H409+H410+H411+H428+H445+H446+H447+H448+H459+H460+H477+H478+H484+H533+H534+H535+H561+H562+H563+H646+H665+H666+H678+H679+H689+H714+H715+H728+H729,H393,H392)</f>
        <v>20625000</v>
      </c>
      <c r="I796" s="174">
        <f>SUM(I32+I33+I51+I52+I53+I54+I55+I66+I67+I68+I77+I78+I79+I80+I92+I93+I94+I95+I115+I128+I129+I130+I151+I152+I153+I154+I203+I204+I205+I217+I218+I219+I260+I261+I262+I272+I273+I298+I299+I300+I315+I316+I330+I331+I332+I348+I349+I367+I368+I369+I381+I382+I409+I410+I411+I428+I445+I446+I447+I448+I459+I460+I477+I478+I484+I533+I534+I535+I561+I562+I563+I646+I665+I666+I678+I679+I689+I714+I715+I728+I729)</f>
        <v>0</v>
      </c>
      <c r="J796" s="174">
        <f>SUM(J32+J33+J51+J52+J53+J54+J55+J66+J67+J68+J77+J78+J79+J80+J92+J93+J94+J95+J115+J128+J129+J130+J151+J152+J153+J154+J203+J204+J205+J217+J218+J219+J260+J261+J262+J272+J273+J298+J299+J300+J315+J316+J330+J331+J332+J348+J349+J367+J368+J369+J381+J382+J409+J410+J411+J428+J445+J446+J447+J448+J459+J460+J477+J478+J484+J533+J534+J535+J561+J562+J563+J646+J665+J666+J678+J679+J689+J714+J715+J728+J729)</f>
        <v>0</v>
      </c>
      <c r="K796" s="174">
        <f>SUM(K32+K33+K51+K52+K53+K54+K55+K66+K67+K68+K77+K78+K79+K80+K92+K93+K94+K95+K115+K128+K129+K130+K151+K152+K153+K154+K203+K204+K205+K217+K218+K219+K260+K261+K262+K272+K273+K298+K299+K300+K315+K316+K330+K331+K332+K348+K349+K367+K368+K369+K381+K382+K409+K410+K411+K428+K445+K446+K447+K448+K459+K460+K477+K478+K484+K533+K534+K535+K561+K562+K563+K646+K665+K666+K678+K679+K689+K714+K715+K728+K729)</f>
        <v>0</v>
      </c>
      <c r="L796" s="174">
        <f>SUM(L32+L33+L51+L52+L53+L54+L55+L66+L67+L68+L77+L78+L79+L80+L92+L93+L94+L95+L115+L128+L129+L130+L151+L152+L153+L154+L203+L204+L205+L217+L218+L219+L260+L261+L262+L272+L273+L298+L299+L300+L315+L316+L330+L331+L332+L348+L349+L367+L368+L369+L381+L382+L409+L410+L411+L428+L445+L446+L447+L448+L459+L460+L477+L478+L484+L533+L534+L535+L561+L562+L563+L646+L665+L666+L678+L679+L689+L714+L715+L728+L729)</f>
        <v>0</v>
      </c>
      <c r="M796" s="174">
        <f>SUM(M32+M33+M51+M52+M53+M54+M55+M66+M67+M68+M77+M78+M79+M80+M92+M93+M94+M95+M115+M128+M129+M130+M151+M152+M153+M154+M203+M204+M205+M217+M218+M219+M260+M261+M262+M272+M273+M298+M299+M300+M315+M316+M330+M331+M332+M348+M349+M367+M368+M369+M381+M382+M409+M410+M411+M428+M445+M446+M447+M448+M459+M460+M477+M478+M484+M533+M534+M535+M561+M562+M563+M646+M665+M666+M678+M679+M689+M714+M715+M728+M729)</f>
        <v>0</v>
      </c>
      <c r="N796" s="174">
        <f>SUM(N32+N33+N51+N52+N53+N54+N55+N66+N67+N68+N77+N78+N79+N80+N92+N93+N94+N95+N115+N128+N129+N130+N151+N152+N153+N154+N203+N204+N205+N217+N218+N219+N260+N261+N262+N272+N273+N298+N299+N300+N315+N316+N330+N331+N332+N348+N349+N367+N368+N369+N381+N382+N409+N410+N411+N428+N445+N446+N447+N448+N459+N460+N477+N478+N484+N533+N534+N535+N561+N562+N563+N646+N665+N666+N678+N679+N689+N714+N715+N728+N729+N392+N393)</f>
        <v>41215000</v>
      </c>
      <c r="O796" s="203"/>
      <c r="P796" s="175"/>
      <c r="Q796" s="9"/>
      <c r="R796" s="176"/>
      <c r="S796" s="177"/>
      <c r="T796" s="177"/>
      <c r="U796" s="177"/>
    </row>
    <row r="797" spans="3:23" s="39" customFormat="1" ht="12.5" x14ac:dyDescent="0.25">
      <c r="C797" s="41"/>
      <c r="D797" s="41" t="s">
        <v>306</v>
      </c>
      <c r="E797" s="43"/>
      <c r="F797" s="174">
        <f>G796*0.12</f>
        <v>2470800</v>
      </c>
      <c r="G797" s="174">
        <f>H796*0.12</f>
        <v>2475000</v>
      </c>
      <c r="H797" s="174">
        <f t="shared" ref="H797:L797" si="337">I796*0.12</f>
        <v>0</v>
      </c>
      <c r="I797" s="174">
        <f t="shared" si="337"/>
        <v>0</v>
      </c>
      <c r="J797" s="174">
        <f t="shared" si="337"/>
        <v>0</v>
      </c>
      <c r="K797" s="174">
        <f t="shared" si="337"/>
        <v>0</v>
      </c>
      <c r="L797" s="174">
        <f t="shared" si="337"/>
        <v>0</v>
      </c>
      <c r="M797" s="174"/>
      <c r="N797" s="174">
        <f>SUM(F797:L797)</f>
        <v>4945800</v>
      </c>
      <c r="O797" s="203"/>
      <c r="P797" s="175"/>
      <c r="Q797" s="9"/>
      <c r="R797" s="176"/>
      <c r="S797" s="177"/>
      <c r="T797" s="177"/>
      <c r="U797" s="177"/>
    </row>
    <row r="798" spans="3:23" s="39" customFormat="1" ht="12.5" x14ac:dyDescent="0.25">
      <c r="C798" s="41"/>
      <c r="D798" s="178" t="s">
        <v>307</v>
      </c>
      <c r="E798" s="64"/>
      <c r="F798" s="179">
        <f>F796*0.06</f>
        <v>0</v>
      </c>
      <c r="G798" s="179">
        <f>G796*0.06</f>
        <v>1235400</v>
      </c>
      <c r="H798" s="179">
        <f>H796*0.06</f>
        <v>1237500</v>
      </c>
      <c r="I798" s="179">
        <f t="shared" ref="I798:L798" si="338">I796*0.06</f>
        <v>0</v>
      </c>
      <c r="J798" s="179">
        <f t="shared" si="338"/>
        <v>0</v>
      </c>
      <c r="K798" s="179">
        <f t="shared" si="338"/>
        <v>0</v>
      </c>
      <c r="L798" s="179">
        <f t="shared" si="338"/>
        <v>0</v>
      </c>
      <c r="M798" s="179"/>
      <c r="N798" s="179">
        <f>SUM(F798:L798)</f>
        <v>2472900</v>
      </c>
      <c r="O798" s="203"/>
      <c r="P798" s="175"/>
      <c r="Q798" s="9"/>
      <c r="R798" s="176"/>
      <c r="S798" s="177"/>
      <c r="T798" s="177"/>
      <c r="U798" s="177"/>
    </row>
    <row r="799" spans="3:23" s="39" customFormat="1" ht="13" x14ac:dyDescent="0.25">
      <c r="C799" s="46"/>
      <c r="D799" s="41" t="s">
        <v>308</v>
      </c>
      <c r="F799" s="174">
        <f>SUM(F796:F798)</f>
        <v>2470800</v>
      </c>
      <c r="G799" s="174">
        <f t="shared" ref="G799:K799" si="339">SUM(G796:G798)</f>
        <v>24300400</v>
      </c>
      <c r="H799" s="174">
        <f t="shared" si="339"/>
        <v>21862500</v>
      </c>
      <c r="I799" s="174">
        <f t="shared" si="339"/>
        <v>0</v>
      </c>
      <c r="J799" s="174">
        <f t="shared" si="339"/>
        <v>0</v>
      </c>
      <c r="K799" s="174">
        <f t="shared" si="339"/>
        <v>0</v>
      </c>
      <c r="L799" s="174">
        <f>SUM(L796:L798)</f>
        <v>0</v>
      </c>
      <c r="N799" s="174">
        <f>SUM(N796:N798)</f>
        <v>48633700</v>
      </c>
      <c r="O799" s="203"/>
      <c r="P799" s="180"/>
      <c r="Q799" s="3"/>
      <c r="R799" s="176"/>
      <c r="S799" s="177"/>
      <c r="T799" s="177"/>
      <c r="U799" s="177"/>
    </row>
    <row r="800" spans="3:23" s="33" customFormat="1" x14ac:dyDescent="0.35">
      <c r="C800" s="23"/>
      <c r="F800"/>
      <c r="O800" s="204"/>
      <c r="P800" s="180"/>
      <c r="Q800" s="9"/>
      <c r="R800" s="181"/>
      <c r="S800" s="182"/>
      <c r="T800" s="182"/>
      <c r="U800" s="182"/>
    </row>
    <row r="801" spans="3:21" s="33" customFormat="1" ht="12.5" x14ac:dyDescent="0.25">
      <c r="C801" s="22" t="s">
        <v>309</v>
      </c>
      <c r="F801" s="137">
        <f>F780-F794</f>
        <v>42450062.729599997</v>
      </c>
      <c r="G801" s="137">
        <f>G780-G794</f>
        <v>70638594.079999998</v>
      </c>
      <c r="H801" s="137">
        <f>H780-H794</f>
        <v>80733844</v>
      </c>
      <c r="I801" s="137">
        <f>I780-I794</f>
        <v>67180630</v>
      </c>
      <c r="J801" s="137">
        <f t="shared" ref="J801:L801" si="340">J780-J794</f>
        <v>75685700</v>
      </c>
      <c r="K801" s="137">
        <f t="shared" si="340"/>
        <v>61945100</v>
      </c>
      <c r="L801" s="137">
        <f t="shared" si="340"/>
        <v>44846900</v>
      </c>
      <c r="M801" s="137"/>
      <c r="N801" s="137">
        <f>N780-N794</f>
        <v>443480830.8096</v>
      </c>
      <c r="O801" s="204"/>
      <c r="P801" s="175"/>
      <c r="Q801" s="9"/>
      <c r="R801" s="181"/>
      <c r="S801" s="182"/>
      <c r="T801" s="182"/>
      <c r="U801" s="182"/>
    </row>
    <row r="802" spans="3:21" s="33" customFormat="1" ht="12.5" x14ac:dyDescent="0.25">
      <c r="C802" s="22"/>
      <c r="F802" s="137"/>
      <c r="G802" s="137"/>
      <c r="H802" s="137"/>
      <c r="I802" s="137"/>
      <c r="J802" s="137"/>
      <c r="K802" s="137"/>
      <c r="L802" s="137"/>
      <c r="M802" s="137"/>
      <c r="N802" s="137"/>
      <c r="O802" s="204"/>
      <c r="P802" s="175"/>
      <c r="Q802" s="9"/>
      <c r="R802" s="181"/>
      <c r="S802" s="182"/>
      <c r="T802" s="182"/>
      <c r="U802" s="182"/>
    </row>
    <row r="803" spans="3:21" s="33" customFormat="1" ht="12.5" x14ac:dyDescent="0.25">
      <c r="C803" s="22"/>
      <c r="D803" s="33" t="s">
        <v>310</v>
      </c>
      <c r="F803" s="137">
        <f>F801-F799</f>
        <v>39979262.729599997</v>
      </c>
      <c r="G803" s="137">
        <f t="shared" ref="G803:M803" si="341">G801-G799</f>
        <v>46338194.079999998</v>
      </c>
      <c r="H803" s="137">
        <f t="shared" si="341"/>
        <v>58871344</v>
      </c>
      <c r="I803" s="137">
        <f t="shared" si="341"/>
        <v>67180630</v>
      </c>
      <c r="J803" s="137">
        <f t="shared" si="341"/>
        <v>75685700</v>
      </c>
      <c r="K803" s="137">
        <f t="shared" si="341"/>
        <v>61945100</v>
      </c>
      <c r="L803" s="137">
        <f>L801-L799</f>
        <v>44846900</v>
      </c>
      <c r="M803" s="137">
        <f t="shared" si="341"/>
        <v>0</v>
      </c>
      <c r="N803" s="137">
        <f>N801-N799</f>
        <v>394847130.8096</v>
      </c>
      <c r="O803" s="204"/>
      <c r="P803" s="175"/>
      <c r="Q803" s="9"/>
      <c r="R803" s="181"/>
      <c r="S803" s="182"/>
      <c r="T803" s="182"/>
      <c r="U803" s="182"/>
    </row>
    <row r="804" spans="3:21" x14ac:dyDescent="0.35">
      <c r="C804" s="33"/>
      <c r="D804" s="33"/>
      <c r="E804" s="33"/>
      <c r="G804" s="33"/>
      <c r="H804" s="33"/>
      <c r="I804" s="33"/>
      <c r="J804" s="33"/>
      <c r="K804" s="33"/>
      <c r="L804" s="33"/>
      <c r="M804" s="33"/>
      <c r="N804" s="33"/>
      <c r="O804" s="204"/>
      <c r="P804" s="17"/>
      <c r="Q804" s="9"/>
      <c r="R804" s="176"/>
      <c r="S804" s="183"/>
      <c r="T804" s="183"/>
      <c r="U804" s="183"/>
    </row>
    <row r="805" spans="3:21" x14ac:dyDescent="0.35">
      <c r="C805" s="33"/>
      <c r="D805" s="185"/>
      <c r="E805" s="184"/>
      <c r="G805" s="33"/>
      <c r="H805" s="33"/>
      <c r="I805" s="33"/>
      <c r="J805" s="33"/>
      <c r="K805" s="33"/>
      <c r="L805" s="184"/>
      <c r="M805" s="184"/>
      <c r="N805" s="33"/>
      <c r="O805" s="204"/>
      <c r="R805" s="205"/>
    </row>
    <row r="806" spans="3:21" x14ac:dyDescent="0.35">
      <c r="C806" s="33"/>
      <c r="D806" s="22"/>
      <c r="E806" s="184"/>
      <c r="G806" s="33"/>
      <c r="H806" s="33"/>
      <c r="I806" s="33"/>
      <c r="J806" s="33"/>
      <c r="K806" s="33"/>
      <c r="L806" s="184"/>
      <c r="M806" s="184"/>
      <c r="N806" s="33"/>
      <c r="O806" s="204"/>
      <c r="R806" s="205"/>
    </row>
    <row r="807" spans="3:21" x14ac:dyDescent="0.35">
      <c r="C807" s="33"/>
      <c r="D807" s="33"/>
      <c r="E807" s="33"/>
      <c r="G807" s="33"/>
      <c r="H807" s="33"/>
      <c r="I807" s="33"/>
      <c r="J807" s="33"/>
      <c r="K807" s="33"/>
      <c r="L807" s="33"/>
      <c r="M807" s="33"/>
      <c r="N807" s="33"/>
      <c r="O807" s="204"/>
      <c r="R807" s="205"/>
    </row>
    <row r="808" spans="3:21" x14ac:dyDescent="0.35">
      <c r="C808" s="33"/>
      <c r="D808" s="33"/>
      <c r="E808" s="33"/>
      <c r="L808" s="33"/>
      <c r="M808" s="33"/>
      <c r="N808" s="33"/>
      <c r="O808" s="204"/>
      <c r="R808" s="205"/>
    </row>
    <row r="809" spans="3:21" x14ac:dyDescent="0.35">
      <c r="C809" s="33"/>
      <c r="D809" s="33"/>
      <c r="E809" s="33"/>
      <c r="L809" s="33"/>
      <c r="M809" s="33"/>
      <c r="R809" s="205"/>
    </row>
    <row r="810" spans="3:21" x14ac:dyDescent="0.35">
      <c r="C810" s="33"/>
      <c r="R810" s="205"/>
    </row>
    <row r="811" spans="3:21" x14ac:dyDescent="0.35">
      <c r="C811" s="33"/>
      <c r="R811" s="205"/>
    </row>
    <row r="812" spans="3:21" x14ac:dyDescent="0.35">
      <c r="C812" s="33"/>
      <c r="R812" s="205"/>
    </row>
    <row r="813" spans="3:21" x14ac:dyDescent="0.35">
      <c r="C813" s="33"/>
      <c r="R813" s="205"/>
    </row>
  </sheetData>
  <printOptions horizontalCentered="1"/>
  <pageMargins left="0.7" right="0.7" top="0.75" bottom="0.75" header="0.3" footer="0.3"/>
  <pageSetup scale="58" fitToHeight="0" orientation="landscape" r:id="rId1"/>
  <headerFooter alignWithMargins="0">
    <oddHeader xml:space="preserve">&amp;C&amp;"Times New Roman,Bold"&amp;12All Schools - 2026/32
Preliminary Capital Program 
&amp;R&amp;D
</oddHeader>
    <oddFooter>Page &amp;P&amp;R</oddFooter>
  </headerFooter>
  <rowBreaks count="16" manualBreakCount="16">
    <brk id="43" max="16383" man="1"/>
    <brk id="99" max="16383" man="1"/>
    <brk id="143" max="16383" man="1"/>
    <brk id="196" max="16383" man="1"/>
    <brk id="252" max="16383" man="1"/>
    <brk id="304" max="16383" man="1"/>
    <brk id="357" max="16383" man="1"/>
    <brk id="415" max="14" man="1"/>
    <brk id="470" max="16383" man="1"/>
    <brk id="510" max="16383" man="1"/>
    <brk id="555" max="16383" man="1"/>
    <brk id="605" max="16383" man="1"/>
    <brk id="656" max="16383" man="1"/>
    <brk id="705" max="16383" man="1"/>
    <brk id="740" max="16383" man="1"/>
    <brk id="775" max="16383" man="1"/>
  </rowBreaks>
  <colBreaks count="1" manualBreakCount="1">
    <brk id="14" max="72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F1EE2-3755-4A7E-B623-D22A96481B65}">
  <sheetPr>
    <pageSetUpPr fitToPage="1"/>
  </sheetPr>
  <dimension ref="A1:AP813"/>
  <sheetViews>
    <sheetView tabSelected="1" view="pageBreakPreview" topLeftCell="A605" zoomScale="75" zoomScaleNormal="100" zoomScaleSheetLayoutView="75" workbookViewId="0">
      <selection activeCell="H654" sqref="H654"/>
    </sheetView>
  </sheetViews>
  <sheetFormatPr defaultColWidth="9.26953125" defaultRowHeight="14.5" x14ac:dyDescent="0.35"/>
  <cols>
    <col min="1" max="1" width="1.81640625" customWidth="1"/>
    <col min="2" max="2" width="1.453125" customWidth="1"/>
    <col min="3" max="3" width="21.1796875" customWidth="1"/>
    <col min="4" max="4" width="47.1796875" customWidth="1"/>
    <col min="5" max="5" width="1.1796875" customWidth="1"/>
    <col min="6" max="7" width="16.7265625" bestFit="1" customWidth="1"/>
    <col min="8" max="12" width="15.453125" customWidth="1"/>
    <col min="13" max="13" width="1" customWidth="1"/>
    <col min="14" max="14" width="15.26953125" bestFit="1" customWidth="1"/>
    <col min="15" max="15" width="15.54296875" style="186" bestFit="1" customWidth="1"/>
    <col min="16" max="16" width="3.1796875" style="2" customWidth="1"/>
    <col min="17" max="17" width="15.1796875" style="3" bestFit="1" customWidth="1"/>
    <col min="18" max="18" width="13.453125" style="4" customWidth="1"/>
    <col min="19" max="21" width="13.453125" customWidth="1"/>
    <col min="22" max="23" width="12.453125" customWidth="1"/>
    <col min="24" max="24" width="73.453125" bestFit="1" customWidth="1"/>
    <col min="25" max="25" width="12.7265625" customWidth="1"/>
    <col min="26" max="27" width="12.453125" customWidth="1"/>
  </cols>
  <sheetData>
    <row r="1" spans="2:27" x14ac:dyDescent="0.35">
      <c r="C1" s="1"/>
      <c r="D1" s="1"/>
      <c r="R1" s="205"/>
    </row>
    <row r="2" spans="2:27" x14ac:dyDescent="0.35">
      <c r="C2" s="5"/>
      <c r="D2" s="1"/>
      <c r="R2" s="205"/>
    </row>
    <row r="3" spans="2:27" x14ac:dyDescent="0.35">
      <c r="C3" s="5"/>
      <c r="R3" s="205"/>
    </row>
    <row r="4" spans="2:27" x14ac:dyDescent="0.35">
      <c r="C4" s="6" t="s">
        <v>0</v>
      </c>
      <c r="D4" s="6" t="s">
        <v>1</v>
      </c>
      <c r="E4" s="7"/>
      <c r="F4" s="7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8</v>
      </c>
      <c r="M4" s="7"/>
      <c r="N4" s="7" t="s">
        <v>9</v>
      </c>
      <c r="O4" s="187"/>
      <c r="P4" s="8"/>
      <c r="Q4" s="9"/>
      <c r="R4" s="10"/>
      <c r="S4" s="7"/>
      <c r="T4" s="7"/>
      <c r="U4" s="7"/>
      <c r="X4" s="11"/>
      <c r="Y4" s="11"/>
      <c r="Z4" s="12"/>
    </row>
    <row r="5" spans="2:27" x14ac:dyDescent="0.35"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187"/>
      <c r="P5" s="8"/>
      <c r="Q5" s="9"/>
      <c r="R5" s="10"/>
      <c r="S5" s="7"/>
      <c r="T5" s="7"/>
      <c r="U5" s="7"/>
      <c r="X5" s="11"/>
      <c r="Y5" s="11"/>
      <c r="Z5" s="11"/>
    </row>
    <row r="6" spans="2:27" x14ac:dyDescent="0.35">
      <c r="B6" s="13"/>
      <c r="C6" s="14" t="s">
        <v>10</v>
      </c>
      <c r="D6" s="15"/>
      <c r="E6" s="16"/>
      <c r="F6" s="16"/>
      <c r="G6" s="16"/>
      <c r="H6" s="16"/>
      <c r="I6" s="16"/>
      <c r="J6" s="16"/>
      <c r="K6" s="16"/>
      <c r="L6" s="16"/>
      <c r="M6" s="16"/>
      <c r="N6" s="16"/>
      <c r="O6" s="188"/>
      <c r="P6" s="17"/>
      <c r="Q6" s="9"/>
      <c r="R6" s="18"/>
      <c r="S6" s="19"/>
      <c r="T6" s="19"/>
      <c r="U6" s="19"/>
      <c r="Z6" s="20"/>
      <c r="AA6" s="21"/>
    </row>
    <row r="7" spans="2:27" x14ac:dyDescent="0.35">
      <c r="B7" s="13"/>
      <c r="C7" s="22"/>
      <c r="D7" s="23" t="s">
        <v>11</v>
      </c>
      <c r="E7" s="24"/>
      <c r="F7" s="24">
        <v>250000</v>
      </c>
      <c r="I7" s="24">
        <v>250000</v>
      </c>
      <c r="J7" s="24"/>
      <c r="K7" s="24"/>
      <c r="L7" s="24"/>
      <c r="M7" s="24"/>
      <c r="N7" s="25">
        <f>SUM(F7:L7)</f>
        <v>500000</v>
      </c>
      <c r="O7" s="189"/>
      <c r="P7" s="17"/>
      <c r="Q7" s="9"/>
      <c r="R7" s="18"/>
      <c r="S7" s="19"/>
      <c r="T7" s="19"/>
      <c r="U7" s="19"/>
      <c r="Z7" s="20"/>
      <c r="AA7" s="21"/>
    </row>
    <row r="8" spans="2:27" x14ac:dyDescent="0.35">
      <c r="B8" s="13"/>
      <c r="C8" s="22"/>
      <c r="D8" s="23" t="s">
        <v>12</v>
      </c>
      <c r="E8" s="24"/>
      <c r="F8" s="24">
        <v>2250000</v>
      </c>
      <c r="G8" s="24"/>
      <c r="H8" s="24"/>
      <c r="I8" s="24"/>
      <c r="J8" s="24"/>
      <c r="K8" s="24"/>
      <c r="L8" s="24"/>
      <c r="M8" s="24"/>
      <c r="N8" s="25">
        <f>SUM(F8:L8)</f>
        <v>2250000</v>
      </c>
      <c r="O8" s="189"/>
      <c r="P8" s="17"/>
      <c r="Q8" s="9"/>
      <c r="R8" s="18"/>
      <c r="S8" s="19"/>
      <c r="T8" s="19"/>
      <c r="U8" s="19"/>
      <c r="Z8" s="20"/>
      <c r="AA8" s="21"/>
    </row>
    <row r="9" spans="2:27" x14ac:dyDescent="0.35">
      <c r="B9" s="13"/>
      <c r="C9" s="26"/>
      <c r="D9" s="23" t="s">
        <v>13</v>
      </c>
      <c r="E9" s="24"/>
      <c r="F9" s="24">
        <v>300000</v>
      </c>
      <c r="G9" s="24"/>
      <c r="H9" s="24"/>
      <c r="I9" s="24"/>
      <c r="J9" s="24"/>
      <c r="K9" s="24"/>
      <c r="L9" s="24"/>
      <c r="M9" s="24"/>
      <c r="N9" s="25">
        <f>SUM(F9:L9)</f>
        <v>300000</v>
      </c>
      <c r="O9" s="189"/>
      <c r="P9" s="17"/>
      <c r="Q9" s="9"/>
      <c r="R9" s="18"/>
      <c r="S9" s="19"/>
      <c r="T9" s="19"/>
      <c r="U9" s="19"/>
      <c r="Z9" s="20"/>
      <c r="AA9" s="21"/>
    </row>
    <row r="10" spans="2:27" x14ac:dyDescent="0.35">
      <c r="B10" s="13"/>
      <c r="C10" s="22"/>
      <c r="D10" s="23" t="s">
        <v>14</v>
      </c>
      <c r="E10" s="24"/>
      <c r="G10" s="24"/>
      <c r="H10" s="24"/>
      <c r="J10" s="24">
        <v>300000</v>
      </c>
      <c r="K10" s="24">
        <v>300000</v>
      </c>
      <c r="L10" s="24">
        <v>300000</v>
      </c>
      <c r="M10" s="24"/>
      <c r="N10" s="25">
        <f t="shared" ref="N10:N12" si="0">SUM(F10:L10)</f>
        <v>900000</v>
      </c>
      <c r="O10" s="189"/>
      <c r="P10" s="17"/>
      <c r="Q10" s="9"/>
      <c r="R10" s="18"/>
      <c r="S10" s="19"/>
      <c r="T10" s="19"/>
      <c r="U10" s="19"/>
      <c r="Z10" s="20"/>
      <c r="AA10" s="21"/>
    </row>
    <row r="11" spans="2:27" x14ac:dyDescent="0.35">
      <c r="B11" s="13"/>
      <c r="C11" s="22"/>
      <c r="D11" s="23" t="s">
        <v>15</v>
      </c>
      <c r="E11" s="24"/>
      <c r="F11" s="24">
        <f>SUM(G7:G10)*0.12</f>
        <v>0</v>
      </c>
      <c r="G11" s="24">
        <f t="shared" ref="G11:L11" si="1">SUM(H7:H10)*0.12</f>
        <v>0</v>
      </c>
      <c r="H11" s="24">
        <f t="shared" si="1"/>
        <v>30000</v>
      </c>
      <c r="I11" s="24">
        <f t="shared" si="1"/>
        <v>36000</v>
      </c>
      <c r="J11" s="24">
        <f t="shared" si="1"/>
        <v>36000</v>
      </c>
      <c r="K11" s="24">
        <f t="shared" si="1"/>
        <v>36000</v>
      </c>
      <c r="L11" s="24">
        <f t="shared" si="1"/>
        <v>0</v>
      </c>
      <c r="M11" s="24"/>
      <c r="N11" s="25">
        <f t="shared" si="0"/>
        <v>138000</v>
      </c>
      <c r="O11" s="189"/>
      <c r="P11" s="17"/>
      <c r="Q11" s="9"/>
      <c r="R11" s="18"/>
      <c r="S11" s="19"/>
      <c r="T11" s="19"/>
      <c r="U11" s="19"/>
      <c r="Z11" s="20"/>
      <c r="AA11" s="21"/>
    </row>
    <row r="12" spans="2:27" x14ac:dyDescent="0.35">
      <c r="B12" s="13"/>
      <c r="C12" s="22"/>
      <c r="D12" s="23" t="s">
        <v>16</v>
      </c>
      <c r="E12" s="24"/>
      <c r="F12" s="24">
        <f>SUM(F7:F10)*0.06</f>
        <v>168000</v>
      </c>
      <c r="G12" s="24">
        <f t="shared" ref="G12:L12" si="2">SUM(G7:G10)*0.06</f>
        <v>0</v>
      </c>
      <c r="H12" s="24">
        <f t="shared" si="2"/>
        <v>0</v>
      </c>
      <c r="I12" s="24">
        <f t="shared" si="2"/>
        <v>15000</v>
      </c>
      <c r="J12" s="24">
        <f t="shared" si="2"/>
        <v>18000</v>
      </c>
      <c r="K12" s="24">
        <f t="shared" si="2"/>
        <v>18000</v>
      </c>
      <c r="L12" s="24">
        <f t="shared" si="2"/>
        <v>18000</v>
      </c>
      <c r="M12" s="24"/>
      <c r="N12" s="27">
        <f t="shared" si="0"/>
        <v>237000</v>
      </c>
      <c r="O12" s="189"/>
      <c r="P12" s="17"/>
      <c r="Q12" s="9"/>
      <c r="R12" s="18"/>
      <c r="S12" s="19"/>
      <c r="T12" s="19"/>
      <c r="U12" s="19"/>
      <c r="Z12" s="20"/>
      <c r="AA12" s="21"/>
    </row>
    <row r="13" spans="2:27" x14ac:dyDescent="0.35">
      <c r="B13" s="13"/>
      <c r="C13" s="22"/>
      <c r="D13" s="23"/>
      <c r="E13" s="28"/>
      <c r="F13" s="28">
        <f>SUM(F7:F12)</f>
        <v>2968000</v>
      </c>
      <c r="G13" s="28">
        <f t="shared" ref="G13:L13" si="3">SUM(G7:G12)</f>
        <v>0</v>
      </c>
      <c r="H13" s="28">
        <f t="shared" si="3"/>
        <v>30000</v>
      </c>
      <c r="I13" s="28">
        <f t="shared" si="3"/>
        <v>301000</v>
      </c>
      <c r="J13" s="28">
        <f t="shared" si="3"/>
        <v>354000</v>
      </c>
      <c r="K13" s="28">
        <f t="shared" si="3"/>
        <v>354000</v>
      </c>
      <c r="L13" s="28">
        <f t="shared" si="3"/>
        <v>318000</v>
      </c>
      <c r="M13" s="28"/>
      <c r="N13" s="28">
        <f>SUM(N7:N12)</f>
        <v>4325000</v>
      </c>
      <c r="O13" s="190">
        <f>SUM(E13:L13)</f>
        <v>4325000</v>
      </c>
      <c r="P13" s="17"/>
      <c r="Q13" s="9"/>
      <c r="R13" s="18"/>
      <c r="S13" s="29"/>
      <c r="T13" s="29"/>
      <c r="U13" s="29"/>
      <c r="V13" s="30"/>
      <c r="W13" s="30"/>
      <c r="Z13" s="20"/>
      <c r="AA13" s="21"/>
    </row>
    <row r="14" spans="2:27" x14ac:dyDescent="0.35">
      <c r="B14" s="13"/>
      <c r="C14" s="22"/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25"/>
      <c r="O14" s="189"/>
      <c r="P14" s="17"/>
      <c r="Q14" s="9"/>
      <c r="R14" s="18"/>
      <c r="S14" s="19"/>
      <c r="T14" s="19"/>
      <c r="U14" s="19"/>
      <c r="V14" s="30"/>
      <c r="W14" s="30"/>
      <c r="Z14" s="20"/>
      <c r="AA14" s="21"/>
    </row>
    <row r="15" spans="2:27" x14ac:dyDescent="0.35">
      <c r="B15" s="13"/>
      <c r="C15" s="14" t="s">
        <v>17</v>
      </c>
      <c r="D15" s="14" t="s">
        <v>18</v>
      </c>
      <c r="E15" s="31"/>
      <c r="F15" s="31"/>
      <c r="G15" s="31"/>
      <c r="H15" s="31"/>
      <c r="I15" s="31"/>
      <c r="J15" s="31"/>
      <c r="K15" s="31"/>
      <c r="L15" s="31"/>
      <c r="M15" s="31"/>
      <c r="N15" s="16"/>
      <c r="O15" s="189"/>
      <c r="P15" s="17"/>
      <c r="Q15" s="9"/>
      <c r="R15" s="18"/>
      <c r="S15" s="19"/>
      <c r="T15" s="19"/>
      <c r="U15" s="19"/>
      <c r="V15" s="30"/>
      <c r="W15" s="30"/>
    </row>
    <row r="16" spans="2:27" x14ac:dyDescent="0.35">
      <c r="B16" s="13"/>
      <c r="D16" s="23" t="s">
        <v>19</v>
      </c>
      <c r="E16" s="24"/>
      <c r="F16" s="24"/>
      <c r="G16" s="24">
        <v>2500000</v>
      </c>
      <c r="H16" s="24">
        <v>2500000</v>
      </c>
      <c r="I16" s="24">
        <v>3500000</v>
      </c>
      <c r="J16" s="24">
        <v>7500000</v>
      </c>
      <c r="K16" s="24">
        <v>7500000</v>
      </c>
      <c r="L16" s="24">
        <v>11000000</v>
      </c>
      <c r="M16" s="24"/>
      <c r="N16" s="25">
        <f t="shared" ref="N16:N21" si="4">SUM(F16:L16)</f>
        <v>34500000</v>
      </c>
      <c r="O16" s="189"/>
      <c r="P16" s="17"/>
      <c r="Q16" s="9"/>
      <c r="R16" s="18"/>
      <c r="S16" s="19"/>
      <c r="T16" s="19"/>
      <c r="U16" s="19"/>
      <c r="V16" s="30"/>
      <c r="W16" s="30"/>
    </row>
    <row r="17" spans="2:24" x14ac:dyDescent="0.35">
      <c r="B17" s="13"/>
      <c r="C17" s="22"/>
      <c r="D17" s="23" t="s">
        <v>20</v>
      </c>
      <c r="E17" s="24"/>
      <c r="F17" s="24">
        <v>475000</v>
      </c>
      <c r="G17" s="24"/>
      <c r="H17" s="24"/>
      <c r="I17" s="24"/>
      <c r="J17" s="24"/>
      <c r="K17" s="24"/>
      <c r="L17" s="24"/>
      <c r="M17" s="24"/>
      <c r="N17" s="25">
        <f>SUM(F17:L17)</f>
        <v>475000</v>
      </c>
      <c r="O17" s="189"/>
      <c r="P17" s="17"/>
      <c r="Q17" s="9"/>
      <c r="R17" s="18"/>
      <c r="S17" s="19"/>
      <c r="T17" s="19"/>
      <c r="U17" s="19"/>
      <c r="V17" s="30"/>
      <c r="W17" s="30"/>
    </row>
    <row r="18" spans="2:24" x14ac:dyDescent="0.35">
      <c r="B18" s="13"/>
      <c r="C18" s="22"/>
      <c r="D18" s="23" t="s">
        <v>21</v>
      </c>
      <c r="E18" s="24"/>
      <c r="F18" s="24"/>
      <c r="G18" s="24"/>
      <c r="H18" s="24"/>
      <c r="I18" s="24"/>
      <c r="J18" s="24">
        <v>800000</v>
      </c>
      <c r="K18" s="24"/>
      <c r="L18" s="24"/>
      <c r="M18" s="24"/>
      <c r="N18" s="25">
        <f t="shared" si="4"/>
        <v>800000</v>
      </c>
      <c r="O18" s="189"/>
      <c r="P18" s="17"/>
      <c r="Q18" s="9"/>
      <c r="R18" s="18"/>
      <c r="S18" s="19"/>
      <c r="T18" s="19"/>
      <c r="U18" s="19"/>
    </row>
    <row r="19" spans="2:24" x14ac:dyDescent="0.35">
      <c r="B19" s="13"/>
      <c r="C19" s="22"/>
      <c r="D19" s="23" t="s">
        <v>22</v>
      </c>
      <c r="E19" s="24"/>
      <c r="F19" s="24"/>
      <c r="G19" s="24"/>
      <c r="H19" s="24"/>
      <c r="I19" s="24"/>
      <c r="J19" s="24"/>
      <c r="L19" s="24">
        <v>4750000</v>
      </c>
      <c r="M19" s="24"/>
      <c r="N19" s="25">
        <f t="shared" si="4"/>
        <v>4750000</v>
      </c>
      <c r="O19" s="189"/>
      <c r="P19" s="17"/>
      <c r="Q19" s="9"/>
      <c r="R19" s="18"/>
      <c r="S19" s="19"/>
      <c r="T19" s="19"/>
      <c r="U19" s="19"/>
    </row>
    <row r="20" spans="2:24" x14ac:dyDescent="0.35">
      <c r="B20" s="13"/>
      <c r="C20" s="22"/>
      <c r="D20" s="23" t="s">
        <v>15</v>
      </c>
      <c r="E20" s="24"/>
      <c r="F20" s="24">
        <f>SUM(G16:G19)*0.12</f>
        <v>300000</v>
      </c>
      <c r="G20" s="24">
        <f t="shared" ref="G20:L20" si="5">SUM(H16:H19)*0.12</f>
        <v>300000</v>
      </c>
      <c r="H20" s="24">
        <f t="shared" si="5"/>
        <v>420000</v>
      </c>
      <c r="I20" s="24">
        <f t="shared" si="5"/>
        <v>996000</v>
      </c>
      <c r="J20" s="24">
        <f t="shared" si="5"/>
        <v>900000</v>
      </c>
      <c r="K20" s="24">
        <f t="shared" si="5"/>
        <v>1890000</v>
      </c>
      <c r="L20" s="24">
        <f t="shared" si="5"/>
        <v>0</v>
      </c>
      <c r="M20" s="24"/>
      <c r="N20" s="25">
        <f t="shared" si="4"/>
        <v>4806000</v>
      </c>
      <c r="O20" s="189"/>
      <c r="P20" s="17"/>
      <c r="Q20" s="9"/>
      <c r="R20" s="18"/>
      <c r="S20" s="19"/>
      <c r="T20" s="19"/>
      <c r="U20" s="19"/>
    </row>
    <row r="21" spans="2:24" x14ac:dyDescent="0.35">
      <c r="B21" s="13"/>
      <c r="C21" s="22"/>
      <c r="D21" s="23" t="s">
        <v>16</v>
      </c>
      <c r="E21" s="24"/>
      <c r="F21" s="24">
        <f>SUM(F16:F19)*0.06</f>
        <v>28500</v>
      </c>
      <c r="G21" s="24">
        <f t="shared" ref="G21:L21" si="6">SUM(G16:G19)*0.06</f>
        <v>150000</v>
      </c>
      <c r="H21" s="24">
        <f t="shared" si="6"/>
        <v>150000</v>
      </c>
      <c r="I21" s="24">
        <f t="shared" si="6"/>
        <v>210000</v>
      </c>
      <c r="J21" s="24">
        <f t="shared" si="6"/>
        <v>498000</v>
      </c>
      <c r="K21" s="24">
        <f t="shared" si="6"/>
        <v>450000</v>
      </c>
      <c r="L21" s="24">
        <f t="shared" si="6"/>
        <v>945000</v>
      </c>
      <c r="M21" s="24"/>
      <c r="N21" s="27">
        <f t="shared" si="4"/>
        <v>2431500</v>
      </c>
      <c r="O21" s="189"/>
      <c r="P21" s="17"/>
      <c r="Q21" s="9"/>
      <c r="R21" s="18"/>
      <c r="S21" s="19"/>
      <c r="T21" s="19"/>
      <c r="U21" s="19"/>
    </row>
    <row r="22" spans="2:24" x14ac:dyDescent="0.35">
      <c r="B22" s="13"/>
      <c r="C22" s="22"/>
      <c r="D22" s="23"/>
      <c r="E22" s="28"/>
      <c r="F22" s="28">
        <f>SUM(F16:F21)</f>
        <v>803500</v>
      </c>
      <c r="G22" s="28">
        <f t="shared" ref="G22:L22" si="7">SUM(G16:G21)</f>
        <v>2950000</v>
      </c>
      <c r="H22" s="28">
        <f t="shared" si="7"/>
        <v>3070000</v>
      </c>
      <c r="I22" s="28">
        <f t="shared" si="7"/>
        <v>4706000</v>
      </c>
      <c r="J22" s="28">
        <f t="shared" si="7"/>
        <v>9698000</v>
      </c>
      <c r="K22" s="28">
        <f t="shared" si="7"/>
        <v>9840000</v>
      </c>
      <c r="L22" s="28">
        <f t="shared" si="7"/>
        <v>16695000</v>
      </c>
      <c r="M22" s="28"/>
      <c r="N22" s="25">
        <f>SUM(N16:N21)</f>
        <v>47762500</v>
      </c>
      <c r="O22" s="190">
        <f>SUM(F22:L22)</f>
        <v>47762500</v>
      </c>
      <c r="P22" s="17"/>
      <c r="Q22" s="9"/>
      <c r="R22" s="18"/>
      <c r="S22" s="29"/>
      <c r="T22" s="29"/>
      <c r="U22" s="29"/>
      <c r="V22" s="30"/>
      <c r="W22" s="30"/>
    </row>
    <row r="23" spans="2:24" x14ac:dyDescent="0.35">
      <c r="B23" s="13"/>
      <c r="C23" s="22"/>
      <c r="D23" s="23"/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189"/>
      <c r="P23" s="17"/>
      <c r="Q23" s="9"/>
      <c r="R23" s="18"/>
      <c r="S23" s="19"/>
      <c r="T23" s="19"/>
      <c r="U23" s="19"/>
      <c r="V23" s="19"/>
      <c r="W23" s="19"/>
    </row>
    <row r="24" spans="2:24" x14ac:dyDescent="0.35">
      <c r="B24" s="13"/>
      <c r="C24" s="14" t="s">
        <v>23</v>
      </c>
      <c r="D24" s="32" t="s">
        <v>24</v>
      </c>
      <c r="E24" s="31"/>
      <c r="F24" s="31"/>
      <c r="G24" s="31"/>
      <c r="H24" s="31"/>
      <c r="I24" s="31"/>
      <c r="J24" s="31"/>
      <c r="K24" s="31"/>
      <c r="L24" s="31"/>
      <c r="M24" s="31"/>
      <c r="N24" s="16"/>
      <c r="O24" s="189"/>
      <c r="P24" s="17"/>
      <c r="Q24" s="9"/>
      <c r="R24" s="18"/>
      <c r="S24" s="19"/>
      <c r="T24" s="19"/>
      <c r="U24" s="19"/>
    </row>
    <row r="25" spans="2:24" x14ac:dyDescent="0.35">
      <c r="B25" s="13"/>
      <c r="C25" s="22"/>
      <c r="D25" s="23" t="s">
        <v>25</v>
      </c>
      <c r="E25" s="24"/>
      <c r="F25" s="24">
        <v>225000</v>
      </c>
      <c r="G25" s="24"/>
      <c r="H25" s="24"/>
      <c r="I25" s="24"/>
      <c r="J25" s="24"/>
      <c r="K25" s="24"/>
      <c r="L25" s="24"/>
      <c r="M25" s="24"/>
      <c r="N25" s="25">
        <f t="shared" ref="N25:N31" si="8">SUM(F25:L25)</f>
        <v>225000</v>
      </c>
      <c r="O25" s="189"/>
      <c r="P25" s="17"/>
      <c r="Q25" s="9"/>
      <c r="R25" s="18"/>
      <c r="S25" s="19"/>
      <c r="T25" s="19"/>
      <c r="U25" s="19"/>
      <c r="X25" s="33"/>
    </row>
    <row r="26" spans="2:24" x14ac:dyDescent="0.35">
      <c r="B26" s="13"/>
      <c r="D26" s="34" t="s">
        <v>26</v>
      </c>
      <c r="E26" s="24"/>
      <c r="G26" s="35">
        <v>600000</v>
      </c>
      <c r="H26" s="35">
        <v>600000</v>
      </c>
      <c r="I26" s="24"/>
      <c r="J26" s="24"/>
      <c r="K26" s="24"/>
      <c r="L26" s="24"/>
      <c r="M26" s="24"/>
      <c r="N26" s="36">
        <f t="shared" si="8"/>
        <v>1200000</v>
      </c>
      <c r="O26" s="189"/>
      <c r="P26" s="17"/>
      <c r="Q26" s="9"/>
      <c r="R26" s="18"/>
      <c r="S26" s="19"/>
      <c r="T26" s="19"/>
      <c r="U26" s="19"/>
    </row>
    <row r="27" spans="2:24" x14ac:dyDescent="0.35">
      <c r="B27" s="13"/>
      <c r="C27" s="22"/>
      <c r="D27" s="23" t="s">
        <v>27</v>
      </c>
      <c r="E27" s="24"/>
      <c r="F27" s="24"/>
      <c r="I27" s="24">
        <v>350000</v>
      </c>
      <c r="J27" s="24"/>
      <c r="K27" s="24"/>
      <c r="L27" s="24"/>
      <c r="M27" s="24"/>
      <c r="N27" s="25">
        <f t="shared" si="8"/>
        <v>350000</v>
      </c>
      <c r="O27" s="189"/>
      <c r="P27" s="17"/>
      <c r="Q27" s="9"/>
      <c r="R27" s="18"/>
      <c r="S27" s="19"/>
      <c r="T27" s="19"/>
      <c r="U27" s="19"/>
      <c r="X27" s="33"/>
    </row>
    <row r="28" spans="2:24" s="33" customFormat="1" ht="12.5" x14ac:dyDescent="0.25">
      <c r="B28" s="37"/>
      <c r="D28" s="23" t="s">
        <v>11</v>
      </c>
      <c r="E28" s="24"/>
      <c r="F28" s="24"/>
      <c r="G28" s="24"/>
      <c r="H28" s="24">
        <v>200000</v>
      </c>
      <c r="I28" s="24"/>
      <c r="J28" s="24"/>
      <c r="K28" s="24"/>
      <c r="L28" s="24"/>
      <c r="M28" s="24"/>
      <c r="N28" s="25">
        <f t="shared" si="8"/>
        <v>200000</v>
      </c>
      <c r="O28" s="188"/>
      <c r="P28" s="17"/>
      <c r="Q28" s="9"/>
      <c r="R28" s="18"/>
      <c r="S28" s="19"/>
      <c r="T28" s="19"/>
      <c r="U28" s="19"/>
      <c r="V28" s="38"/>
      <c r="W28" s="38"/>
    </row>
    <row r="29" spans="2:24" x14ac:dyDescent="0.35">
      <c r="B29" s="13"/>
      <c r="C29" s="22"/>
      <c r="D29" s="23" t="s">
        <v>28</v>
      </c>
      <c r="E29" s="24"/>
      <c r="F29" s="24"/>
      <c r="G29" s="24"/>
      <c r="H29" s="24"/>
      <c r="I29" s="24"/>
      <c r="J29" s="24"/>
      <c r="L29" s="24">
        <v>500000</v>
      </c>
      <c r="M29" s="24"/>
      <c r="N29" s="25">
        <f t="shared" si="8"/>
        <v>500000</v>
      </c>
      <c r="O29" s="189"/>
      <c r="P29" s="17"/>
      <c r="Q29" s="9"/>
      <c r="R29" s="18"/>
      <c r="S29" s="19"/>
      <c r="T29" s="19"/>
      <c r="U29" s="19"/>
      <c r="X29" s="33"/>
    </row>
    <row r="30" spans="2:24" x14ac:dyDescent="0.35">
      <c r="B30" s="13"/>
      <c r="C30" s="22"/>
      <c r="D30" s="23" t="s">
        <v>15</v>
      </c>
      <c r="E30" s="24"/>
      <c r="F30" s="24">
        <f>SUM(G25:G29)*0.12</f>
        <v>72000</v>
      </c>
      <c r="G30" s="24">
        <f t="shared" ref="G30:L30" si="9">SUM(H25:H29)*0.12</f>
        <v>96000</v>
      </c>
      <c r="H30" s="24">
        <f t="shared" si="9"/>
        <v>42000</v>
      </c>
      <c r="I30" s="24">
        <f t="shared" si="9"/>
        <v>0</v>
      </c>
      <c r="J30" s="24">
        <f t="shared" si="9"/>
        <v>0</v>
      </c>
      <c r="K30" s="24">
        <f t="shared" si="9"/>
        <v>60000</v>
      </c>
      <c r="L30" s="24">
        <f t="shared" si="9"/>
        <v>0</v>
      </c>
      <c r="M30" s="24"/>
      <c r="N30" s="25">
        <f t="shared" si="8"/>
        <v>270000</v>
      </c>
      <c r="O30" s="189"/>
      <c r="P30" s="17"/>
      <c r="Q30" s="9"/>
      <c r="R30" s="18"/>
      <c r="S30" s="19"/>
      <c r="T30" s="19"/>
      <c r="U30" s="19"/>
    </row>
    <row r="31" spans="2:24" x14ac:dyDescent="0.35">
      <c r="B31" s="13"/>
      <c r="C31" s="22" t="s">
        <v>29</v>
      </c>
      <c r="D31" s="23" t="s">
        <v>16</v>
      </c>
      <c r="E31" s="24"/>
      <c r="F31" s="24">
        <f>SUM(F25:F29)*0.06</f>
        <v>13500</v>
      </c>
      <c r="G31" s="24">
        <f t="shared" ref="G31:L31" si="10">SUM(G25:G29)*0.06</f>
        <v>36000</v>
      </c>
      <c r="H31" s="24">
        <f t="shared" si="10"/>
        <v>48000</v>
      </c>
      <c r="I31" s="24">
        <f t="shared" si="10"/>
        <v>21000</v>
      </c>
      <c r="J31" s="24">
        <f t="shared" si="10"/>
        <v>0</v>
      </c>
      <c r="K31" s="24">
        <f t="shared" si="10"/>
        <v>0</v>
      </c>
      <c r="L31" s="24">
        <f t="shared" si="10"/>
        <v>30000</v>
      </c>
      <c r="M31" s="24"/>
      <c r="N31" s="115">
        <f t="shared" si="8"/>
        <v>148500</v>
      </c>
      <c r="O31" s="190">
        <f>SUM(N25:N31)</f>
        <v>2893500</v>
      </c>
      <c r="P31" s="17"/>
      <c r="Q31" s="9"/>
      <c r="R31" s="18"/>
      <c r="S31" s="19"/>
      <c r="T31" s="19"/>
      <c r="U31" s="19"/>
    </row>
    <row r="32" spans="2:24" x14ac:dyDescent="0.35">
      <c r="B32" s="13"/>
      <c r="C32" s="22"/>
      <c r="D32" s="23"/>
      <c r="E32" s="28"/>
      <c r="F32" s="28">
        <f t="shared" ref="F32:L32" si="11">SUM(F25:F31)</f>
        <v>310500</v>
      </c>
      <c r="G32" s="28">
        <f t="shared" si="11"/>
        <v>732000</v>
      </c>
      <c r="H32" s="28">
        <f t="shared" si="11"/>
        <v>890000</v>
      </c>
      <c r="I32" s="28">
        <f t="shared" si="11"/>
        <v>371000</v>
      </c>
      <c r="J32" s="28">
        <f t="shared" si="11"/>
        <v>0</v>
      </c>
      <c r="K32" s="28">
        <f t="shared" si="11"/>
        <v>60000</v>
      </c>
      <c r="L32" s="28">
        <f t="shared" si="11"/>
        <v>530000</v>
      </c>
      <c r="M32" s="28"/>
      <c r="N32" s="25">
        <f>SUM(N25:N31)</f>
        <v>2893500</v>
      </c>
      <c r="O32" s="189"/>
      <c r="P32" s="17"/>
      <c r="R32" s="18"/>
      <c r="S32" s="29"/>
      <c r="T32" s="29"/>
      <c r="U32" s="29"/>
      <c r="V32" s="30"/>
      <c r="W32" s="30"/>
    </row>
    <row r="33" spans="2:23" x14ac:dyDescent="0.35">
      <c r="B33" s="13"/>
      <c r="C33" s="22"/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5"/>
      <c r="O33" s="189"/>
      <c r="P33" s="17"/>
      <c r="Q33" s="9"/>
      <c r="R33" s="18"/>
      <c r="S33" s="29"/>
      <c r="T33" s="29"/>
      <c r="U33" s="29"/>
      <c r="V33" s="30"/>
      <c r="W33" s="30"/>
    </row>
    <row r="34" spans="2:23" x14ac:dyDescent="0.35">
      <c r="B34" s="13"/>
      <c r="C34" s="48" t="s">
        <v>34</v>
      </c>
      <c r="D34" s="49" t="s">
        <v>35</v>
      </c>
      <c r="E34" s="31"/>
      <c r="F34" s="31"/>
      <c r="G34" s="31"/>
      <c r="H34" s="31"/>
      <c r="I34" s="31"/>
      <c r="J34" s="31"/>
      <c r="K34" s="31"/>
      <c r="L34" s="31"/>
      <c r="M34" s="31"/>
      <c r="N34" s="16"/>
      <c r="O34" s="189"/>
      <c r="P34" s="17"/>
      <c r="Q34" s="9"/>
      <c r="R34" s="18"/>
      <c r="S34" s="19"/>
      <c r="T34" s="19"/>
      <c r="U34" s="19"/>
    </row>
    <row r="35" spans="2:23" x14ac:dyDescent="0.35">
      <c r="B35" s="13"/>
      <c r="D35" s="23" t="s">
        <v>36</v>
      </c>
      <c r="E35" s="24"/>
      <c r="F35" s="24"/>
      <c r="G35" s="24"/>
      <c r="H35" s="24"/>
      <c r="I35" s="24"/>
      <c r="J35" s="24"/>
      <c r="K35" s="24"/>
      <c r="L35" s="24"/>
      <c r="M35" s="24"/>
      <c r="N35" s="25">
        <f>SUM(F35:L35)</f>
        <v>0</v>
      </c>
      <c r="O35" s="189"/>
      <c r="P35" s="17"/>
      <c r="Q35" s="9"/>
      <c r="R35" s="18"/>
      <c r="S35" s="29"/>
      <c r="T35" s="29"/>
      <c r="U35" s="29"/>
      <c r="V35" s="30"/>
      <c r="W35" s="30"/>
    </row>
    <row r="36" spans="2:23" x14ac:dyDescent="0.35">
      <c r="B36" s="13"/>
      <c r="C36" s="22"/>
      <c r="D36" s="23" t="s">
        <v>15</v>
      </c>
      <c r="E36" s="24"/>
      <c r="F36" s="24">
        <f t="shared" ref="F36:L36" si="12">SUM(G35:G35)*0.12</f>
        <v>0</v>
      </c>
      <c r="G36" s="24">
        <f t="shared" si="12"/>
        <v>0</v>
      </c>
      <c r="H36" s="24">
        <f t="shared" si="12"/>
        <v>0</v>
      </c>
      <c r="I36" s="24">
        <f t="shared" si="12"/>
        <v>0</v>
      </c>
      <c r="J36" s="24">
        <f t="shared" si="12"/>
        <v>0</v>
      </c>
      <c r="K36" s="24">
        <f t="shared" si="12"/>
        <v>0</v>
      </c>
      <c r="L36" s="24">
        <f t="shared" si="12"/>
        <v>0</v>
      </c>
      <c r="M36" s="24"/>
      <c r="N36" s="25">
        <f>SUM(F36:L36)</f>
        <v>0</v>
      </c>
      <c r="O36" s="189"/>
      <c r="P36" s="17"/>
      <c r="Q36" s="9"/>
      <c r="R36" s="18"/>
      <c r="S36" s="19"/>
      <c r="T36" s="19"/>
      <c r="U36" s="19"/>
    </row>
    <row r="37" spans="2:23" x14ac:dyDescent="0.35">
      <c r="B37" s="13"/>
      <c r="C37" s="22" t="s">
        <v>29</v>
      </c>
      <c r="D37" s="23" t="s">
        <v>16</v>
      </c>
      <c r="E37" s="24"/>
      <c r="F37" s="24">
        <f t="shared" ref="F37:L37" si="13">SUM(F35:F35)*0.06</f>
        <v>0</v>
      </c>
      <c r="G37" s="24">
        <f t="shared" si="13"/>
        <v>0</v>
      </c>
      <c r="H37" s="24">
        <f t="shared" si="13"/>
        <v>0</v>
      </c>
      <c r="I37" s="24">
        <f t="shared" si="13"/>
        <v>0</v>
      </c>
      <c r="J37" s="24">
        <f t="shared" si="13"/>
        <v>0</v>
      </c>
      <c r="K37" s="24">
        <f t="shared" si="13"/>
        <v>0</v>
      </c>
      <c r="L37" s="24">
        <f t="shared" si="13"/>
        <v>0</v>
      </c>
      <c r="M37" s="24"/>
      <c r="N37" s="27">
        <f>SUM(F37:L37)</f>
        <v>0</v>
      </c>
      <c r="O37" s="189"/>
      <c r="P37" s="17"/>
      <c r="Q37" s="9"/>
      <c r="R37" s="18"/>
      <c r="S37" s="19"/>
      <c r="T37" s="19"/>
      <c r="U37" s="19"/>
    </row>
    <row r="38" spans="2:23" x14ac:dyDescent="0.35">
      <c r="B38" s="13"/>
      <c r="C38" s="22"/>
      <c r="D38" s="23"/>
      <c r="E38" s="28"/>
      <c r="F38" s="28">
        <f t="shared" ref="F38:L38" si="14">SUM(F35:F37)</f>
        <v>0</v>
      </c>
      <c r="G38" s="28">
        <f t="shared" si="14"/>
        <v>0</v>
      </c>
      <c r="H38" s="28">
        <f t="shared" si="14"/>
        <v>0</v>
      </c>
      <c r="I38" s="28">
        <f t="shared" si="14"/>
        <v>0</v>
      </c>
      <c r="J38" s="28">
        <f t="shared" si="14"/>
        <v>0</v>
      </c>
      <c r="K38" s="28">
        <f t="shared" si="14"/>
        <v>0</v>
      </c>
      <c r="L38" s="28">
        <f t="shared" si="14"/>
        <v>0</v>
      </c>
      <c r="M38" s="28"/>
      <c r="N38" s="25">
        <f>SUM(N35:N37)</f>
        <v>0</v>
      </c>
      <c r="O38" s="189">
        <f>SUM(F38:L38)</f>
        <v>0</v>
      </c>
      <c r="P38" s="17"/>
      <c r="Q38" s="9"/>
      <c r="R38" s="18"/>
      <c r="S38" s="29"/>
      <c r="T38" s="29"/>
      <c r="U38" s="29"/>
      <c r="V38" s="30"/>
      <c r="W38" s="30"/>
    </row>
    <row r="39" spans="2:23" x14ac:dyDescent="0.35">
      <c r="B39" s="13"/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25"/>
      <c r="O39" s="189"/>
      <c r="P39" s="17"/>
      <c r="Q39" s="9"/>
      <c r="R39" s="18"/>
      <c r="S39" s="19"/>
      <c r="T39" s="19"/>
      <c r="U39" s="19"/>
      <c r="V39" s="30"/>
      <c r="W39" s="30"/>
    </row>
    <row r="40" spans="2:23" x14ac:dyDescent="0.35">
      <c r="B40" s="13"/>
      <c r="C40" s="50" t="s">
        <v>37</v>
      </c>
      <c r="D40" s="32" t="s">
        <v>24</v>
      </c>
      <c r="E40" s="51"/>
      <c r="F40" s="51"/>
      <c r="G40" s="51"/>
      <c r="H40" s="51"/>
      <c r="I40" s="51"/>
      <c r="J40" s="51"/>
      <c r="K40" s="51"/>
      <c r="L40" s="51"/>
      <c r="M40" s="51"/>
      <c r="N40" s="52"/>
      <c r="O40" s="189"/>
      <c r="P40" s="53"/>
      <c r="Q40" s="9"/>
      <c r="R40" s="54"/>
      <c r="S40" s="55"/>
      <c r="T40" s="55"/>
      <c r="U40" s="55"/>
      <c r="V40" s="30"/>
      <c r="W40" s="30"/>
    </row>
    <row r="41" spans="2:23" x14ac:dyDescent="0.35">
      <c r="B41" s="13"/>
      <c r="C41" s="22"/>
      <c r="D41" s="56" t="s">
        <v>38</v>
      </c>
      <c r="E41" s="57"/>
      <c r="F41" s="57">
        <v>845000</v>
      </c>
      <c r="G41" s="57"/>
      <c r="H41" s="57"/>
      <c r="I41" s="57"/>
      <c r="J41" s="57"/>
      <c r="K41" s="57"/>
      <c r="L41" s="57"/>
      <c r="M41" s="57"/>
      <c r="N41" s="58">
        <f>SUM(F41:L41)</f>
        <v>845000</v>
      </c>
      <c r="O41" s="189"/>
      <c r="P41" s="17"/>
      <c r="Q41" s="9"/>
      <c r="R41" s="18"/>
      <c r="S41" s="19"/>
      <c r="T41" s="19"/>
      <c r="U41" s="19"/>
    </row>
    <row r="42" spans="2:23" x14ac:dyDescent="0.35">
      <c r="B42" s="13"/>
      <c r="C42" s="22"/>
      <c r="D42" s="23" t="s">
        <v>39</v>
      </c>
      <c r="E42" s="24"/>
      <c r="F42" s="24"/>
      <c r="I42" s="24">
        <v>100000</v>
      </c>
      <c r="J42" s="24"/>
      <c r="K42" s="24"/>
      <c r="L42" s="24"/>
      <c r="M42" s="24"/>
      <c r="N42" s="25">
        <f>SUM(F42:L42)</f>
        <v>100000</v>
      </c>
      <c r="O42" s="193"/>
      <c r="P42" s="17"/>
      <c r="Q42" s="9"/>
      <c r="R42" s="18"/>
      <c r="S42" s="19"/>
      <c r="T42" s="19"/>
      <c r="U42" s="19"/>
      <c r="V42" s="19"/>
    </row>
    <row r="43" spans="2:23" x14ac:dyDescent="0.35">
      <c r="B43" s="13"/>
      <c r="C43" s="22"/>
      <c r="D43" s="23" t="s">
        <v>40</v>
      </c>
      <c r="E43" s="24"/>
      <c r="F43" s="24"/>
      <c r="I43" s="24">
        <v>250000</v>
      </c>
      <c r="J43" s="24"/>
      <c r="K43" s="24"/>
      <c r="L43" s="24"/>
      <c r="M43" s="24"/>
      <c r="N43" s="25">
        <f>SUM(F43:L43)</f>
        <v>250000</v>
      </c>
      <c r="O43" s="193"/>
      <c r="P43" s="17"/>
      <c r="Q43" s="9"/>
      <c r="R43" s="18"/>
      <c r="S43" s="19"/>
      <c r="T43" s="19"/>
      <c r="U43" s="19"/>
      <c r="V43" s="19"/>
    </row>
    <row r="44" spans="2:23" x14ac:dyDescent="0.35">
      <c r="B44" s="13"/>
      <c r="C44" s="22"/>
      <c r="D44" s="23" t="s">
        <v>41</v>
      </c>
      <c r="E44" s="24"/>
      <c r="F44" s="24"/>
      <c r="G44" s="24"/>
      <c r="H44" s="24"/>
      <c r="I44" s="24"/>
      <c r="J44" s="24"/>
      <c r="K44" s="24">
        <v>3000000</v>
      </c>
      <c r="L44" s="24">
        <v>3000000</v>
      </c>
      <c r="M44" s="24"/>
      <c r="N44" s="25">
        <f>SUM(F44:L44)</f>
        <v>6000000</v>
      </c>
      <c r="O44" s="189"/>
      <c r="P44" s="17"/>
      <c r="Q44" s="9"/>
      <c r="R44" s="18"/>
      <c r="S44" s="19"/>
      <c r="T44" s="19"/>
      <c r="U44" s="19"/>
    </row>
    <row r="45" spans="2:23" x14ac:dyDescent="0.35">
      <c r="B45" s="13"/>
      <c r="C45" s="22"/>
      <c r="D45" s="23" t="s">
        <v>15</v>
      </c>
      <c r="E45" s="24"/>
      <c r="F45" s="24">
        <f>SUM(G41:G44)*0.12</f>
        <v>0</v>
      </c>
      <c r="G45" s="24">
        <f t="shared" ref="G45:L45" si="15">SUM(H41:H44)*0.12</f>
        <v>0</v>
      </c>
      <c r="H45" s="24">
        <f t="shared" si="15"/>
        <v>42000</v>
      </c>
      <c r="I45" s="24">
        <f t="shared" si="15"/>
        <v>0</v>
      </c>
      <c r="J45" s="24">
        <f t="shared" si="15"/>
        <v>360000</v>
      </c>
      <c r="K45" s="24">
        <f t="shared" si="15"/>
        <v>360000</v>
      </c>
      <c r="L45" s="24">
        <f t="shared" si="15"/>
        <v>0</v>
      </c>
      <c r="M45" s="24"/>
      <c r="N45" s="25">
        <f>SUM(F45:L45)</f>
        <v>762000</v>
      </c>
      <c r="O45" s="189"/>
      <c r="P45" s="17"/>
      <c r="Q45" s="9"/>
      <c r="R45" s="18"/>
      <c r="S45" s="19"/>
      <c r="T45" s="19"/>
      <c r="U45" s="19"/>
    </row>
    <row r="46" spans="2:23" x14ac:dyDescent="0.35">
      <c r="B46" s="13"/>
      <c r="C46" s="22"/>
      <c r="D46" s="23" t="s">
        <v>16</v>
      </c>
      <c r="E46" s="24"/>
      <c r="F46" s="24">
        <f>SUM(F41:F44)*0.06</f>
        <v>50700</v>
      </c>
      <c r="G46" s="24">
        <f t="shared" ref="G46:L46" si="16">SUM(G41:G44)*0.06</f>
        <v>0</v>
      </c>
      <c r="H46" s="24">
        <f t="shared" si="16"/>
        <v>0</v>
      </c>
      <c r="I46" s="24">
        <f t="shared" si="16"/>
        <v>21000</v>
      </c>
      <c r="J46" s="24">
        <f t="shared" si="16"/>
        <v>0</v>
      </c>
      <c r="K46" s="24">
        <f t="shared" si="16"/>
        <v>180000</v>
      </c>
      <c r="L46" s="24">
        <f t="shared" si="16"/>
        <v>180000</v>
      </c>
      <c r="M46" s="24"/>
      <c r="N46" s="115">
        <f t="shared" ref="N46" si="17">SUM(F46:L46)</f>
        <v>431700</v>
      </c>
      <c r="O46" s="190">
        <f>SUM(N41:N46)</f>
        <v>8388700</v>
      </c>
      <c r="P46" s="17"/>
      <c r="Q46" s="9"/>
      <c r="R46" s="18"/>
      <c r="S46" s="19"/>
      <c r="T46" s="19"/>
      <c r="U46" s="19"/>
    </row>
    <row r="47" spans="2:23" x14ac:dyDescent="0.35">
      <c r="B47" s="13"/>
      <c r="C47" s="22"/>
      <c r="D47" s="23"/>
      <c r="E47" s="28"/>
      <c r="F47" s="28">
        <f t="shared" ref="F47:L47" si="18">SUM(F41:F46)</f>
        <v>895700</v>
      </c>
      <c r="G47" s="28">
        <f t="shared" si="18"/>
        <v>0</v>
      </c>
      <c r="H47" s="28">
        <f t="shared" si="18"/>
        <v>42000</v>
      </c>
      <c r="I47" s="28">
        <f t="shared" si="18"/>
        <v>371000</v>
      </c>
      <c r="J47" s="28">
        <f t="shared" si="18"/>
        <v>360000</v>
      </c>
      <c r="K47" s="28">
        <f t="shared" si="18"/>
        <v>3540000</v>
      </c>
      <c r="L47" s="28">
        <f t="shared" si="18"/>
        <v>3180000</v>
      </c>
      <c r="M47" s="28"/>
      <c r="N47" s="25">
        <f>SUM(N41:N46)</f>
        <v>8388700</v>
      </c>
      <c r="O47" s="189"/>
      <c r="P47" s="17"/>
      <c r="R47" s="18"/>
      <c r="S47" s="29"/>
      <c r="T47" s="29"/>
      <c r="U47" s="29"/>
      <c r="V47" s="30"/>
      <c r="W47" s="30"/>
    </row>
    <row r="48" spans="2:23" x14ac:dyDescent="0.35">
      <c r="B48" s="13"/>
      <c r="C48" s="22"/>
      <c r="D48" s="23"/>
      <c r="E48" s="24"/>
      <c r="F48" s="24"/>
      <c r="G48" s="24"/>
      <c r="H48" s="24"/>
      <c r="I48" s="24"/>
      <c r="J48" s="24"/>
      <c r="K48" s="24"/>
      <c r="L48" s="24"/>
      <c r="M48" s="24"/>
      <c r="N48" s="25"/>
      <c r="O48" s="189"/>
      <c r="P48" s="17"/>
      <c r="Q48" s="9"/>
      <c r="R48" s="18"/>
      <c r="S48" s="29"/>
      <c r="T48" s="29"/>
      <c r="U48" s="29"/>
      <c r="V48" s="30"/>
      <c r="W48" s="30"/>
    </row>
    <row r="49" spans="2:23" x14ac:dyDescent="0.35">
      <c r="B49" s="13"/>
      <c r="C49" s="14" t="s">
        <v>45</v>
      </c>
      <c r="D49" s="32" t="s">
        <v>24</v>
      </c>
      <c r="E49" s="31"/>
      <c r="F49" s="31"/>
      <c r="G49" s="31"/>
      <c r="H49" s="31"/>
      <c r="I49" s="31"/>
      <c r="J49" s="31"/>
      <c r="K49" s="31"/>
      <c r="L49" s="31"/>
      <c r="M49" s="31"/>
      <c r="N49" s="16"/>
      <c r="O49" s="189"/>
      <c r="P49" s="17"/>
      <c r="Q49" s="9"/>
      <c r="R49" s="18"/>
      <c r="S49" s="29"/>
      <c r="T49" s="29"/>
      <c r="U49" s="29"/>
      <c r="V49" s="30"/>
      <c r="W49" s="30"/>
    </row>
    <row r="50" spans="2:23" x14ac:dyDescent="0.35">
      <c r="B50" s="13"/>
      <c r="C50" s="23"/>
      <c r="D50" s="23" t="s">
        <v>46</v>
      </c>
      <c r="E50" s="24"/>
      <c r="F50" s="24"/>
      <c r="I50" s="24">
        <v>150000</v>
      </c>
      <c r="J50" s="24"/>
      <c r="K50" s="24"/>
      <c r="L50" s="24"/>
      <c r="M50" s="24"/>
      <c r="N50" s="25">
        <f>SUM(F50:L50)</f>
        <v>150000</v>
      </c>
      <c r="O50" s="189"/>
      <c r="P50" s="17"/>
      <c r="Q50" s="9"/>
      <c r="R50" s="18"/>
      <c r="S50" s="29"/>
      <c r="T50" s="29"/>
      <c r="U50" s="29"/>
      <c r="V50" s="30"/>
      <c r="W50" s="30"/>
    </row>
    <row r="51" spans="2:23" x14ac:dyDescent="0.35">
      <c r="B51" s="13"/>
      <c r="C51" s="23"/>
      <c r="D51" s="23" t="s">
        <v>47</v>
      </c>
      <c r="E51" s="24"/>
      <c r="F51" s="24"/>
      <c r="I51" s="24"/>
      <c r="J51" s="24"/>
      <c r="K51" s="24">
        <v>150000</v>
      </c>
      <c r="L51" s="24"/>
      <c r="M51" s="24"/>
      <c r="N51" s="25">
        <f>SUM(F51:L51)</f>
        <v>150000</v>
      </c>
      <c r="O51" s="189"/>
      <c r="P51" s="17"/>
      <c r="Q51" s="9"/>
      <c r="R51" s="18"/>
      <c r="S51" s="29"/>
      <c r="T51" s="29"/>
      <c r="U51" s="29"/>
      <c r="V51" s="30"/>
      <c r="W51" s="30"/>
    </row>
    <row r="52" spans="2:23" x14ac:dyDescent="0.35">
      <c r="B52" s="13"/>
      <c r="C52" s="23"/>
      <c r="D52" s="23" t="s">
        <v>48</v>
      </c>
      <c r="E52" s="24"/>
      <c r="F52" s="24"/>
      <c r="G52" s="24"/>
      <c r="H52" s="24"/>
      <c r="I52" s="24"/>
      <c r="J52" s="24" t="s">
        <v>29</v>
      </c>
      <c r="L52" s="24">
        <v>500000</v>
      </c>
      <c r="M52" s="24"/>
      <c r="N52" s="25">
        <f>SUM(F52:L52)</f>
        <v>500000</v>
      </c>
      <c r="O52" s="189"/>
      <c r="P52" s="17"/>
      <c r="Q52" s="9"/>
      <c r="R52" s="18"/>
      <c r="S52" s="29"/>
      <c r="T52" s="29"/>
      <c r="U52" s="29"/>
      <c r="V52" s="30"/>
      <c r="W52" s="30"/>
    </row>
    <row r="53" spans="2:23" x14ac:dyDescent="0.35">
      <c r="B53" s="13"/>
      <c r="C53" s="23"/>
      <c r="D53" s="23" t="s">
        <v>15</v>
      </c>
      <c r="E53" s="24"/>
      <c r="F53" s="24">
        <f>SUM(G50:G52)*0.12</f>
        <v>0</v>
      </c>
      <c r="G53" s="24">
        <f t="shared" ref="G53:L53" si="19">SUM(H50:H52)*0.12</f>
        <v>0</v>
      </c>
      <c r="H53" s="24">
        <f t="shared" si="19"/>
        <v>18000</v>
      </c>
      <c r="I53" s="24">
        <f t="shared" si="19"/>
        <v>0</v>
      </c>
      <c r="J53" s="24">
        <f t="shared" si="19"/>
        <v>18000</v>
      </c>
      <c r="K53" s="24">
        <f t="shared" si="19"/>
        <v>60000</v>
      </c>
      <c r="L53" s="24">
        <f t="shared" si="19"/>
        <v>0</v>
      </c>
      <c r="M53" s="24"/>
      <c r="N53" s="25">
        <f>SUM(F53:L53)</f>
        <v>96000</v>
      </c>
      <c r="O53" s="189"/>
      <c r="P53" s="17"/>
      <c r="Q53" s="9"/>
      <c r="R53" s="18"/>
      <c r="S53" s="29"/>
      <c r="T53" s="29"/>
      <c r="U53" s="29"/>
      <c r="V53" s="30"/>
      <c r="W53" s="30"/>
    </row>
    <row r="54" spans="2:23" x14ac:dyDescent="0.35">
      <c r="B54" s="13"/>
      <c r="C54" s="23"/>
      <c r="D54" s="23" t="s">
        <v>16</v>
      </c>
      <c r="E54" s="24"/>
      <c r="F54" s="24">
        <f>SUM(F50:F52)*0.06</f>
        <v>0</v>
      </c>
      <c r="G54" s="24">
        <f t="shared" ref="G54:L54" si="20">SUM(G50:G52)*0.06</f>
        <v>0</v>
      </c>
      <c r="H54" s="24">
        <f t="shared" si="20"/>
        <v>0</v>
      </c>
      <c r="I54" s="24">
        <f t="shared" si="20"/>
        <v>9000</v>
      </c>
      <c r="J54" s="24">
        <f t="shared" si="20"/>
        <v>0</v>
      </c>
      <c r="K54" s="24">
        <f t="shared" si="20"/>
        <v>9000</v>
      </c>
      <c r="L54" s="24">
        <f t="shared" si="20"/>
        <v>30000</v>
      </c>
      <c r="M54" s="24"/>
      <c r="N54" s="115">
        <f>SUM(F54:L54)</f>
        <v>48000</v>
      </c>
      <c r="O54" s="190">
        <f>SUM(N50:N54)</f>
        <v>944000</v>
      </c>
      <c r="P54" s="17"/>
      <c r="Q54" s="9"/>
      <c r="R54" s="18"/>
      <c r="S54" s="29"/>
      <c r="T54" s="29"/>
      <c r="U54" s="29"/>
      <c r="V54" s="30"/>
      <c r="W54" s="30"/>
    </row>
    <row r="55" spans="2:23" x14ac:dyDescent="0.35">
      <c r="B55" s="13"/>
      <c r="C55" s="23"/>
      <c r="D55" s="23"/>
      <c r="E55" s="28"/>
      <c r="F55" s="28">
        <f t="shared" ref="F55:L55" si="21">SUM(F50:F54)</f>
        <v>0</v>
      </c>
      <c r="G55" s="28">
        <f t="shared" si="21"/>
        <v>0</v>
      </c>
      <c r="H55" s="28">
        <f t="shared" si="21"/>
        <v>18000</v>
      </c>
      <c r="I55" s="28">
        <f t="shared" si="21"/>
        <v>159000</v>
      </c>
      <c r="J55" s="28">
        <f t="shared" si="21"/>
        <v>18000</v>
      </c>
      <c r="K55" s="28">
        <f t="shared" si="21"/>
        <v>219000</v>
      </c>
      <c r="L55" s="28">
        <f t="shared" si="21"/>
        <v>530000</v>
      </c>
      <c r="M55" s="28"/>
      <c r="N55" s="25">
        <f>SUM(N50:N54)</f>
        <v>944000</v>
      </c>
      <c r="O55" s="189"/>
      <c r="P55" s="17"/>
      <c r="R55" s="18"/>
      <c r="S55" s="29"/>
      <c r="T55" s="29"/>
      <c r="U55" s="29"/>
      <c r="V55" s="30"/>
      <c r="W55" s="30"/>
    </row>
    <row r="56" spans="2:23" x14ac:dyDescent="0.35">
      <c r="B56" s="13"/>
      <c r="C56" s="22"/>
      <c r="D56" s="23"/>
      <c r="E56" s="24"/>
      <c r="F56" s="24"/>
      <c r="G56" s="24"/>
      <c r="H56" s="24"/>
      <c r="I56" s="24"/>
      <c r="J56" s="24"/>
      <c r="K56" s="24"/>
      <c r="L56" s="24"/>
      <c r="M56" s="24"/>
      <c r="N56" s="25"/>
      <c r="O56" s="189"/>
      <c r="P56" s="17"/>
      <c r="Q56" s="9"/>
      <c r="R56" s="18"/>
      <c r="S56" s="19"/>
      <c r="T56" s="19"/>
      <c r="U56" s="19"/>
      <c r="V56" s="30"/>
      <c r="W56" s="30"/>
    </row>
    <row r="57" spans="2:23" x14ac:dyDescent="0.35">
      <c r="B57" s="13"/>
      <c r="C57" s="14" t="s">
        <v>49</v>
      </c>
      <c r="D57" s="14" t="s">
        <v>50</v>
      </c>
      <c r="E57" s="31"/>
      <c r="F57" s="31"/>
      <c r="G57" s="31"/>
      <c r="H57" s="31"/>
      <c r="I57" s="31"/>
      <c r="J57" s="31"/>
      <c r="K57" s="31"/>
      <c r="L57" s="31"/>
      <c r="M57" s="31"/>
      <c r="N57" s="16"/>
      <c r="O57" s="189"/>
      <c r="P57" s="17"/>
      <c r="Q57" s="9"/>
      <c r="R57" s="18"/>
      <c r="S57" s="19"/>
      <c r="T57" s="19"/>
      <c r="U57" s="19"/>
      <c r="V57" s="30"/>
      <c r="W57" s="30"/>
    </row>
    <row r="58" spans="2:23" x14ac:dyDescent="0.35">
      <c r="B58" s="13"/>
      <c r="C58" s="22"/>
      <c r="D58" s="23" t="s">
        <v>51</v>
      </c>
      <c r="E58" s="24"/>
      <c r="F58" s="24"/>
      <c r="G58" s="24"/>
      <c r="H58" s="24"/>
      <c r="I58" s="24"/>
      <c r="J58" s="24">
        <v>300000</v>
      </c>
      <c r="K58" s="24"/>
      <c r="L58" s="24"/>
      <c r="M58" s="24"/>
      <c r="N58" s="25">
        <f>SUM(F58:L58)</f>
        <v>300000</v>
      </c>
      <c r="O58" s="189"/>
      <c r="P58" s="17"/>
      <c r="Q58" s="9"/>
      <c r="R58" s="18"/>
      <c r="S58" s="19"/>
      <c r="T58" s="19"/>
      <c r="U58" s="19"/>
      <c r="V58" s="30"/>
      <c r="W58" s="30"/>
    </row>
    <row r="59" spans="2:23" x14ac:dyDescent="0.35">
      <c r="B59" s="13"/>
      <c r="C59" s="22"/>
      <c r="D59" s="59" t="s">
        <v>15</v>
      </c>
      <c r="E59" s="24"/>
      <c r="F59" s="24">
        <f>SUM(G58)*0.12</f>
        <v>0</v>
      </c>
      <c r="G59" s="24">
        <f t="shared" ref="G59:L59" si="22">SUM(H58)*0.12</f>
        <v>0</v>
      </c>
      <c r="H59" s="24">
        <f t="shared" si="22"/>
        <v>0</v>
      </c>
      <c r="I59" s="24">
        <f t="shared" si="22"/>
        <v>36000</v>
      </c>
      <c r="J59" s="24">
        <f t="shared" si="22"/>
        <v>0</v>
      </c>
      <c r="K59" s="24">
        <f t="shared" si="22"/>
        <v>0</v>
      </c>
      <c r="L59" s="24">
        <f t="shared" si="22"/>
        <v>0</v>
      </c>
      <c r="M59" s="24"/>
      <c r="N59" s="25">
        <f>SUM(F59:L59)</f>
        <v>36000</v>
      </c>
      <c r="O59" s="189"/>
      <c r="P59" s="17"/>
      <c r="Q59" s="9"/>
      <c r="R59" s="18"/>
      <c r="S59" s="19"/>
      <c r="T59" s="19"/>
      <c r="U59" s="19"/>
    </row>
    <row r="60" spans="2:23" x14ac:dyDescent="0.35">
      <c r="B60" s="13"/>
      <c r="C60" s="22" t="s">
        <v>29</v>
      </c>
      <c r="D60" s="23" t="s">
        <v>16</v>
      </c>
      <c r="E60" s="114"/>
      <c r="F60" s="114">
        <f>SUM(F58)*0.06</f>
        <v>0</v>
      </c>
      <c r="G60" s="114">
        <f t="shared" ref="G60:L60" si="23">SUM(G58)*0.06</f>
        <v>0</v>
      </c>
      <c r="H60" s="114">
        <f t="shared" si="23"/>
        <v>0</v>
      </c>
      <c r="I60" s="114">
        <f t="shared" si="23"/>
        <v>0</v>
      </c>
      <c r="J60" s="114">
        <f t="shared" si="23"/>
        <v>18000</v>
      </c>
      <c r="K60" s="114">
        <f t="shared" si="23"/>
        <v>0</v>
      </c>
      <c r="L60" s="114">
        <f t="shared" si="23"/>
        <v>0</v>
      </c>
      <c r="M60" s="114"/>
      <c r="N60" s="115">
        <f>SUM(F60:L60)</f>
        <v>18000</v>
      </c>
      <c r="O60" s="190">
        <f>SUM(N58:N60)</f>
        <v>354000</v>
      </c>
      <c r="P60" s="17"/>
      <c r="Q60" s="60"/>
      <c r="R60" s="18"/>
      <c r="S60" s="19"/>
      <c r="T60" s="19"/>
      <c r="U60" s="19"/>
    </row>
    <row r="61" spans="2:23" x14ac:dyDescent="0.35">
      <c r="B61" s="13"/>
      <c r="C61" s="22"/>
      <c r="D61" s="23"/>
      <c r="E61" s="24"/>
      <c r="F61" s="24">
        <f t="shared" ref="F61:L61" si="24">SUM(F58:F60)</f>
        <v>0</v>
      </c>
      <c r="G61" s="24">
        <f t="shared" si="24"/>
        <v>0</v>
      </c>
      <c r="H61" s="24">
        <f t="shared" si="24"/>
        <v>0</v>
      </c>
      <c r="I61" s="24">
        <f t="shared" si="24"/>
        <v>36000</v>
      </c>
      <c r="J61" s="24">
        <f t="shared" si="24"/>
        <v>318000</v>
      </c>
      <c r="K61" s="24">
        <f t="shared" si="24"/>
        <v>0</v>
      </c>
      <c r="L61" s="24">
        <f t="shared" si="24"/>
        <v>0</v>
      </c>
      <c r="M61" s="24"/>
      <c r="N61" s="25">
        <f>SUM(N58:N60)</f>
        <v>354000</v>
      </c>
      <c r="O61" s="189"/>
      <c r="P61" s="17"/>
      <c r="R61" s="18"/>
      <c r="S61" s="29"/>
      <c r="T61" s="29"/>
      <c r="U61" s="29"/>
      <c r="V61" s="30"/>
      <c r="W61" s="30"/>
    </row>
    <row r="62" spans="2:23" x14ac:dyDescent="0.35">
      <c r="B62" s="13"/>
      <c r="C62" s="22"/>
      <c r="D62" s="23"/>
      <c r="E62" s="24"/>
      <c r="F62" s="24"/>
      <c r="G62" s="24"/>
      <c r="H62" s="24"/>
      <c r="I62" s="24"/>
      <c r="J62" s="24"/>
      <c r="K62" s="24"/>
      <c r="L62" s="24"/>
      <c r="M62" s="24"/>
      <c r="N62" s="25"/>
      <c r="O62" s="189"/>
      <c r="P62" s="17"/>
      <c r="Q62" s="9"/>
      <c r="R62" s="18"/>
      <c r="S62" s="29"/>
      <c r="T62" s="29"/>
      <c r="U62" s="29"/>
      <c r="V62" s="30"/>
      <c r="W62" s="30"/>
    </row>
    <row r="63" spans="2:23" x14ac:dyDescent="0.35">
      <c r="B63" s="13"/>
      <c r="C63" s="14" t="s">
        <v>56</v>
      </c>
      <c r="D63" s="14" t="s">
        <v>50</v>
      </c>
      <c r="E63" s="31"/>
      <c r="F63" s="31"/>
      <c r="G63" s="31"/>
      <c r="H63" s="31"/>
      <c r="I63" s="31"/>
      <c r="J63" s="31"/>
      <c r="K63" s="31"/>
      <c r="L63" s="31"/>
      <c r="M63" s="31"/>
      <c r="N63" s="65"/>
      <c r="O63" s="189"/>
      <c r="P63" s="8"/>
      <c r="Q63" s="9"/>
      <c r="R63" s="66"/>
      <c r="S63" s="67"/>
      <c r="T63" s="67"/>
      <c r="U63" s="67"/>
    </row>
    <row r="64" spans="2:23" x14ac:dyDescent="0.35">
      <c r="B64" s="13"/>
      <c r="D64" s="68" t="s">
        <v>13</v>
      </c>
      <c r="E64" s="24"/>
      <c r="F64" s="24">
        <v>300000</v>
      </c>
      <c r="G64" s="24"/>
      <c r="H64" s="24"/>
      <c r="I64" s="24"/>
      <c r="J64" s="24"/>
      <c r="K64" s="24"/>
      <c r="L64" s="24"/>
      <c r="M64" s="24"/>
      <c r="N64" s="25">
        <f t="shared" ref="N64" si="25">SUM(F64:L64)</f>
        <v>300000</v>
      </c>
      <c r="O64" s="189"/>
      <c r="P64" s="8"/>
      <c r="Q64" s="9"/>
      <c r="R64" s="66"/>
      <c r="S64" s="67"/>
      <c r="T64" s="67"/>
      <c r="U64" s="67"/>
    </row>
    <row r="65" spans="2:24" x14ac:dyDescent="0.35">
      <c r="B65" s="13"/>
      <c r="C65" s="22"/>
      <c r="D65" s="68" t="s">
        <v>57</v>
      </c>
      <c r="E65" s="24"/>
      <c r="F65" s="24"/>
      <c r="H65" s="24"/>
      <c r="I65" s="24">
        <v>150000</v>
      </c>
      <c r="J65" s="24"/>
      <c r="K65" s="24"/>
      <c r="L65" s="24"/>
      <c r="M65" s="24"/>
      <c r="N65" s="25">
        <f>SUM(F65:L65)</f>
        <v>150000</v>
      </c>
      <c r="O65" s="189"/>
      <c r="P65" s="8"/>
      <c r="Q65" s="9"/>
      <c r="R65" s="66"/>
      <c r="S65" s="67"/>
      <c r="T65" s="67"/>
      <c r="U65" s="67"/>
    </row>
    <row r="66" spans="2:24" x14ac:dyDescent="0.35">
      <c r="B66" s="13"/>
      <c r="C66" s="22"/>
      <c r="D66" s="68" t="s">
        <v>58</v>
      </c>
      <c r="E66" s="24"/>
      <c r="F66" s="24"/>
      <c r="H66" s="24"/>
      <c r="I66" s="24">
        <v>750000</v>
      </c>
      <c r="J66" s="24"/>
      <c r="K66" s="24"/>
      <c r="L66" s="24"/>
      <c r="M66" s="24"/>
      <c r="N66" s="25">
        <f>SUM(F66:L66)</f>
        <v>750000</v>
      </c>
      <c r="O66" s="189"/>
      <c r="P66" s="8"/>
      <c r="Q66" s="9"/>
      <c r="R66" s="66"/>
      <c r="S66" s="67"/>
      <c r="T66" s="67"/>
      <c r="U66" s="67"/>
    </row>
    <row r="67" spans="2:24" x14ac:dyDescent="0.35">
      <c r="B67" s="13"/>
      <c r="C67" s="22"/>
      <c r="D67" s="68" t="s">
        <v>59</v>
      </c>
      <c r="E67" s="24"/>
      <c r="F67" s="24"/>
      <c r="G67" s="24"/>
      <c r="H67" s="24">
        <v>355000</v>
      </c>
      <c r="I67" s="24"/>
      <c r="J67" s="24"/>
      <c r="K67" s="24"/>
      <c r="L67" s="24"/>
      <c r="M67" s="24"/>
      <c r="N67" s="25">
        <f>SUM(F67:L67)</f>
        <v>355000</v>
      </c>
      <c r="O67" s="189"/>
      <c r="P67" s="8"/>
      <c r="Q67" s="9"/>
      <c r="R67" s="66"/>
      <c r="S67" s="67"/>
      <c r="T67" s="67"/>
      <c r="U67" s="67"/>
    </row>
    <row r="68" spans="2:24" x14ac:dyDescent="0.35">
      <c r="B68" s="13"/>
      <c r="C68" s="23"/>
      <c r="D68" s="23" t="s">
        <v>15</v>
      </c>
      <c r="E68" s="24"/>
      <c r="F68" s="24">
        <f>SUM(G64:G67)*0.12</f>
        <v>0</v>
      </c>
      <c r="G68" s="24">
        <f t="shared" ref="G68:L68" si="26">SUM(H64:H67)*0.12</f>
        <v>42600</v>
      </c>
      <c r="H68" s="24">
        <f t="shared" si="26"/>
        <v>108000</v>
      </c>
      <c r="I68" s="24">
        <f t="shared" si="26"/>
        <v>0</v>
      </c>
      <c r="J68" s="24">
        <f t="shared" si="26"/>
        <v>0</v>
      </c>
      <c r="K68" s="24">
        <f t="shared" si="26"/>
        <v>0</v>
      </c>
      <c r="L68" s="24">
        <f t="shared" si="26"/>
        <v>0</v>
      </c>
      <c r="M68" s="24"/>
      <c r="N68" s="25">
        <f>SUM(F68:L68)</f>
        <v>150600</v>
      </c>
      <c r="O68" s="189"/>
      <c r="P68" s="17"/>
      <c r="Q68" s="9"/>
      <c r="R68" s="18"/>
      <c r="S68" s="19"/>
      <c r="T68" s="19"/>
      <c r="U68" s="19"/>
    </row>
    <row r="69" spans="2:24" x14ac:dyDescent="0.35">
      <c r="B69" s="13"/>
      <c r="C69" s="23" t="s">
        <v>29</v>
      </c>
      <c r="D69" s="23" t="s">
        <v>16</v>
      </c>
      <c r="E69" s="24"/>
      <c r="F69" s="24">
        <f>SUM(F64:F67)*0.06</f>
        <v>18000</v>
      </c>
      <c r="G69" s="24">
        <f t="shared" ref="G69:L69" si="27">SUM(G64:G67)*0.06</f>
        <v>0</v>
      </c>
      <c r="H69" s="24">
        <f t="shared" si="27"/>
        <v>21300</v>
      </c>
      <c r="I69" s="24">
        <f t="shared" si="27"/>
        <v>54000</v>
      </c>
      <c r="J69" s="24">
        <f t="shared" si="27"/>
        <v>0</v>
      </c>
      <c r="K69" s="24">
        <f t="shared" si="27"/>
        <v>0</v>
      </c>
      <c r="L69" s="24">
        <f t="shared" si="27"/>
        <v>0</v>
      </c>
      <c r="M69" s="24"/>
      <c r="N69" s="115">
        <f>SUM(F69:L69)</f>
        <v>93300</v>
      </c>
      <c r="O69" s="190">
        <f>SUM(N64:N69)</f>
        <v>1798900</v>
      </c>
      <c r="P69" s="17"/>
      <c r="Q69" s="9"/>
      <c r="R69" s="18"/>
      <c r="S69" s="19"/>
      <c r="T69" s="19"/>
      <c r="U69" s="19"/>
    </row>
    <row r="70" spans="2:24" x14ac:dyDescent="0.35">
      <c r="B70" s="13"/>
      <c r="C70" s="23"/>
      <c r="D70" s="23"/>
      <c r="E70" s="28"/>
      <c r="F70" s="28">
        <f t="shared" ref="F70:L70" si="28">SUM(F64:F69)</f>
        <v>318000</v>
      </c>
      <c r="G70" s="28">
        <f t="shared" si="28"/>
        <v>42600</v>
      </c>
      <c r="H70" s="28">
        <f t="shared" si="28"/>
        <v>484300</v>
      </c>
      <c r="I70" s="28">
        <f t="shared" si="28"/>
        <v>954000</v>
      </c>
      <c r="J70" s="28">
        <f t="shared" si="28"/>
        <v>0</v>
      </c>
      <c r="K70" s="28">
        <f t="shared" si="28"/>
        <v>0</v>
      </c>
      <c r="L70" s="28">
        <f t="shared" si="28"/>
        <v>0</v>
      </c>
      <c r="M70" s="28"/>
      <c r="N70" s="25">
        <f>SUM(N64:N69)</f>
        <v>1798900</v>
      </c>
      <c r="O70" s="189"/>
      <c r="P70" s="17"/>
      <c r="R70" s="18"/>
      <c r="S70" s="29"/>
      <c r="T70" s="29"/>
      <c r="U70" s="29"/>
      <c r="V70" s="30"/>
      <c r="W70" s="30"/>
    </row>
    <row r="71" spans="2:24" x14ac:dyDescent="0.35">
      <c r="B71" s="13"/>
      <c r="C71" s="23"/>
      <c r="D71" s="23" t="s">
        <v>60</v>
      </c>
      <c r="E71" s="24"/>
      <c r="F71" s="24"/>
      <c r="G71" s="24"/>
      <c r="H71" s="24"/>
      <c r="I71" s="24"/>
      <c r="J71" s="24"/>
      <c r="K71" s="24"/>
      <c r="L71" s="24"/>
      <c r="M71" s="24"/>
      <c r="N71" s="25"/>
      <c r="O71" s="189"/>
      <c r="P71" s="17"/>
      <c r="Q71" s="9"/>
      <c r="R71" s="18"/>
      <c r="S71" s="29"/>
      <c r="T71" s="29"/>
      <c r="U71" s="29"/>
      <c r="V71" s="30"/>
      <c r="W71" s="30"/>
    </row>
    <row r="72" spans="2:24" x14ac:dyDescent="0.35">
      <c r="B72" s="13"/>
      <c r="C72" s="14" t="s">
        <v>61</v>
      </c>
      <c r="D72" s="14" t="s">
        <v>62</v>
      </c>
      <c r="E72" s="31"/>
      <c r="F72" s="31"/>
      <c r="G72" s="31"/>
      <c r="H72" s="31"/>
      <c r="I72" s="31"/>
      <c r="J72" s="31"/>
      <c r="K72" s="31"/>
      <c r="L72" s="31"/>
      <c r="M72" s="31"/>
      <c r="N72" s="16"/>
      <c r="O72" s="189"/>
      <c r="P72" s="17"/>
      <c r="Q72" s="9"/>
      <c r="R72" s="18"/>
      <c r="S72" s="29"/>
      <c r="T72" s="29"/>
      <c r="U72" s="29"/>
      <c r="V72" s="30"/>
      <c r="W72" s="30"/>
    </row>
    <row r="73" spans="2:24" x14ac:dyDescent="0.35">
      <c r="B73" s="13"/>
      <c r="D73" s="68" t="s">
        <v>36</v>
      </c>
      <c r="E73" s="24"/>
      <c r="F73" s="24"/>
      <c r="G73" s="24"/>
      <c r="H73" s="24"/>
      <c r="I73" s="24"/>
      <c r="J73" s="24"/>
      <c r="K73" s="24"/>
      <c r="L73" s="24"/>
      <c r="M73" s="24"/>
      <c r="N73" s="27">
        <f>SUM(F73:L73)</f>
        <v>0</v>
      </c>
      <c r="O73" s="189"/>
      <c r="P73" s="17"/>
      <c r="Q73" s="9"/>
      <c r="R73" s="18"/>
      <c r="S73" s="29"/>
      <c r="T73" s="29"/>
      <c r="U73" s="29"/>
      <c r="V73" s="30"/>
      <c r="W73" s="30"/>
    </row>
    <row r="74" spans="2:24" x14ac:dyDescent="0.35">
      <c r="B74" s="13"/>
      <c r="C74" s="22"/>
      <c r="D74" s="23"/>
      <c r="E74" s="28"/>
      <c r="F74" s="28">
        <f>SUM(F73)</f>
        <v>0</v>
      </c>
      <c r="G74" s="28">
        <f t="shared" ref="G74:L74" si="29">SUM(G73)</f>
        <v>0</v>
      </c>
      <c r="H74" s="28">
        <f t="shared" si="29"/>
        <v>0</v>
      </c>
      <c r="I74" s="28">
        <f t="shared" si="29"/>
        <v>0</v>
      </c>
      <c r="J74" s="28">
        <f t="shared" si="29"/>
        <v>0</v>
      </c>
      <c r="K74" s="28">
        <f t="shared" si="29"/>
        <v>0</v>
      </c>
      <c r="L74" s="28">
        <f t="shared" si="29"/>
        <v>0</v>
      </c>
      <c r="M74" s="28"/>
      <c r="N74" s="25">
        <f>SUM(N73)</f>
        <v>0</v>
      </c>
      <c r="O74" s="189">
        <f>SUM(E74:L74)</f>
        <v>0</v>
      </c>
      <c r="P74" s="71"/>
      <c r="Q74" s="9"/>
      <c r="R74" s="10"/>
      <c r="S74" s="7"/>
      <c r="T74" s="7"/>
      <c r="U74" s="7"/>
      <c r="V74" s="30"/>
      <c r="W74" s="30"/>
      <c r="X74" s="33"/>
    </row>
    <row r="75" spans="2:24" x14ac:dyDescent="0.35">
      <c r="B75" s="13"/>
      <c r="C75" s="23"/>
      <c r="D75" s="72"/>
      <c r="E75" s="73"/>
      <c r="F75" s="73"/>
      <c r="G75" s="73"/>
      <c r="H75" s="73"/>
      <c r="I75" s="73"/>
      <c r="J75" s="73"/>
      <c r="K75" s="73"/>
      <c r="L75" s="73"/>
      <c r="M75" s="73"/>
      <c r="N75" s="25"/>
      <c r="O75" s="189"/>
      <c r="P75" s="17"/>
      <c r="Q75" s="9"/>
      <c r="R75" s="18"/>
      <c r="S75" s="29"/>
      <c r="T75" s="29"/>
      <c r="U75" s="29"/>
      <c r="V75" s="30"/>
      <c r="W75" s="30"/>
    </row>
    <row r="76" spans="2:24" x14ac:dyDescent="0.35">
      <c r="B76" s="13"/>
      <c r="C76" s="14" t="s">
        <v>63</v>
      </c>
      <c r="D76" s="14" t="s">
        <v>18</v>
      </c>
      <c r="E76" s="31"/>
      <c r="F76" s="31"/>
      <c r="G76" s="31"/>
      <c r="H76" s="31"/>
      <c r="I76" s="31"/>
      <c r="J76" s="31"/>
      <c r="K76" s="31"/>
      <c r="L76" s="31"/>
      <c r="M76" s="31"/>
      <c r="N76" s="16"/>
      <c r="O76" s="189"/>
      <c r="P76" s="8"/>
      <c r="Q76" s="9"/>
      <c r="R76" s="66"/>
      <c r="S76" s="67"/>
      <c r="T76" s="67"/>
      <c r="U76" s="67"/>
    </row>
    <row r="77" spans="2:24" x14ac:dyDescent="0.35">
      <c r="B77" s="13"/>
      <c r="C77" s="23"/>
      <c r="D77" s="23" t="s">
        <v>64</v>
      </c>
      <c r="E77" s="24"/>
      <c r="F77" s="24">
        <v>175000</v>
      </c>
      <c r="G77" s="24"/>
      <c r="H77" s="24"/>
      <c r="I77" s="24"/>
      <c r="J77" s="24"/>
      <c r="K77" s="24"/>
      <c r="L77" s="24"/>
      <c r="M77" s="24"/>
      <c r="N77" s="25">
        <f t="shared" ref="N77:N86" si="30">SUM(F77:L77)</f>
        <v>175000</v>
      </c>
      <c r="O77" s="193"/>
      <c r="P77" s="74"/>
      <c r="Q77" s="9"/>
      <c r="R77" s="18"/>
      <c r="S77" s="19"/>
      <c r="T77" s="19"/>
      <c r="U77" s="19"/>
      <c r="V77" s="19"/>
      <c r="W77" s="19"/>
    </row>
    <row r="78" spans="2:24" x14ac:dyDescent="0.35">
      <c r="B78" s="13"/>
      <c r="D78" s="23" t="s">
        <v>65</v>
      </c>
      <c r="E78" s="24"/>
      <c r="F78" s="24">
        <v>3000000</v>
      </c>
      <c r="G78" s="24">
        <v>3500000</v>
      </c>
      <c r="H78" s="24">
        <v>4500000</v>
      </c>
      <c r="I78" s="24">
        <v>4500000</v>
      </c>
      <c r="J78" s="24">
        <v>4500000</v>
      </c>
      <c r="K78" s="24"/>
      <c r="L78" s="24"/>
      <c r="M78" s="24"/>
      <c r="N78" s="25">
        <f t="shared" si="30"/>
        <v>20000000</v>
      </c>
      <c r="O78" s="189"/>
      <c r="P78" s="17"/>
      <c r="Q78" s="9"/>
      <c r="R78" s="18"/>
      <c r="S78" s="19"/>
      <c r="T78" s="19"/>
      <c r="U78" s="19"/>
      <c r="X78" s="33"/>
    </row>
    <row r="79" spans="2:24" x14ac:dyDescent="0.35">
      <c r="B79" s="13"/>
      <c r="C79" s="22"/>
      <c r="D79" s="23" t="s">
        <v>66</v>
      </c>
      <c r="E79" s="24"/>
      <c r="F79" s="24">
        <v>300000</v>
      </c>
      <c r="H79" s="24"/>
      <c r="I79" s="24"/>
      <c r="J79" s="24"/>
      <c r="K79" s="24"/>
      <c r="L79" s="24"/>
      <c r="M79" s="24"/>
      <c r="N79" s="25">
        <f t="shared" si="30"/>
        <v>300000</v>
      </c>
      <c r="O79" s="189"/>
      <c r="P79" s="17"/>
      <c r="Q79" s="9"/>
      <c r="R79" s="18"/>
      <c r="S79" s="19"/>
      <c r="T79" s="19"/>
      <c r="U79" s="19"/>
      <c r="X79" s="33"/>
    </row>
    <row r="80" spans="2:24" x14ac:dyDescent="0.35">
      <c r="B80" s="13"/>
      <c r="D80" s="23" t="s">
        <v>67</v>
      </c>
      <c r="E80" s="24"/>
      <c r="F80" s="24">
        <v>500000</v>
      </c>
      <c r="G80" s="24"/>
      <c r="H80" s="24"/>
      <c r="I80" s="24"/>
      <c r="J80" s="24"/>
      <c r="K80" s="24"/>
      <c r="L80" s="24"/>
      <c r="M80" s="24"/>
      <c r="N80" s="25">
        <f t="shared" si="30"/>
        <v>500000</v>
      </c>
      <c r="O80" s="189"/>
      <c r="P80" s="17"/>
      <c r="Q80" s="9"/>
      <c r="R80" s="18"/>
      <c r="S80" s="19"/>
      <c r="T80" s="19"/>
      <c r="U80" s="19"/>
    </row>
    <row r="81" spans="2:24" x14ac:dyDescent="0.35">
      <c r="B81" s="13"/>
      <c r="C81" s="23"/>
      <c r="D81" s="23" t="s">
        <v>68</v>
      </c>
      <c r="E81" s="24"/>
      <c r="F81" s="24"/>
      <c r="G81" s="75">
        <v>300000</v>
      </c>
      <c r="H81" s="24"/>
      <c r="I81" s="24"/>
      <c r="J81" s="24"/>
      <c r="K81" s="24"/>
      <c r="L81" s="24"/>
      <c r="M81" s="24"/>
      <c r="N81" s="25">
        <f t="shared" si="30"/>
        <v>300000</v>
      </c>
      <c r="O81" s="195"/>
      <c r="P81" s="17"/>
      <c r="Q81" s="9"/>
      <c r="R81" s="18"/>
      <c r="S81" s="19"/>
      <c r="T81" s="19"/>
      <c r="U81" s="19"/>
      <c r="X81" s="33"/>
    </row>
    <row r="82" spans="2:24" x14ac:dyDescent="0.35">
      <c r="B82" s="13"/>
      <c r="C82" s="22"/>
      <c r="D82" s="23" t="s">
        <v>69</v>
      </c>
      <c r="E82" s="24"/>
      <c r="G82" s="75">
        <v>400000</v>
      </c>
      <c r="H82" s="24"/>
      <c r="I82" s="24"/>
      <c r="J82" s="24"/>
      <c r="K82" s="24"/>
      <c r="L82" s="24"/>
      <c r="M82" s="24"/>
      <c r="N82" s="25">
        <f t="shared" si="30"/>
        <v>400000</v>
      </c>
      <c r="O82" s="189"/>
      <c r="P82" s="17"/>
      <c r="Q82" s="9"/>
      <c r="R82" s="18"/>
      <c r="S82" s="19"/>
      <c r="T82" s="19"/>
      <c r="U82" s="19"/>
    </row>
    <row r="83" spans="2:24" x14ac:dyDescent="0.35">
      <c r="B83" s="13"/>
      <c r="C83" s="23"/>
      <c r="D83" s="23" t="s">
        <v>70</v>
      </c>
      <c r="E83" s="24"/>
      <c r="F83" s="24"/>
      <c r="G83" s="24"/>
      <c r="H83" s="24"/>
      <c r="I83" s="24">
        <v>1500000</v>
      </c>
      <c r="J83" s="24"/>
      <c r="K83" s="24"/>
      <c r="L83" s="24"/>
      <c r="M83" s="24"/>
      <c r="N83" s="25">
        <f t="shared" si="30"/>
        <v>1500000</v>
      </c>
      <c r="O83" s="189"/>
      <c r="P83" s="17"/>
      <c r="Q83" s="9"/>
      <c r="R83" s="18"/>
      <c r="S83" s="19"/>
      <c r="T83" s="19"/>
      <c r="U83" s="19"/>
    </row>
    <row r="84" spans="2:24" s="23" customFormat="1" ht="11.5" x14ac:dyDescent="0.25">
      <c r="B84" s="76"/>
      <c r="D84" s="23" t="s">
        <v>71</v>
      </c>
      <c r="E84" s="24"/>
      <c r="F84" s="24"/>
      <c r="G84" s="24"/>
      <c r="H84" s="24"/>
      <c r="I84" s="24"/>
      <c r="J84" s="24">
        <v>1500000</v>
      </c>
      <c r="K84" s="24"/>
      <c r="L84" s="24"/>
      <c r="M84" s="24"/>
      <c r="N84" s="25">
        <f t="shared" si="30"/>
        <v>1500000</v>
      </c>
      <c r="O84" s="189"/>
      <c r="P84" s="77"/>
      <c r="Q84" s="78"/>
      <c r="R84" s="79"/>
      <c r="S84" s="80"/>
      <c r="T84" s="80"/>
      <c r="U84" s="80"/>
    </row>
    <row r="85" spans="2:24" x14ac:dyDescent="0.35">
      <c r="B85" s="13"/>
      <c r="C85" s="23"/>
      <c r="D85" s="23" t="s">
        <v>15</v>
      </c>
      <c r="E85" s="24"/>
      <c r="F85" s="24">
        <f>SUM(G77:G84)*0.12</f>
        <v>504000</v>
      </c>
      <c r="G85" s="24">
        <f t="shared" ref="G85:L85" si="31">SUM(H77:H84)*0.12</f>
        <v>540000</v>
      </c>
      <c r="H85" s="24">
        <f t="shared" si="31"/>
        <v>720000</v>
      </c>
      <c r="I85" s="24">
        <f t="shared" si="31"/>
        <v>720000</v>
      </c>
      <c r="J85" s="24">
        <f t="shared" si="31"/>
        <v>0</v>
      </c>
      <c r="K85" s="24">
        <f t="shared" si="31"/>
        <v>0</v>
      </c>
      <c r="L85" s="24">
        <f t="shared" si="31"/>
        <v>0</v>
      </c>
      <c r="M85" s="24"/>
      <c r="N85" s="25">
        <f t="shared" si="30"/>
        <v>2484000</v>
      </c>
      <c r="O85" s="189"/>
      <c r="P85" s="17"/>
      <c r="Q85" s="9"/>
      <c r="R85" s="18"/>
      <c r="S85" s="19"/>
      <c r="T85" s="19"/>
      <c r="U85" s="19"/>
    </row>
    <row r="86" spans="2:24" x14ac:dyDescent="0.35">
      <c r="B86" s="13"/>
      <c r="C86" s="23"/>
      <c r="D86" s="23" t="s">
        <v>16</v>
      </c>
      <c r="E86" s="24"/>
      <c r="F86" s="24">
        <f>SUM(F77:F84)*0.06</f>
        <v>238500</v>
      </c>
      <c r="G86" s="24">
        <f t="shared" ref="G86:L86" si="32">SUM(G77:G84)*0.06</f>
        <v>252000</v>
      </c>
      <c r="H86" s="24">
        <f t="shared" si="32"/>
        <v>270000</v>
      </c>
      <c r="I86" s="24">
        <f t="shared" si="32"/>
        <v>360000</v>
      </c>
      <c r="J86" s="24">
        <f t="shared" si="32"/>
        <v>360000</v>
      </c>
      <c r="K86" s="24">
        <f t="shared" si="32"/>
        <v>0</v>
      </c>
      <c r="L86" s="24">
        <f t="shared" si="32"/>
        <v>0</v>
      </c>
      <c r="M86" s="24"/>
      <c r="N86" s="25">
        <f t="shared" si="30"/>
        <v>1480500</v>
      </c>
      <c r="O86" s="190">
        <f>SUM(N77:N86)</f>
        <v>28639500</v>
      </c>
      <c r="P86" s="17"/>
      <c r="Q86" s="9"/>
      <c r="R86" s="18"/>
      <c r="S86" s="19"/>
      <c r="T86" s="19"/>
      <c r="U86" s="19"/>
    </row>
    <row r="87" spans="2:24" x14ac:dyDescent="0.35">
      <c r="B87" s="13"/>
      <c r="C87" s="23"/>
      <c r="D87" s="23"/>
      <c r="E87" s="28"/>
      <c r="F87" s="28">
        <f t="shared" ref="F87:L87" si="33">SUM(F77:F86)</f>
        <v>4717500</v>
      </c>
      <c r="G87" s="28">
        <f t="shared" si="33"/>
        <v>4992000</v>
      </c>
      <c r="H87" s="28">
        <f t="shared" si="33"/>
        <v>5490000</v>
      </c>
      <c r="I87" s="28">
        <f t="shared" si="33"/>
        <v>7080000</v>
      </c>
      <c r="J87" s="28">
        <f t="shared" si="33"/>
        <v>6360000</v>
      </c>
      <c r="K87" s="28">
        <f t="shared" si="33"/>
        <v>0</v>
      </c>
      <c r="L87" s="28">
        <f t="shared" si="33"/>
        <v>0</v>
      </c>
      <c r="M87" s="28"/>
      <c r="N87" s="28">
        <f>SUM(N77:N86)</f>
        <v>28639500</v>
      </c>
      <c r="O87" s="196"/>
      <c r="P87" s="17"/>
      <c r="R87" s="18"/>
      <c r="S87" s="19"/>
      <c r="T87" s="19"/>
      <c r="U87" s="19"/>
    </row>
    <row r="88" spans="2:24" x14ac:dyDescent="0.35">
      <c r="B88" s="13"/>
      <c r="C88" s="23"/>
      <c r="D88" s="23"/>
      <c r="E88" s="24"/>
      <c r="F88" s="24"/>
      <c r="G88" s="24"/>
      <c r="H88" s="24"/>
      <c r="I88" s="24"/>
      <c r="J88" s="24"/>
      <c r="K88" s="24"/>
      <c r="L88" s="24"/>
      <c r="M88" s="24"/>
      <c r="N88" s="25"/>
      <c r="O88" s="189"/>
      <c r="P88" s="17"/>
      <c r="Q88" s="9"/>
      <c r="R88" s="18"/>
      <c r="S88" s="19"/>
      <c r="T88" s="19"/>
      <c r="U88" s="19"/>
    </row>
    <row r="89" spans="2:24" x14ac:dyDescent="0.35">
      <c r="B89" s="13"/>
      <c r="C89" s="14" t="s">
        <v>73</v>
      </c>
      <c r="D89" s="32" t="s">
        <v>74</v>
      </c>
      <c r="E89" s="31"/>
      <c r="F89" s="31"/>
      <c r="G89" s="31"/>
      <c r="H89" s="31"/>
      <c r="I89" s="31"/>
      <c r="J89" s="31"/>
      <c r="K89" s="31"/>
      <c r="L89" s="31"/>
      <c r="M89" s="31"/>
      <c r="N89" s="16"/>
      <c r="O89" s="189"/>
      <c r="P89" s="17"/>
      <c r="Q89" s="9"/>
      <c r="R89" s="18"/>
      <c r="S89" s="29"/>
      <c r="T89" s="29"/>
      <c r="U89" s="29"/>
      <c r="V89" s="30"/>
      <c r="W89" s="30"/>
    </row>
    <row r="90" spans="2:24" x14ac:dyDescent="0.35">
      <c r="B90" s="13"/>
      <c r="C90" s="23"/>
      <c r="D90" s="23" t="s">
        <v>13</v>
      </c>
      <c r="E90" s="24"/>
      <c r="F90" s="24">
        <v>300000</v>
      </c>
      <c r="G90" s="24"/>
      <c r="H90" s="24"/>
      <c r="I90" s="24"/>
      <c r="J90" s="24"/>
      <c r="K90" s="24"/>
      <c r="L90" s="24"/>
      <c r="M90" s="24"/>
      <c r="N90" s="25">
        <f>SUM(F90:L90)</f>
        <v>300000</v>
      </c>
      <c r="O90" s="189"/>
      <c r="P90" s="17"/>
      <c r="Q90" s="9"/>
      <c r="R90" s="18"/>
      <c r="S90" s="19"/>
      <c r="T90" s="19"/>
      <c r="U90" s="19"/>
      <c r="V90" s="30"/>
      <c r="W90" s="30"/>
    </row>
    <row r="91" spans="2:24" x14ac:dyDescent="0.35">
      <c r="B91" s="13"/>
      <c r="C91" s="23"/>
      <c r="D91" s="23" t="s">
        <v>75</v>
      </c>
      <c r="E91" s="24"/>
      <c r="F91" s="24"/>
      <c r="G91" s="24"/>
      <c r="H91" s="24">
        <v>180000</v>
      </c>
      <c r="I91" s="24"/>
      <c r="J91" s="24"/>
      <c r="K91" s="24"/>
      <c r="L91" s="24"/>
      <c r="M91" s="24"/>
      <c r="N91" s="25">
        <f>SUM(F91:L91)</f>
        <v>180000</v>
      </c>
      <c r="O91" s="189"/>
      <c r="P91" s="17"/>
      <c r="Q91" s="9"/>
      <c r="R91" s="18"/>
      <c r="S91" s="19"/>
      <c r="T91" s="19"/>
      <c r="U91" s="19"/>
      <c r="V91" s="30"/>
      <c r="W91" s="30"/>
    </row>
    <row r="92" spans="2:24" x14ac:dyDescent="0.35">
      <c r="B92" s="13"/>
      <c r="C92" s="23"/>
      <c r="D92" s="23" t="s">
        <v>76</v>
      </c>
      <c r="E92" s="24"/>
      <c r="F92" s="24"/>
      <c r="G92" s="24"/>
      <c r="H92" s="24"/>
      <c r="I92" s="24">
        <v>225000</v>
      </c>
      <c r="J92" s="24"/>
      <c r="K92" s="24"/>
      <c r="L92" s="24"/>
      <c r="M92" s="24"/>
      <c r="N92" s="25">
        <f t="shared" ref="N92:N96" si="34">SUM(F92:L92)</f>
        <v>225000</v>
      </c>
      <c r="O92" s="189"/>
      <c r="P92" s="17"/>
      <c r="Q92" s="9"/>
      <c r="R92" s="18"/>
      <c r="S92" s="19"/>
      <c r="T92" s="19"/>
      <c r="U92" s="19"/>
      <c r="V92" s="30"/>
      <c r="W92" s="30"/>
    </row>
    <row r="93" spans="2:24" x14ac:dyDescent="0.35">
      <c r="B93" s="13"/>
      <c r="C93" s="23"/>
      <c r="D93" s="23" t="s">
        <v>77</v>
      </c>
      <c r="E93" s="24"/>
      <c r="F93" s="24"/>
      <c r="G93" s="24"/>
      <c r="H93" s="24"/>
      <c r="I93" s="24"/>
      <c r="J93" s="24">
        <v>750000</v>
      </c>
      <c r="K93" s="24"/>
      <c r="L93" s="24"/>
      <c r="M93" s="24"/>
      <c r="N93" s="25">
        <f t="shared" si="34"/>
        <v>750000</v>
      </c>
      <c r="O93" s="189"/>
      <c r="P93" s="17"/>
      <c r="Q93" s="9"/>
      <c r="R93" s="18"/>
      <c r="S93" s="19"/>
      <c r="T93" s="19"/>
      <c r="U93" s="19"/>
      <c r="V93" s="30"/>
      <c r="W93" s="30"/>
    </row>
    <row r="94" spans="2:24" s="33" customFormat="1" ht="12.5" x14ac:dyDescent="0.25">
      <c r="B94" s="37"/>
      <c r="C94" s="23"/>
      <c r="D94" s="23" t="s">
        <v>78</v>
      </c>
      <c r="E94" s="24"/>
      <c r="F94" s="24"/>
      <c r="G94" s="24"/>
      <c r="H94" s="24">
        <v>300000</v>
      </c>
      <c r="J94" s="24"/>
      <c r="K94" s="24"/>
      <c r="L94" s="24"/>
      <c r="M94" s="24"/>
      <c r="N94" s="25">
        <f t="shared" si="34"/>
        <v>300000</v>
      </c>
      <c r="O94" s="188"/>
      <c r="P94" s="17"/>
      <c r="Q94" s="9"/>
      <c r="R94" s="18"/>
      <c r="S94" s="19"/>
      <c r="T94" s="19"/>
      <c r="U94" s="19"/>
      <c r="V94" s="38"/>
      <c r="W94" s="38"/>
    </row>
    <row r="95" spans="2:24" x14ac:dyDescent="0.35">
      <c r="B95" s="13"/>
      <c r="C95" s="23"/>
      <c r="D95" s="23" t="s">
        <v>15</v>
      </c>
      <c r="E95" s="24"/>
      <c r="F95" s="24">
        <f>SUM(G90:G94)*0.12</f>
        <v>0</v>
      </c>
      <c r="G95" s="24">
        <f t="shared" ref="G95:L95" si="35">SUM(H90:H94)*0.12</f>
        <v>57600</v>
      </c>
      <c r="H95" s="24">
        <f t="shared" si="35"/>
        <v>27000</v>
      </c>
      <c r="I95" s="24">
        <f t="shared" si="35"/>
        <v>90000</v>
      </c>
      <c r="J95" s="24">
        <f t="shared" si="35"/>
        <v>0</v>
      </c>
      <c r="K95" s="24">
        <f t="shared" si="35"/>
        <v>0</v>
      </c>
      <c r="L95" s="24">
        <f t="shared" si="35"/>
        <v>0</v>
      </c>
      <c r="M95" s="24"/>
      <c r="N95" s="25">
        <f t="shared" si="34"/>
        <v>174600</v>
      </c>
      <c r="O95" s="189"/>
      <c r="P95" s="17"/>
      <c r="Q95" s="9"/>
      <c r="R95" s="18"/>
      <c r="S95" s="19"/>
      <c r="T95" s="19"/>
      <c r="U95" s="19"/>
      <c r="V95" s="30"/>
      <c r="W95" s="30"/>
    </row>
    <row r="96" spans="2:24" x14ac:dyDescent="0.35">
      <c r="B96" s="13"/>
      <c r="C96" s="23"/>
      <c r="D96" s="23" t="s">
        <v>16</v>
      </c>
      <c r="E96" s="24"/>
      <c r="F96" s="24">
        <f>SUM(F90:F94)*0.06</f>
        <v>18000</v>
      </c>
      <c r="G96" s="24">
        <f t="shared" ref="G96:L96" si="36">SUM(G90:G94)*0.06</f>
        <v>0</v>
      </c>
      <c r="H96" s="24">
        <f t="shared" si="36"/>
        <v>28800</v>
      </c>
      <c r="I96" s="24">
        <f t="shared" si="36"/>
        <v>13500</v>
      </c>
      <c r="J96" s="24">
        <f t="shared" si="36"/>
        <v>45000</v>
      </c>
      <c r="K96" s="24">
        <f t="shared" si="36"/>
        <v>0</v>
      </c>
      <c r="L96" s="24">
        <f t="shared" si="36"/>
        <v>0</v>
      </c>
      <c r="M96" s="24"/>
      <c r="N96" s="115">
        <f t="shared" si="34"/>
        <v>105300</v>
      </c>
      <c r="O96" s="190">
        <f>SUM(N90:N96)</f>
        <v>2034900</v>
      </c>
      <c r="P96" s="17"/>
      <c r="Q96" s="9"/>
      <c r="R96" s="18"/>
      <c r="S96" s="19"/>
      <c r="T96" s="19"/>
      <c r="U96" s="19"/>
      <c r="V96" s="30"/>
      <c r="W96" s="30"/>
    </row>
    <row r="97" spans="2:42" x14ac:dyDescent="0.35">
      <c r="B97" s="13"/>
      <c r="C97" s="23"/>
      <c r="D97" s="23"/>
      <c r="E97" s="28"/>
      <c r="F97" s="28">
        <f t="shared" ref="F97:L97" si="37">SUM(F90:F96)</f>
        <v>318000</v>
      </c>
      <c r="G97" s="28">
        <f t="shared" si="37"/>
        <v>57600</v>
      </c>
      <c r="H97" s="28">
        <f t="shared" si="37"/>
        <v>535800</v>
      </c>
      <c r="I97" s="28">
        <f t="shared" si="37"/>
        <v>328500</v>
      </c>
      <c r="J97" s="28">
        <f t="shared" si="37"/>
        <v>795000</v>
      </c>
      <c r="K97" s="28">
        <f t="shared" si="37"/>
        <v>0</v>
      </c>
      <c r="L97" s="28">
        <f t="shared" si="37"/>
        <v>0</v>
      </c>
      <c r="M97" s="28"/>
      <c r="N97" s="25">
        <f>SUM(N90:N96)</f>
        <v>2034900</v>
      </c>
      <c r="O97" s="189"/>
      <c r="P97" s="17"/>
      <c r="R97" s="18"/>
      <c r="S97" s="19"/>
      <c r="T97" s="19"/>
      <c r="U97" s="19"/>
      <c r="V97" s="30"/>
      <c r="W97" s="30"/>
    </row>
    <row r="98" spans="2:42" x14ac:dyDescent="0.35">
      <c r="B98" s="13"/>
      <c r="C98" s="23"/>
      <c r="D98" s="23"/>
      <c r="E98" s="24"/>
      <c r="F98" s="24"/>
      <c r="G98" s="24"/>
      <c r="H98" s="24"/>
      <c r="I98" s="24"/>
      <c r="J98" s="24"/>
      <c r="K98" s="24"/>
      <c r="L98" s="24"/>
      <c r="M98" s="24"/>
      <c r="N98" s="25"/>
      <c r="O98" s="189"/>
      <c r="P98" s="17"/>
      <c r="Q98" s="9"/>
      <c r="R98" s="18"/>
      <c r="S98" s="19"/>
      <c r="T98" s="19"/>
      <c r="U98" s="19"/>
      <c r="V98" s="30"/>
      <c r="W98" s="30"/>
    </row>
    <row r="99" spans="2:42" x14ac:dyDescent="0.35">
      <c r="B99" s="13"/>
      <c r="C99" s="14" t="s">
        <v>79</v>
      </c>
      <c r="D99" s="83" t="s">
        <v>80</v>
      </c>
      <c r="E99" s="51"/>
      <c r="F99" s="51"/>
      <c r="G99" s="51"/>
      <c r="H99" s="51"/>
      <c r="I99" s="51"/>
      <c r="J99" s="51"/>
      <c r="K99" s="51"/>
      <c r="L99" s="51"/>
      <c r="M99" s="51"/>
      <c r="N99" s="52"/>
      <c r="O99" s="189"/>
      <c r="P99" s="17"/>
      <c r="Q99" s="9"/>
      <c r="R99" s="18"/>
      <c r="S99" s="29"/>
      <c r="T99" s="29"/>
      <c r="U99" s="29"/>
      <c r="V99" s="30"/>
      <c r="W99" s="30"/>
    </row>
    <row r="100" spans="2:42" x14ac:dyDescent="0.35">
      <c r="B100" s="13"/>
      <c r="D100" s="23" t="s">
        <v>81</v>
      </c>
      <c r="E100" s="24"/>
      <c r="F100" s="24">
        <v>300000</v>
      </c>
      <c r="G100" s="24"/>
      <c r="H100" s="24"/>
      <c r="I100" s="24"/>
      <c r="J100" s="24"/>
      <c r="K100" s="24"/>
      <c r="L100" s="24"/>
      <c r="M100" s="24"/>
      <c r="N100" s="25">
        <f t="shared" ref="N100:N105" si="38">SUM(F100:L100)</f>
        <v>300000</v>
      </c>
      <c r="O100" s="189"/>
      <c r="P100" s="17"/>
      <c r="Q100" s="9"/>
      <c r="R100" s="18"/>
      <c r="S100" s="19"/>
      <c r="T100" s="19"/>
      <c r="U100" s="19"/>
      <c r="V100" s="30"/>
      <c r="W100" s="30"/>
    </row>
    <row r="101" spans="2:42" x14ac:dyDescent="0.35">
      <c r="B101" s="13"/>
      <c r="C101" s="23"/>
      <c r="D101" s="56" t="s">
        <v>38</v>
      </c>
      <c r="E101" s="57"/>
      <c r="F101" s="57">
        <v>760000</v>
      </c>
      <c r="G101" s="57"/>
      <c r="H101" s="57"/>
      <c r="I101" s="57"/>
      <c r="J101" s="57"/>
      <c r="K101" s="57"/>
      <c r="L101" s="57"/>
      <c r="M101" s="57"/>
      <c r="N101" s="58">
        <f t="shared" si="38"/>
        <v>760000</v>
      </c>
      <c r="O101" s="189"/>
      <c r="P101" s="8"/>
      <c r="Q101" s="9"/>
      <c r="R101" s="10"/>
      <c r="S101" s="7"/>
      <c r="T101" s="7"/>
      <c r="U101" s="7"/>
      <c r="X101" s="33"/>
    </row>
    <row r="102" spans="2:42" x14ac:dyDescent="0.35">
      <c r="B102" s="13"/>
      <c r="C102" s="22"/>
      <c r="D102" s="23" t="s">
        <v>82</v>
      </c>
      <c r="E102" s="24"/>
      <c r="F102" s="24"/>
      <c r="G102" s="24"/>
      <c r="H102" s="24">
        <v>100000</v>
      </c>
      <c r="I102" s="24"/>
      <c r="J102" s="24"/>
      <c r="K102" s="24"/>
      <c r="L102" s="24"/>
      <c r="M102" s="24"/>
      <c r="N102" s="25">
        <f t="shared" si="38"/>
        <v>100000</v>
      </c>
      <c r="O102" s="189"/>
      <c r="P102" s="8"/>
      <c r="Q102" s="9"/>
      <c r="R102" s="10"/>
      <c r="S102" s="7"/>
      <c r="T102" s="7"/>
      <c r="U102" s="7"/>
      <c r="X102" s="33"/>
    </row>
    <row r="103" spans="2:42" x14ac:dyDescent="0.35">
      <c r="B103" s="13"/>
      <c r="C103" s="22"/>
      <c r="D103" s="23" t="s">
        <v>83</v>
      </c>
      <c r="E103" s="24"/>
      <c r="G103" s="24"/>
      <c r="H103" s="24"/>
      <c r="I103" s="24"/>
      <c r="J103" s="24"/>
      <c r="K103" s="24">
        <v>300000</v>
      </c>
      <c r="L103" s="24"/>
      <c r="M103" s="24"/>
      <c r="N103" s="25">
        <f>SUM(F103:L103)</f>
        <v>300000</v>
      </c>
      <c r="O103" s="189"/>
      <c r="P103" s="8"/>
      <c r="Q103" s="9"/>
      <c r="R103" s="10"/>
      <c r="S103" s="7"/>
      <c r="T103" s="7"/>
      <c r="U103" s="7"/>
    </row>
    <row r="104" spans="2:42" x14ac:dyDescent="0.35">
      <c r="B104" s="13"/>
      <c r="C104" s="23"/>
      <c r="D104" s="23" t="s">
        <v>15</v>
      </c>
      <c r="E104" s="24"/>
      <c r="F104" s="24">
        <f>SUM(G100:G103)*0.12</f>
        <v>0</v>
      </c>
      <c r="G104" s="24">
        <f t="shared" ref="G104:L104" si="39">SUM(H100:H103)*0.12</f>
        <v>12000</v>
      </c>
      <c r="H104" s="24">
        <f t="shared" si="39"/>
        <v>0</v>
      </c>
      <c r="I104" s="24">
        <f t="shared" si="39"/>
        <v>0</v>
      </c>
      <c r="J104" s="24">
        <f t="shared" si="39"/>
        <v>36000</v>
      </c>
      <c r="K104" s="24">
        <f t="shared" si="39"/>
        <v>0</v>
      </c>
      <c r="L104" s="24">
        <f t="shared" si="39"/>
        <v>0</v>
      </c>
      <c r="M104" s="24"/>
      <c r="N104" s="25">
        <f t="shared" si="38"/>
        <v>48000</v>
      </c>
      <c r="O104" s="189"/>
      <c r="P104" s="17"/>
      <c r="Q104" s="9"/>
      <c r="R104" s="18"/>
      <c r="S104" s="29"/>
      <c r="T104" s="29"/>
      <c r="U104" s="29"/>
      <c r="V104" s="30"/>
      <c r="W104" s="30"/>
    </row>
    <row r="105" spans="2:42" x14ac:dyDescent="0.35">
      <c r="B105" s="13"/>
      <c r="C105" s="23"/>
      <c r="D105" s="23" t="s">
        <v>16</v>
      </c>
      <c r="E105" s="84"/>
      <c r="F105" s="84">
        <f>SUM(F100:F103)*0.06</f>
        <v>63600</v>
      </c>
      <c r="G105" s="84">
        <f t="shared" ref="G105:L105" si="40">SUM(G100:G103)*0.06</f>
        <v>0</v>
      </c>
      <c r="H105" s="84">
        <f t="shared" si="40"/>
        <v>6000</v>
      </c>
      <c r="I105" s="84">
        <f t="shared" si="40"/>
        <v>0</v>
      </c>
      <c r="J105" s="84">
        <f t="shared" si="40"/>
        <v>0</v>
      </c>
      <c r="K105" s="84">
        <f t="shared" si="40"/>
        <v>18000</v>
      </c>
      <c r="L105" s="84">
        <f t="shared" si="40"/>
        <v>0</v>
      </c>
      <c r="M105" s="24"/>
      <c r="N105" s="27">
        <f t="shared" si="38"/>
        <v>87600</v>
      </c>
      <c r="O105" s="189"/>
      <c r="P105" s="8"/>
      <c r="Q105" s="9"/>
      <c r="R105" s="10"/>
      <c r="S105" s="7"/>
      <c r="T105" s="7"/>
      <c r="U105" s="7"/>
      <c r="X105" s="33"/>
    </row>
    <row r="106" spans="2:42" x14ac:dyDescent="0.35">
      <c r="B106" s="13"/>
      <c r="C106" s="23"/>
      <c r="D106" s="23"/>
      <c r="E106" s="28"/>
      <c r="F106" s="28">
        <f>SUM(F100:F105)</f>
        <v>1123600</v>
      </c>
      <c r="G106" s="28">
        <f t="shared" ref="G106:L106" si="41">SUM(G100:G105)</f>
        <v>12000</v>
      </c>
      <c r="H106" s="28">
        <f t="shared" si="41"/>
        <v>106000</v>
      </c>
      <c r="I106" s="28">
        <f t="shared" si="41"/>
        <v>0</v>
      </c>
      <c r="J106" s="28">
        <f t="shared" si="41"/>
        <v>36000</v>
      </c>
      <c r="K106" s="28">
        <f t="shared" si="41"/>
        <v>318000</v>
      </c>
      <c r="L106" s="28">
        <f t="shared" si="41"/>
        <v>0</v>
      </c>
      <c r="M106" s="28"/>
      <c r="N106" s="25">
        <f>SUM(N100:N105)</f>
        <v>1595600</v>
      </c>
      <c r="O106" s="190">
        <f>SUM(E106:L106)</f>
        <v>1595600</v>
      </c>
      <c r="P106" s="17"/>
      <c r="Q106" s="9"/>
      <c r="R106" s="18"/>
      <c r="S106" s="19"/>
      <c r="T106" s="19"/>
      <c r="U106" s="19"/>
    </row>
    <row r="107" spans="2:42" x14ac:dyDescent="0.35">
      <c r="B107" s="13"/>
      <c r="C107" s="85"/>
      <c r="D107" s="85"/>
      <c r="E107" s="86"/>
      <c r="F107" s="86"/>
      <c r="G107" s="86"/>
      <c r="H107" s="86"/>
      <c r="I107" s="86"/>
      <c r="J107" s="86"/>
      <c r="K107" s="86"/>
      <c r="L107" s="86"/>
      <c r="M107" s="86"/>
      <c r="N107" s="25"/>
      <c r="O107" s="189"/>
      <c r="P107" s="17"/>
      <c r="Q107" s="9"/>
      <c r="R107" s="18"/>
      <c r="S107" s="19"/>
      <c r="T107" s="19"/>
      <c r="U107" s="19"/>
    </row>
    <row r="108" spans="2:42" x14ac:dyDescent="0.35">
      <c r="B108" s="13"/>
      <c r="C108" s="14" t="s">
        <v>84</v>
      </c>
      <c r="D108" s="32" t="s">
        <v>24</v>
      </c>
      <c r="E108" s="51"/>
      <c r="F108" s="51"/>
      <c r="G108" s="51"/>
      <c r="H108" s="51"/>
      <c r="I108" s="51"/>
      <c r="J108" s="51"/>
      <c r="K108" s="51"/>
      <c r="L108" s="51"/>
      <c r="M108" s="51"/>
      <c r="N108" s="16"/>
      <c r="O108" s="189"/>
      <c r="P108" s="17"/>
      <c r="Q108" s="9"/>
      <c r="R108" s="18"/>
      <c r="S108" s="19"/>
      <c r="T108" s="19"/>
      <c r="U108" s="19"/>
    </row>
    <row r="109" spans="2:42" x14ac:dyDescent="0.35">
      <c r="B109" s="13"/>
      <c r="D109" s="23" t="s">
        <v>85</v>
      </c>
      <c r="E109" s="24"/>
      <c r="F109" s="24"/>
      <c r="H109" s="24">
        <v>300000</v>
      </c>
      <c r="I109" s="24"/>
      <c r="J109" s="24"/>
      <c r="K109" s="24"/>
      <c r="L109" s="24"/>
      <c r="M109" s="24"/>
      <c r="N109" s="25">
        <f t="shared" ref="N109:N114" si="42">SUM(F109:L109)</f>
        <v>300000</v>
      </c>
      <c r="O109" s="188"/>
      <c r="P109" s="17"/>
      <c r="Q109" s="9"/>
      <c r="R109" s="18"/>
      <c r="S109" s="29"/>
      <c r="T109" s="29"/>
      <c r="U109" s="29"/>
      <c r="V109" s="87"/>
      <c r="W109" s="87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</row>
    <row r="110" spans="2:42" x14ac:dyDescent="0.35">
      <c r="B110" s="13"/>
      <c r="C110" s="26"/>
      <c r="D110" s="23" t="s">
        <v>86</v>
      </c>
      <c r="E110" s="24"/>
      <c r="F110" s="24"/>
      <c r="G110" s="24"/>
      <c r="H110" s="24"/>
      <c r="I110" s="24">
        <v>600000</v>
      </c>
      <c r="J110" s="24"/>
      <c r="K110" s="24"/>
      <c r="L110" s="24"/>
      <c r="M110" s="24"/>
      <c r="N110" s="25">
        <f t="shared" si="42"/>
        <v>600000</v>
      </c>
      <c r="O110" s="188"/>
      <c r="P110" s="17"/>
      <c r="Q110" s="9"/>
      <c r="R110" s="18"/>
      <c r="S110" s="19"/>
      <c r="T110" s="19"/>
      <c r="U110" s="19"/>
    </row>
    <row r="111" spans="2:42" x14ac:dyDescent="0.35">
      <c r="B111" s="13"/>
      <c r="C111" s="26"/>
      <c r="D111" s="23" t="s">
        <v>77</v>
      </c>
      <c r="E111" s="24"/>
      <c r="F111" s="24"/>
      <c r="G111" s="24"/>
      <c r="H111" s="24"/>
      <c r="I111" s="24"/>
      <c r="J111" s="24">
        <v>2000000</v>
      </c>
      <c r="K111" s="24"/>
      <c r="L111" s="24"/>
      <c r="M111" s="24"/>
      <c r="N111" s="25">
        <f t="shared" si="42"/>
        <v>2000000</v>
      </c>
      <c r="O111" s="188"/>
      <c r="P111" s="17"/>
      <c r="Q111" s="9"/>
      <c r="R111" s="18"/>
      <c r="S111" s="19"/>
      <c r="T111" s="19"/>
      <c r="U111" s="19"/>
    </row>
    <row r="112" spans="2:42" s="33" customFormat="1" ht="12.5" x14ac:dyDescent="0.25">
      <c r="B112" s="37"/>
      <c r="C112" s="23"/>
      <c r="D112" s="23" t="s">
        <v>59</v>
      </c>
      <c r="E112" s="24"/>
      <c r="F112" s="24"/>
      <c r="G112" s="24"/>
      <c r="H112" s="24"/>
      <c r="K112" s="24">
        <v>655000</v>
      </c>
      <c r="L112" s="24"/>
      <c r="M112" s="24"/>
      <c r="N112" s="25">
        <f t="shared" si="42"/>
        <v>655000</v>
      </c>
      <c r="O112" s="189"/>
      <c r="P112" s="17"/>
      <c r="Q112" s="9"/>
      <c r="R112" s="18"/>
      <c r="S112" s="19"/>
      <c r="T112" s="19"/>
      <c r="U112" s="19"/>
    </row>
    <row r="113" spans="1:42" s="33" customFormat="1" x14ac:dyDescent="0.35">
      <c r="A113"/>
      <c r="B113" s="13"/>
      <c r="C113" s="26"/>
      <c r="D113" s="23" t="s">
        <v>15</v>
      </c>
      <c r="E113" s="24"/>
      <c r="F113" s="24">
        <f>SUM(G109:G112)*0.12</f>
        <v>0</v>
      </c>
      <c r="G113" s="24">
        <f t="shared" ref="G113:L113" si="43">SUM(H109:H112)*0.12</f>
        <v>36000</v>
      </c>
      <c r="H113" s="24">
        <f t="shared" si="43"/>
        <v>72000</v>
      </c>
      <c r="I113" s="24">
        <f t="shared" si="43"/>
        <v>240000</v>
      </c>
      <c r="J113" s="24">
        <f t="shared" si="43"/>
        <v>78600</v>
      </c>
      <c r="K113" s="24">
        <f t="shared" si="43"/>
        <v>0</v>
      </c>
      <c r="L113" s="24">
        <f t="shared" si="43"/>
        <v>0</v>
      </c>
      <c r="M113" s="24"/>
      <c r="N113" s="25">
        <f t="shared" si="42"/>
        <v>426600</v>
      </c>
      <c r="O113" s="189"/>
      <c r="P113" s="17"/>
      <c r="Q113" s="9"/>
      <c r="R113" s="18"/>
      <c r="S113" s="19"/>
      <c r="T113" s="19"/>
      <c r="U113" s="19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</row>
    <row r="114" spans="1:42" s="33" customFormat="1" x14ac:dyDescent="0.35">
      <c r="A114"/>
      <c r="B114" s="13"/>
      <c r="C114" s="23"/>
      <c r="D114" s="23" t="s">
        <v>16</v>
      </c>
      <c r="E114" s="24"/>
      <c r="F114" s="24">
        <f>SUM(F109:F112)*0.06</f>
        <v>0</v>
      </c>
      <c r="G114" s="24">
        <f t="shared" ref="G114:L114" si="44">SUM(G109:G112)*0.06</f>
        <v>0</v>
      </c>
      <c r="H114" s="24">
        <f t="shared" si="44"/>
        <v>18000</v>
      </c>
      <c r="I114" s="24">
        <f t="shared" si="44"/>
        <v>36000</v>
      </c>
      <c r="J114" s="24">
        <f t="shared" si="44"/>
        <v>120000</v>
      </c>
      <c r="K114" s="24">
        <f t="shared" si="44"/>
        <v>39300</v>
      </c>
      <c r="L114" s="24">
        <f t="shared" si="44"/>
        <v>0</v>
      </c>
      <c r="M114" s="24"/>
      <c r="N114" s="115">
        <f t="shared" si="42"/>
        <v>213300</v>
      </c>
      <c r="O114" s="190">
        <f>SUM(N109:N114)</f>
        <v>4194900</v>
      </c>
      <c r="P114" s="17"/>
      <c r="Q114" s="9"/>
      <c r="R114" s="18"/>
      <c r="S114" s="19"/>
      <c r="T114" s="19"/>
      <c r="U114" s="19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</row>
    <row r="115" spans="1:42" s="33" customFormat="1" ht="12.5" x14ac:dyDescent="0.25">
      <c r="B115" s="37"/>
      <c r="C115" s="22"/>
      <c r="D115" s="23"/>
      <c r="E115" s="28"/>
      <c r="F115" s="28">
        <f t="shared" ref="F115:L115" si="45">SUM(F109:F114)</f>
        <v>0</v>
      </c>
      <c r="G115" s="28">
        <f t="shared" si="45"/>
        <v>36000</v>
      </c>
      <c r="H115" s="28">
        <f t="shared" si="45"/>
        <v>390000</v>
      </c>
      <c r="I115" s="28">
        <f t="shared" si="45"/>
        <v>876000</v>
      </c>
      <c r="J115" s="28">
        <f t="shared" si="45"/>
        <v>2198600</v>
      </c>
      <c r="K115" s="28">
        <f t="shared" si="45"/>
        <v>694300</v>
      </c>
      <c r="L115" s="28">
        <f t="shared" si="45"/>
        <v>0</v>
      </c>
      <c r="M115" s="28"/>
      <c r="N115" s="25">
        <f>SUM(N109:N114)</f>
        <v>4194900</v>
      </c>
      <c r="O115" s="189"/>
      <c r="P115" s="17"/>
      <c r="R115" s="18"/>
      <c r="S115" s="19"/>
      <c r="T115" s="19"/>
      <c r="U115" s="19"/>
    </row>
    <row r="116" spans="1:42" x14ac:dyDescent="0.35">
      <c r="B116" s="13"/>
      <c r="C116" s="23"/>
      <c r="D116" s="23"/>
      <c r="E116" s="24"/>
      <c r="F116" s="24"/>
      <c r="G116" s="24"/>
      <c r="H116" s="24"/>
      <c r="I116" s="24"/>
      <c r="J116" s="24"/>
      <c r="K116" s="24"/>
      <c r="L116" s="24"/>
      <c r="M116" s="24"/>
      <c r="N116" s="25"/>
      <c r="O116" s="189"/>
      <c r="P116" s="17"/>
      <c r="Q116" s="9"/>
      <c r="R116" s="18"/>
      <c r="S116" s="19"/>
      <c r="T116" s="19"/>
      <c r="U116" s="19"/>
    </row>
    <row r="117" spans="1:42" x14ac:dyDescent="0.35">
      <c r="B117" s="13"/>
      <c r="C117" s="14" t="s">
        <v>87</v>
      </c>
      <c r="D117" s="14" t="s">
        <v>18</v>
      </c>
      <c r="E117" s="31"/>
      <c r="F117" s="31"/>
      <c r="G117" s="31"/>
      <c r="H117" s="31"/>
      <c r="I117" s="31"/>
      <c r="J117" s="31"/>
      <c r="K117" s="31"/>
      <c r="L117" s="31"/>
      <c r="M117" s="31"/>
      <c r="N117" s="16"/>
      <c r="O117" s="189"/>
      <c r="P117" s="17"/>
      <c r="Q117" s="9"/>
      <c r="R117" s="18"/>
      <c r="S117" s="19"/>
      <c r="T117" s="19"/>
      <c r="U117" s="19"/>
      <c r="X117" s="33"/>
    </row>
    <row r="118" spans="1:42" x14ac:dyDescent="0.35">
      <c r="B118" s="13"/>
      <c r="C118" s="23"/>
      <c r="D118" s="89" t="s">
        <v>88</v>
      </c>
      <c r="E118" s="90"/>
      <c r="F118" s="90">
        <v>1200000</v>
      </c>
      <c r="G118" s="24"/>
      <c r="H118" s="24"/>
      <c r="I118" s="24"/>
      <c r="J118" s="24"/>
      <c r="K118" s="24"/>
      <c r="L118" s="24"/>
      <c r="M118" s="24"/>
      <c r="N118" s="91">
        <f t="shared" ref="N118:N126" si="46">SUM(F118:L118)</f>
        <v>1200000</v>
      </c>
      <c r="O118" s="189"/>
      <c r="P118" s="17"/>
      <c r="Q118" s="9"/>
      <c r="R118" s="18"/>
      <c r="S118" s="19"/>
      <c r="T118" s="19"/>
      <c r="U118" s="19"/>
    </row>
    <row r="119" spans="1:42" x14ac:dyDescent="0.35">
      <c r="B119" s="13"/>
      <c r="D119" s="56" t="s">
        <v>38</v>
      </c>
      <c r="E119" s="57"/>
      <c r="F119" s="57"/>
      <c r="G119" s="57">
        <v>1068000</v>
      </c>
      <c r="H119" s="57"/>
      <c r="I119" s="57"/>
      <c r="J119" s="57"/>
      <c r="K119" s="57"/>
      <c r="L119" s="57"/>
      <c r="M119" s="57"/>
      <c r="N119" s="58">
        <f t="shared" si="46"/>
        <v>1068000</v>
      </c>
      <c r="O119" s="189"/>
      <c r="P119" s="17"/>
      <c r="Q119" s="9"/>
      <c r="R119" s="18"/>
      <c r="S119" s="19"/>
      <c r="T119" s="19"/>
      <c r="U119" s="19"/>
      <c r="V119" s="30"/>
      <c r="W119" s="30"/>
    </row>
    <row r="120" spans="1:42" ht="13.9" customHeight="1" x14ac:dyDescent="0.35">
      <c r="B120" s="13"/>
      <c r="C120" s="22"/>
      <c r="D120" s="23" t="s">
        <v>65</v>
      </c>
      <c r="E120" s="24"/>
      <c r="F120" s="24"/>
      <c r="G120" s="24"/>
      <c r="H120" s="24">
        <v>3000000</v>
      </c>
      <c r="I120" s="24">
        <v>3000000</v>
      </c>
      <c r="J120" s="24"/>
      <c r="K120" s="24"/>
      <c r="L120" s="24"/>
      <c r="M120" s="24"/>
      <c r="N120" s="25">
        <f t="shared" si="46"/>
        <v>6000000</v>
      </c>
      <c r="O120" s="189"/>
      <c r="P120" s="17"/>
      <c r="Q120" s="9"/>
      <c r="R120" s="18"/>
      <c r="S120" s="19"/>
      <c r="T120" s="19"/>
      <c r="U120" s="19"/>
      <c r="V120" s="30"/>
      <c r="W120" s="30"/>
    </row>
    <row r="121" spans="1:42" x14ac:dyDescent="0.35">
      <c r="B121" s="13"/>
      <c r="C121" s="22"/>
      <c r="D121" s="23" t="s">
        <v>89</v>
      </c>
      <c r="E121" s="24"/>
      <c r="I121" s="92">
        <v>2500000</v>
      </c>
      <c r="J121" s="92"/>
      <c r="K121" s="92"/>
      <c r="L121" s="92"/>
      <c r="M121" s="24"/>
      <c r="N121" s="25">
        <f t="shared" si="46"/>
        <v>2500000</v>
      </c>
      <c r="O121" s="189"/>
      <c r="P121" s="17"/>
      <c r="Q121" s="9"/>
      <c r="R121" s="18"/>
      <c r="S121" s="19"/>
      <c r="T121" s="19"/>
      <c r="U121" s="19"/>
      <c r="V121" s="30"/>
      <c r="W121" s="30"/>
    </row>
    <row r="122" spans="1:42" x14ac:dyDescent="0.35">
      <c r="B122" s="13"/>
      <c r="C122" s="22"/>
      <c r="D122" s="23" t="s">
        <v>90</v>
      </c>
      <c r="E122" s="24"/>
      <c r="F122" s="24"/>
      <c r="G122" s="24"/>
      <c r="H122" s="24"/>
      <c r="I122" s="24"/>
      <c r="J122" s="24">
        <v>600000</v>
      </c>
      <c r="K122" s="24"/>
      <c r="L122" s="24"/>
      <c r="M122" s="24"/>
      <c r="N122" s="25">
        <f>SUM(F122:L122)</f>
        <v>600000</v>
      </c>
      <c r="O122" s="189"/>
      <c r="P122" s="17"/>
      <c r="Q122" s="9"/>
      <c r="R122" s="18"/>
      <c r="S122" s="19"/>
      <c r="T122" s="19"/>
      <c r="U122" s="19"/>
      <c r="V122" s="30"/>
      <c r="W122" s="30"/>
    </row>
    <row r="123" spans="1:42" x14ac:dyDescent="0.35">
      <c r="B123" s="13"/>
      <c r="C123" s="22"/>
      <c r="D123" s="23" t="s">
        <v>70</v>
      </c>
      <c r="E123" s="24"/>
      <c r="F123" s="24"/>
      <c r="G123" s="24"/>
      <c r="H123" s="24"/>
      <c r="I123" s="24"/>
      <c r="J123" s="24">
        <v>1500000</v>
      </c>
      <c r="K123" s="24"/>
      <c r="L123" s="24"/>
      <c r="M123" s="24"/>
      <c r="N123" s="25">
        <f t="shared" si="46"/>
        <v>1500000</v>
      </c>
      <c r="O123" s="189"/>
      <c r="P123" s="17"/>
      <c r="Q123" s="9"/>
      <c r="R123" s="18"/>
      <c r="S123" s="19"/>
      <c r="T123" s="19"/>
      <c r="U123" s="19"/>
      <c r="V123" s="30"/>
      <c r="W123" s="30"/>
    </row>
    <row r="124" spans="1:42" x14ac:dyDescent="0.35">
      <c r="B124" s="13"/>
      <c r="C124" s="22"/>
      <c r="D124" s="23" t="s">
        <v>67</v>
      </c>
      <c r="E124" s="24"/>
      <c r="F124" s="24"/>
      <c r="G124" s="24"/>
      <c r="H124" s="24"/>
      <c r="I124" s="24"/>
      <c r="J124" s="24"/>
      <c r="K124" s="24">
        <v>500000</v>
      </c>
      <c r="L124" s="24"/>
      <c r="M124" s="24"/>
      <c r="N124" s="25">
        <f t="shared" si="46"/>
        <v>500000</v>
      </c>
      <c r="O124" s="189"/>
      <c r="P124" s="17"/>
      <c r="Q124" s="9"/>
      <c r="R124" s="18"/>
      <c r="S124" s="19"/>
      <c r="T124" s="19"/>
      <c r="U124" s="19"/>
      <c r="V124" s="30"/>
      <c r="W124" s="30"/>
    </row>
    <row r="125" spans="1:42" x14ac:dyDescent="0.35">
      <c r="B125" s="13"/>
      <c r="C125" s="22"/>
      <c r="D125" s="23" t="s">
        <v>15</v>
      </c>
      <c r="E125" s="24"/>
      <c r="F125" s="24">
        <f>SUM(G118:G124)*0.12</f>
        <v>128160</v>
      </c>
      <c r="G125" s="24">
        <f t="shared" ref="G125:L125" si="47">SUM(H118:H124)*0.12</f>
        <v>360000</v>
      </c>
      <c r="H125" s="24">
        <f t="shared" si="47"/>
        <v>660000</v>
      </c>
      <c r="I125" s="24">
        <f t="shared" si="47"/>
        <v>252000</v>
      </c>
      <c r="J125" s="24">
        <f t="shared" si="47"/>
        <v>60000</v>
      </c>
      <c r="K125" s="24">
        <f t="shared" si="47"/>
        <v>0</v>
      </c>
      <c r="L125" s="24">
        <f t="shared" si="47"/>
        <v>0</v>
      </c>
      <c r="M125" s="24"/>
      <c r="N125" s="25">
        <f t="shared" si="46"/>
        <v>1460160</v>
      </c>
      <c r="O125" s="189"/>
      <c r="P125" s="17"/>
      <c r="Q125" s="9"/>
      <c r="R125" s="18"/>
      <c r="S125" s="19"/>
      <c r="T125" s="19"/>
      <c r="U125" s="19"/>
      <c r="V125" s="30"/>
      <c r="W125" s="30"/>
    </row>
    <row r="126" spans="1:42" x14ac:dyDescent="0.35">
      <c r="B126" s="13"/>
      <c r="C126" s="22"/>
      <c r="D126" s="23" t="s">
        <v>16</v>
      </c>
      <c r="E126" s="84"/>
      <c r="F126" s="114">
        <f>SUM(F118:F124)*0.06</f>
        <v>72000</v>
      </c>
      <c r="G126" s="114">
        <f t="shared" ref="G126:L126" si="48">SUM(G118:G124)*0.06</f>
        <v>64080</v>
      </c>
      <c r="H126" s="114">
        <f t="shared" si="48"/>
        <v>180000</v>
      </c>
      <c r="I126" s="114">
        <f t="shared" si="48"/>
        <v>330000</v>
      </c>
      <c r="J126" s="114">
        <f t="shared" si="48"/>
        <v>126000</v>
      </c>
      <c r="K126" s="114">
        <f t="shared" si="48"/>
        <v>30000</v>
      </c>
      <c r="L126" s="114">
        <f t="shared" si="48"/>
        <v>0</v>
      </c>
      <c r="M126" s="24"/>
      <c r="N126" s="27">
        <f t="shared" si="46"/>
        <v>802080</v>
      </c>
      <c r="O126" s="189"/>
      <c r="P126" s="17"/>
      <c r="Q126" s="9"/>
      <c r="R126" s="18"/>
      <c r="S126" s="19"/>
      <c r="T126" s="19"/>
      <c r="U126" s="19"/>
      <c r="V126" s="30"/>
      <c r="W126" s="30"/>
    </row>
    <row r="127" spans="1:42" x14ac:dyDescent="0.35">
      <c r="B127" s="13"/>
      <c r="C127" s="22"/>
      <c r="D127" s="23"/>
      <c r="E127" s="24"/>
      <c r="F127" s="24">
        <f>SUM(F118:F126)</f>
        <v>1400160</v>
      </c>
      <c r="G127" s="24">
        <f t="shared" ref="G127:L127" si="49">SUM(G118:G126)</f>
        <v>1492080</v>
      </c>
      <c r="H127" s="24">
        <f t="shared" si="49"/>
        <v>3840000</v>
      </c>
      <c r="I127" s="24">
        <f t="shared" si="49"/>
        <v>6082000</v>
      </c>
      <c r="J127" s="24">
        <f t="shared" si="49"/>
        <v>2286000</v>
      </c>
      <c r="K127" s="24">
        <f t="shared" si="49"/>
        <v>530000</v>
      </c>
      <c r="L127" s="24">
        <f t="shared" si="49"/>
        <v>0</v>
      </c>
      <c r="M127" s="28"/>
      <c r="N127" s="25">
        <f>SUM(N118:N126)</f>
        <v>15630240</v>
      </c>
      <c r="O127" s="190">
        <f>SUM(E127:L127)</f>
        <v>15630240</v>
      </c>
      <c r="P127" s="17"/>
      <c r="Q127" s="9"/>
      <c r="R127" s="18"/>
      <c r="S127" s="19"/>
      <c r="T127" s="19"/>
      <c r="U127" s="19"/>
      <c r="V127" s="30"/>
      <c r="W127" s="30"/>
    </row>
    <row r="128" spans="1:42" x14ac:dyDescent="0.35">
      <c r="B128" s="13"/>
      <c r="C128" s="22"/>
      <c r="D128" s="23"/>
      <c r="E128" s="24"/>
      <c r="F128" s="24"/>
      <c r="G128" s="24"/>
      <c r="H128" s="24"/>
      <c r="I128" s="24"/>
      <c r="J128" s="24"/>
      <c r="K128" s="24"/>
      <c r="L128" s="24"/>
      <c r="M128" s="24"/>
      <c r="N128" s="25"/>
      <c r="O128" s="189"/>
      <c r="P128" s="17"/>
      <c r="Q128" s="9"/>
      <c r="R128" s="18"/>
      <c r="S128" s="19"/>
      <c r="T128" s="19"/>
      <c r="U128" s="19"/>
      <c r="V128" s="30"/>
      <c r="W128" s="30"/>
    </row>
    <row r="129" spans="2:24" x14ac:dyDescent="0.35">
      <c r="B129" s="13"/>
      <c r="C129" s="14" t="s">
        <v>91</v>
      </c>
      <c r="D129" s="15"/>
      <c r="E129" s="31"/>
      <c r="F129" s="31"/>
      <c r="G129" s="31"/>
      <c r="H129" s="31"/>
      <c r="I129" s="31"/>
      <c r="J129" s="31"/>
      <c r="K129" s="31"/>
      <c r="L129" s="31"/>
      <c r="M129" s="31"/>
      <c r="N129" s="16"/>
      <c r="O129" s="189"/>
      <c r="P129" s="17"/>
      <c r="Q129" s="9"/>
      <c r="R129" s="18"/>
      <c r="S129" s="19"/>
      <c r="T129" s="19"/>
      <c r="U129" s="19"/>
      <c r="V129" s="30"/>
      <c r="W129" s="30"/>
    </row>
    <row r="130" spans="2:24" x14ac:dyDescent="0.35">
      <c r="B130" s="13"/>
      <c r="C130" s="23"/>
      <c r="D130" s="68" t="s">
        <v>92</v>
      </c>
      <c r="E130" s="24"/>
      <c r="F130" s="24">
        <v>3000000</v>
      </c>
      <c r="G130" s="24">
        <v>3000000</v>
      </c>
      <c r="H130" s="24">
        <v>3000000</v>
      </c>
      <c r="I130" s="24">
        <v>3000000</v>
      </c>
      <c r="J130" s="24">
        <v>3000000</v>
      </c>
      <c r="K130" s="24"/>
      <c r="L130" s="24"/>
      <c r="M130" s="24"/>
      <c r="N130" s="25">
        <f t="shared" ref="N130:N134" si="50">SUM(F130:L130)</f>
        <v>15000000</v>
      </c>
      <c r="O130" s="189"/>
      <c r="P130" s="17"/>
      <c r="Q130" s="9"/>
      <c r="R130" s="18"/>
      <c r="S130" s="19"/>
      <c r="T130" s="19"/>
      <c r="U130" s="19"/>
      <c r="V130" s="30"/>
      <c r="W130" s="30"/>
    </row>
    <row r="131" spans="2:24" x14ac:dyDescent="0.35">
      <c r="B131" s="13"/>
      <c r="C131" s="22"/>
      <c r="D131" s="68" t="s">
        <v>93</v>
      </c>
      <c r="E131" s="24"/>
      <c r="F131" s="24"/>
      <c r="G131" s="24"/>
      <c r="H131" s="24">
        <v>1100000</v>
      </c>
      <c r="I131" s="24">
        <v>1100000</v>
      </c>
      <c r="J131" s="24"/>
      <c r="K131" s="24"/>
      <c r="L131" s="24"/>
      <c r="M131" s="24"/>
      <c r="N131" s="25">
        <f t="shared" si="50"/>
        <v>2200000</v>
      </c>
      <c r="O131" s="189"/>
      <c r="P131" s="17"/>
      <c r="Q131" s="9"/>
      <c r="R131" s="18"/>
      <c r="S131" s="29"/>
      <c r="T131" s="29"/>
      <c r="U131" s="29"/>
      <c r="V131" s="30"/>
      <c r="W131" s="30"/>
    </row>
    <row r="132" spans="2:24" x14ac:dyDescent="0.35">
      <c r="B132" s="13"/>
      <c r="C132" s="23"/>
      <c r="D132" s="23" t="s">
        <v>94</v>
      </c>
      <c r="E132" s="24"/>
      <c r="F132" s="24"/>
      <c r="G132" s="24"/>
      <c r="I132" s="24"/>
      <c r="J132" s="24">
        <v>2200000</v>
      </c>
      <c r="K132" s="24"/>
      <c r="L132" s="24"/>
      <c r="M132" s="24"/>
      <c r="N132" s="25">
        <f t="shared" si="50"/>
        <v>2200000</v>
      </c>
      <c r="O132" s="189"/>
      <c r="P132" s="17"/>
      <c r="Q132" s="9"/>
      <c r="R132" s="18"/>
      <c r="S132" s="29"/>
      <c r="T132" s="29"/>
      <c r="U132" s="29"/>
      <c r="V132" s="30"/>
      <c r="W132" s="30"/>
    </row>
    <row r="133" spans="2:24" x14ac:dyDescent="0.35">
      <c r="B133" s="13"/>
      <c r="C133" s="22"/>
      <c r="D133" s="23" t="s">
        <v>15</v>
      </c>
      <c r="E133" s="24"/>
      <c r="F133" s="24">
        <f>SUM(G130:G132)*0.12</f>
        <v>360000</v>
      </c>
      <c r="G133" s="24">
        <f t="shared" ref="G133:L133" si="51">SUM(H130:H132)*0.12</f>
        <v>492000</v>
      </c>
      <c r="H133" s="24">
        <f t="shared" si="51"/>
        <v>492000</v>
      </c>
      <c r="I133" s="24">
        <f t="shared" si="51"/>
        <v>624000</v>
      </c>
      <c r="J133" s="24">
        <f t="shared" si="51"/>
        <v>0</v>
      </c>
      <c r="K133" s="24">
        <f t="shared" si="51"/>
        <v>0</v>
      </c>
      <c r="L133" s="24">
        <f t="shared" si="51"/>
        <v>0</v>
      </c>
      <c r="M133" s="24"/>
      <c r="N133" s="25">
        <f t="shared" si="50"/>
        <v>1968000</v>
      </c>
      <c r="O133" s="189"/>
      <c r="P133" s="17"/>
      <c r="Q133" s="9"/>
      <c r="R133" s="18"/>
      <c r="S133" s="29"/>
      <c r="T133" s="29"/>
      <c r="U133" s="29"/>
      <c r="V133" s="30"/>
      <c r="W133" s="30"/>
    </row>
    <row r="134" spans="2:24" x14ac:dyDescent="0.35">
      <c r="B134" s="13"/>
      <c r="C134" s="22"/>
      <c r="D134" s="23" t="s">
        <v>16</v>
      </c>
      <c r="E134" s="84"/>
      <c r="F134" s="84">
        <f>SUM(F130:F132)*0.06</f>
        <v>180000</v>
      </c>
      <c r="G134" s="84">
        <f t="shared" ref="G134:L134" si="52">SUM(G130:G132)*0.06</f>
        <v>180000</v>
      </c>
      <c r="H134" s="84">
        <f t="shared" si="52"/>
        <v>246000</v>
      </c>
      <c r="I134" s="84">
        <f t="shared" si="52"/>
        <v>246000</v>
      </c>
      <c r="J134" s="84">
        <f t="shared" si="52"/>
        <v>312000</v>
      </c>
      <c r="K134" s="84">
        <f t="shared" si="52"/>
        <v>0</v>
      </c>
      <c r="L134" s="84">
        <f t="shared" si="52"/>
        <v>0</v>
      </c>
      <c r="M134" s="24"/>
      <c r="N134" s="27">
        <f t="shared" si="50"/>
        <v>1164000</v>
      </c>
      <c r="O134" s="189"/>
      <c r="P134" s="17"/>
      <c r="Q134" s="9"/>
      <c r="R134" s="18"/>
      <c r="S134" s="29"/>
      <c r="T134" s="29"/>
      <c r="U134" s="29"/>
      <c r="V134" s="30"/>
      <c r="W134" s="30"/>
    </row>
    <row r="135" spans="2:24" x14ac:dyDescent="0.35">
      <c r="B135" s="13"/>
      <c r="C135" s="22"/>
      <c r="D135" s="23"/>
      <c r="E135" s="24"/>
      <c r="F135" s="24">
        <f t="shared" ref="F135:L135" si="53">SUM(F130:F134)</f>
        <v>3540000</v>
      </c>
      <c r="G135" s="24">
        <f t="shared" si="53"/>
        <v>3672000</v>
      </c>
      <c r="H135" s="24">
        <f t="shared" si="53"/>
        <v>4838000</v>
      </c>
      <c r="I135" s="24">
        <f t="shared" si="53"/>
        <v>4970000</v>
      </c>
      <c r="J135" s="24">
        <f t="shared" si="53"/>
        <v>5512000</v>
      </c>
      <c r="K135" s="24">
        <f t="shared" si="53"/>
        <v>0</v>
      </c>
      <c r="L135" s="24">
        <f t="shared" si="53"/>
        <v>0</v>
      </c>
      <c r="M135" s="28"/>
      <c r="N135" s="25">
        <f>SUM(N130:N134)</f>
        <v>22532000</v>
      </c>
      <c r="O135" s="190">
        <f>SUM(E135:L135)</f>
        <v>22532000</v>
      </c>
      <c r="P135" s="17"/>
      <c r="Q135" s="9"/>
      <c r="R135" s="18"/>
      <c r="S135" s="29"/>
      <c r="T135" s="29"/>
      <c r="U135" s="29"/>
      <c r="V135" s="30"/>
      <c r="W135" s="30"/>
    </row>
    <row r="136" spans="2:24" x14ac:dyDescent="0.35">
      <c r="B136" s="13"/>
      <c r="C136" s="23"/>
      <c r="D136" s="23"/>
      <c r="E136" s="24"/>
      <c r="F136" s="24"/>
      <c r="G136" s="24"/>
      <c r="H136" s="24"/>
      <c r="I136" s="24"/>
      <c r="J136" s="24"/>
      <c r="K136" s="24"/>
      <c r="L136" s="24"/>
      <c r="M136" s="24"/>
      <c r="N136" s="25"/>
      <c r="O136" s="189"/>
      <c r="P136" s="17"/>
      <c r="Q136" s="9"/>
      <c r="R136" s="18"/>
      <c r="S136" s="29"/>
      <c r="T136" s="29"/>
      <c r="U136" s="29"/>
      <c r="V136" s="30"/>
      <c r="W136" s="30"/>
    </row>
    <row r="137" spans="2:24" x14ac:dyDescent="0.35">
      <c r="B137" s="13"/>
      <c r="C137" s="14" t="s">
        <v>95</v>
      </c>
      <c r="D137" s="14" t="s">
        <v>96</v>
      </c>
      <c r="E137" s="31"/>
      <c r="F137" s="31"/>
      <c r="G137" s="31"/>
      <c r="H137" s="31"/>
      <c r="I137" s="31"/>
      <c r="J137" s="31"/>
      <c r="K137" s="31"/>
      <c r="L137" s="31"/>
      <c r="M137" s="31"/>
      <c r="N137" s="16"/>
      <c r="O137" s="189"/>
      <c r="P137" s="17"/>
      <c r="Q137" s="9"/>
      <c r="R137" s="18"/>
      <c r="S137" s="29"/>
      <c r="T137" s="29"/>
      <c r="U137" s="29"/>
      <c r="V137" s="30"/>
      <c r="W137" s="30"/>
    </row>
    <row r="138" spans="2:24" x14ac:dyDescent="0.35">
      <c r="B138" s="13"/>
      <c r="C138" s="23"/>
      <c r="D138" s="23" t="s">
        <v>71</v>
      </c>
      <c r="E138" s="24"/>
      <c r="F138" s="24"/>
      <c r="G138" s="24">
        <v>1200000</v>
      </c>
      <c r="H138" s="24"/>
      <c r="I138" s="24"/>
      <c r="J138" s="24"/>
      <c r="K138" s="24"/>
      <c r="L138" s="24"/>
      <c r="M138" s="24"/>
      <c r="N138" s="25">
        <f t="shared" ref="N138:N142" si="54">SUM(F138:L138)</f>
        <v>1200000</v>
      </c>
      <c r="O138" s="189"/>
      <c r="P138" s="17"/>
      <c r="Q138" s="9"/>
      <c r="R138" s="18"/>
      <c r="S138" s="29"/>
      <c r="T138" s="29"/>
      <c r="U138" s="29"/>
      <c r="V138" s="30"/>
      <c r="W138" s="30"/>
    </row>
    <row r="139" spans="2:24" x14ac:dyDescent="0.35">
      <c r="B139" s="13"/>
      <c r="C139" s="23"/>
      <c r="D139" s="23" t="s">
        <v>97</v>
      </c>
      <c r="E139" s="24"/>
      <c r="G139" s="24"/>
      <c r="H139" s="24"/>
      <c r="I139" s="24"/>
      <c r="J139" s="24"/>
      <c r="K139" s="24">
        <v>1250000</v>
      </c>
      <c r="L139" s="24">
        <v>1250000</v>
      </c>
      <c r="M139" s="24"/>
      <c r="N139" s="25">
        <f>SUM(F139:L139)</f>
        <v>2500000</v>
      </c>
      <c r="O139" s="189"/>
      <c r="P139" s="17"/>
      <c r="Q139" s="9"/>
      <c r="R139" s="18"/>
      <c r="S139" s="29"/>
      <c r="T139" s="29"/>
      <c r="U139" s="29"/>
      <c r="V139" s="30"/>
      <c r="W139" s="30"/>
    </row>
    <row r="140" spans="2:24" x14ac:dyDescent="0.35">
      <c r="B140" s="13"/>
      <c r="C140" s="23"/>
      <c r="D140" s="23" t="s">
        <v>58</v>
      </c>
      <c r="E140" s="24"/>
      <c r="F140" s="24"/>
      <c r="H140" s="24"/>
      <c r="I140" s="24">
        <v>350000</v>
      </c>
      <c r="J140" s="24"/>
      <c r="K140" s="24"/>
      <c r="L140" s="24"/>
      <c r="M140" s="24"/>
      <c r="N140" s="25">
        <f t="shared" si="54"/>
        <v>350000</v>
      </c>
      <c r="O140" s="189"/>
      <c r="P140" s="17"/>
      <c r="Q140" s="9"/>
      <c r="R140" s="18"/>
      <c r="S140" s="29"/>
      <c r="T140" s="29"/>
      <c r="U140" s="29"/>
      <c r="V140" s="30"/>
      <c r="W140" s="30"/>
    </row>
    <row r="141" spans="2:24" x14ac:dyDescent="0.35">
      <c r="B141" s="13"/>
      <c r="D141" s="23" t="s">
        <v>15</v>
      </c>
      <c r="E141" s="24"/>
      <c r="F141" s="24">
        <f>SUM(G138:G140)*0.12</f>
        <v>144000</v>
      </c>
      <c r="G141" s="24">
        <f t="shared" ref="G141:L141" si="55">SUM(H138:H140)*0.12</f>
        <v>0</v>
      </c>
      <c r="H141" s="24">
        <f t="shared" si="55"/>
        <v>42000</v>
      </c>
      <c r="I141" s="24">
        <f t="shared" si="55"/>
        <v>0</v>
      </c>
      <c r="J141" s="24">
        <f t="shared" si="55"/>
        <v>150000</v>
      </c>
      <c r="K141" s="24">
        <f t="shared" si="55"/>
        <v>150000</v>
      </c>
      <c r="L141" s="24">
        <f t="shared" si="55"/>
        <v>0</v>
      </c>
      <c r="M141" s="24"/>
      <c r="N141" s="25">
        <f t="shared" si="54"/>
        <v>486000</v>
      </c>
      <c r="O141" s="189"/>
      <c r="P141" s="17"/>
      <c r="Q141" s="9"/>
      <c r="R141" s="18"/>
      <c r="S141" s="19"/>
      <c r="T141" s="19"/>
      <c r="U141" s="19"/>
      <c r="V141" s="30"/>
      <c r="W141" s="30"/>
    </row>
    <row r="142" spans="2:24" x14ac:dyDescent="0.35">
      <c r="B142" s="13"/>
      <c r="C142" s="22"/>
      <c r="D142" s="23" t="s">
        <v>16</v>
      </c>
      <c r="E142" s="84"/>
      <c r="F142" s="84">
        <f>SUM(F138:F140)*0.06</f>
        <v>0</v>
      </c>
      <c r="G142" s="84">
        <f t="shared" ref="G142:L142" si="56">SUM(G138:G140)*0.06</f>
        <v>72000</v>
      </c>
      <c r="H142" s="84">
        <f t="shared" si="56"/>
        <v>0</v>
      </c>
      <c r="I142" s="84">
        <f t="shared" si="56"/>
        <v>21000</v>
      </c>
      <c r="J142" s="84">
        <f t="shared" si="56"/>
        <v>0</v>
      </c>
      <c r="K142" s="84">
        <f t="shared" si="56"/>
        <v>75000</v>
      </c>
      <c r="L142" s="84">
        <f t="shared" si="56"/>
        <v>75000</v>
      </c>
      <c r="M142" s="24"/>
      <c r="N142" s="27">
        <f t="shared" si="54"/>
        <v>243000</v>
      </c>
      <c r="O142" s="189"/>
      <c r="P142" s="17"/>
      <c r="Q142" s="9"/>
      <c r="R142" s="18"/>
      <c r="S142" s="19"/>
      <c r="T142" s="19"/>
      <c r="U142" s="19"/>
      <c r="V142" s="30"/>
      <c r="W142" s="30"/>
    </row>
    <row r="143" spans="2:24" x14ac:dyDescent="0.35">
      <c r="B143" s="13"/>
      <c r="C143" s="22"/>
      <c r="D143" s="23"/>
      <c r="E143" s="24"/>
      <c r="F143" s="24">
        <f>SUM(F138:F142)</f>
        <v>144000</v>
      </c>
      <c r="G143" s="24">
        <f t="shared" ref="G143:L143" si="57">SUM(G138:G142)</f>
        <v>1272000</v>
      </c>
      <c r="H143" s="24">
        <f t="shared" si="57"/>
        <v>42000</v>
      </c>
      <c r="I143" s="24">
        <f t="shared" si="57"/>
        <v>371000</v>
      </c>
      <c r="J143" s="24">
        <f t="shared" si="57"/>
        <v>150000</v>
      </c>
      <c r="K143" s="24">
        <f t="shared" si="57"/>
        <v>1475000</v>
      </c>
      <c r="L143" s="24">
        <f t="shared" si="57"/>
        <v>1325000</v>
      </c>
      <c r="M143" s="28"/>
      <c r="N143" s="25">
        <f>SUM(N138:N142)</f>
        <v>4779000</v>
      </c>
      <c r="O143" s="190">
        <f>SUM(E143:L143)</f>
        <v>4779000</v>
      </c>
      <c r="P143" s="17"/>
      <c r="Q143" s="9"/>
      <c r="R143" s="18"/>
      <c r="S143" s="19"/>
      <c r="T143" s="19"/>
      <c r="U143" s="19"/>
      <c r="V143" s="30"/>
      <c r="W143" s="30"/>
      <c r="X143" s="33"/>
    </row>
    <row r="144" spans="2:24" x14ac:dyDescent="0.35">
      <c r="B144" s="13"/>
      <c r="C144" s="22"/>
      <c r="D144" s="23"/>
      <c r="E144" s="24"/>
      <c r="F144" s="24"/>
      <c r="G144" s="24"/>
      <c r="H144" s="24"/>
      <c r="I144" s="24"/>
      <c r="J144" s="24"/>
      <c r="K144" s="24"/>
      <c r="L144" s="24"/>
      <c r="M144" s="24"/>
      <c r="N144" s="25"/>
      <c r="O144" s="189"/>
      <c r="P144" s="17"/>
      <c r="Q144" s="9"/>
      <c r="R144" s="18"/>
      <c r="S144" s="19"/>
      <c r="T144" s="19"/>
      <c r="U144" s="19"/>
      <c r="V144" s="30"/>
      <c r="W144" s="30"/>
      <c r="X144" s="33"/>
    </row>
    <row r="145" spans="2:24" x14ac:dyDescent="0.35">
      <c r="B145" s="13"/>
      <c r="C145" s="14" t="s">
        <v>98</v>
      </c>
      <c r="D145" s="14" t="s">
        <v>99</v>
      </c>
      <c r="E145" s="31"/>
      <c r="F145" s="31"/>
      <c r="G145" s="31"/>
      <c r="H145" s="31"/>
      <c r="I145" s="31"/>
      <c r="J145" s="31"/>
      <c r="K145" s="31"/>
      <c r="L145" s="31"/>
      <c r="M145" s="31"/>
      <c r="N145" s="16"/>
      <c r="O145" s="189"/>
      <c r="P145" s="17"/>
      <c r="Q145" s="9"/>
      <c r="R145" s="18"/>
      <c r="S145" s="19"/>
      <c r="T145" s="19"/>
      <c r="U145" s="19"/>
      <c r="V145" s="30"/>
      <c r="W145" s="30"/>
      <c r="X145" s="33"/>
    </row>
    <row r="146" spans="2:24" x14ac:dyDescent="0.35">
      <c r="B146" s="13"/>
      <c r="C146" s="23"/>
      <c r="D146" s="56" t="s">
        <v>38</v>
      </c>
      <c r="E146" s="57"/>
      <c r="F146" s="57">
        <v>295000</v>
      </c>
      <c r="G146" s="57"/>
      <c r="H146" s="57"/>
      <c r="I146" s="57"/>
      <c r="J146" s="57"/>
      <c r="K146" s="57"/>
      <c r="L146" s="57"/>
      <c r="M146" s="57"/>
      <c r="N146" s="58">
        <f t="shared" ref="N146:N152" si="58">SUM(F146:L146)</f>
        <v>295000</v>
      </c>
      <c r="O146" s="189"/>
      <c r="P146" s="17"/>
      <c r="Q146" s="9"/>
      <c r="R146" s="18"/>
      <c r="S146" s="19"/>
      <c r="T146" s="19"/>
      <c r="U146" s="19"/>
      <c r="V146" s="30"/>
      <c r="W146" s="30"/>
    </row>
    <row r="147" spans="2:24" x14ac:dyDescent="0.35">
      <c r="B147" s="13"/>
      <c r="D147" s="23" t="s">
        <v>13</v>
      </c>
      <c r="E147" s="24"/>
      <c r="G147" s="24">
        <v>400000</v>
      </c>
      <c r="H147" s="24"/>
      <c r="I147" s="24"/>
      <c r="J147" s="24"/>
      <c r="K147" s="24"/>
      <c r="L147" s="24"/>
      <c r="M147" s="24"/>
      <c r="N147" s="206">
        <f>SUM(F147:L147)</f>
        <v>400000</v>
      </c>
      <c r="O147" s="189"/>
      <c r="P147" s="17"/>
      <c r="Q147" s="9"/>
      <c r="R147" s="18"/>
      <c r="S147" s="29"/>
      <c r="T147" s="29"/>
      <c r="U147" s="29"/>
      <c r="V147" s="30"/>
      <c r="W147" s="30"/>
    </row>
    <row r="148" spans="2:24" x14ac:dyDescent="0.35">
      <c r="B148" s="13"/>
      <c r="D148" s="23" t="s">
        <v>100</v>
      </c>
      <c r="E148" s="24"/>
      <c r="F148" s="24"/>
      <c r="G148" s="24"/>
      <c r="H148" s="24"/>
      <c r="I148" s="24">
        <v>1600000</v>
      </c>
      <c r="J148" s="24">
        <v>1600000</v>
      </c>
      <c r="K148" s="24"/>
      <c r="L148" s="24"/>
      <c r="M148" s="24"/>
      <c r="N148" s="25">
        <f t="shared" si="58"/>
        <v>3200000</v>
      </c>
      <c r="O148" s="189"/>
      <c r="P148" s="17"/>
      <c r="Q148" s="9"/>
      <c r="R148" s="18"/>
      <c r="S148" s="29"/>
      <c r="T148" s="29"/>
      <c r="U148" s="29"/>
      <c r="V148" s="30"/>
      <c r="W148" s="30"/>
    </row>
    <row r="149" spans="2:24" x14ac:dyDescent="0.35">
      <c r="B149" s="13"/>
      <c r="C149" s="23"/>
      <c r="D149" s="23" t="s">
        <v>101</v>
      </c>
      <c r="E149" s="24"/>
      <c r="F149" s="24"/>
      <c r="G149" s="24"/>
      <c r="H149" s="24"/>
      <c r="I149" s="24"/>
      <c r="J149" s="24"/>
      <c r="K149" s="24">
        <v>150000</v>
      </c>
      <c r="L149" s="24"/>
      <c r="M149" s="24"/>
      <c r="N149" s="25">
        <f t="shared" si="58"/>
        <v>150000</v>
      </c>
      <c r="O149" s="189"/>
      <c r="P149" s="17"/>
      <c r="Q149" s="9"/>
      <c r="R149" s="18"/>
      <c r="S149" s="29"/>
      <c r="T149" s="29"/>
      <c r="U149" s="29"/>
      <c r="V149" s="30"/>
      <c r="W149" s="30"/>
    </row>
    <row r="150" spans="2:24" s="33" customFormat="1" ht="12.5" x14ac:dyDescent="0.25">
      <c r="B150" s="37"/>
      <c r="C150" s="23"/>
      <c r="D150" s="23" t="s">
        <v>102</v>
      </c>
      <c r="E150" s="24"/>
      <c r="F150" s="24"/>
      <c r="G150" s="24"/>
      <c r="H150" s="24"/>
      <c r="J150" s="24">
        <v>300000</v>
      </c>
      <c r="K150" s="24"/>
      <c r="L150" s="24"/>
      <c r="M150" s="24"/>
      <c r="N150" s="25">
        <f t="shared" si="58"/>
        <v>300000</v>
      </c>
      <c r="O150" s="189"/>
      <c r="P150" s="17"/>
      <c r="Q150" s="9"/>
      <c r="R150" s="18"/>
      <c r="S150" s="19"/>
      <c r="T150" s="19"/>
      <c r="U150" s="19"/>
      <c r="V150" s="38"/>
      <c r="W150" s="38"/>
    </row>
    <row r="151" spans="2:24" s="33" customFormat="1" ht="12.5" x14ac:dyDescent="0.25">
      <c r="B151" s="37"/>
      <c r="C151" s="23"/>
      <c r="D151" s="23" t="s">
        <v>15</v>
      </c>
      <c r="E151" s="24"/>
      <c r="F151" s="24">
        <f>SUM(G146:G150)*0.12</f>
        <v>48000</v>
      </c>
      <c r="G151" s="24">
        <f t="shared" ref="G151:L151" si="59">SUM(H146:H150)*0.12</f>
        <v>0</v>
      </c>
      <c r="H151" s="24">
        <f t="shared" si="59"/>
        <v>192000</v>
      </c>
      <c r="I151" s="24">
        <f t="shared" si="59"/>
        <v>228000</v>
      </c>
      <c r="J151" s="24">
        <f t="shared" si="59"/>
        <v>18000</v>
      </c>
      <c r="K151" s="24">
        <f t="shared" si="59"/>
        <v>0</v>
      </c>
      <c r="L151" s="24">
        <f t="shared" si="59"/>
        <v>0</v>
      </c>
      <c r="M151" s="24"/>
      <c r="N151" s="25">
        <f t="shared" si="58"/>
        <v>486000</v>
      </c>
      <c r="O151" s="189"/>
      <c r="P151" s="17"/>
      <c r="Q151" s="9"/>
      <c r="R151" s="18"/>
      <c r="S151" s="19"/>
      <c r="T151" s="19"/>
      <c r="U151" s="19"/>
      <c r="V151" s="38"/>
      <c r="W151" s="38"/>
    </row>
    <row r="152" spans="2:24" s="33" customFormat="1" ht="12.5" x14ac:dyDescent="0.25">
      <c r="B152" s="37"/>
      <c r="C152" s="23"/>
      <c r="D152" s="23" t="s">
        <v>16</v>
      </c>
      <c r="E152" s="24"/>
      <c r="F152" s="24">
        <f>SUM(F146:F150)*0.06</f>
        <v>17700</v>
      </c>
      <c r="G152" s="24">
        <f t="shared" ref="G152:L152" si="60">SUM(G146:G150)*0.06</f>
        <v>24000</v>
      </c>
      <c r="H152" s="24">
        <f t="shared" si="60"/>
        <v>0</v>
      </c>
      <c r="I152" s="24">
        <f t="shared" si="60"/>
        <v>96000</v>
      </c>
      <c r="J152" s="24">
        <f t="shared" si="60"/>
        <v>114000</v>
      </c>
      <c r="K152" s="24">
        <f t="shared" si="60"/>
        <v>9000</v>
      </c>
      <c r="L152" s="24">
        <f t="shared" si="60"/>
        <v>0</v>
      </c>
      <c r="M152" s="24"/>
      <c r="N152" s="27">
        <f t="shared" si="58"/>
        <v>260700</v>
      </c>
      <c r="O152" s="189"/>
      <c r="P152" s="17"/>
      <c r="Q152" s="9"/>
      <c r="R152" s="18"/>
      <c r="S152" s="19"/>
      <c r="T152" s="19"/>
      <c r="U152" s="19"/>
      <c r="V152" s="38"/>
      <c r="W152" s="38"/>
    </row>
    <row r="153" spans="2:24" x14ac:dyDescent="0.35">
      <c r="B153" s="13"/>
      <c r="C153" s="23"/>
      <c r="D153" s="23"/>
      <c r="E153" s="28"/>
      <c r="F153" s="28">
        <f>SUM(F146:F152)</f>
        <v>360700</v>
      </c>
      <c r="G153" s="28">
        <f t="shared" ref="G153:L153" si="61">SUM(G146:G152)</f>
        <v>424000</v>
      </c>
      <c r="H153" s="28">
        <f t="shared" si="61"/>
        <v>192000</v>
      </c>
      <c r="I153" s="28">
        <f t="shared" si="61"/>
        <v>1924000</v>
      </c>
      <c r="J153" s="28">
        <f t="shared" si="61"/>
        <v>2032000</v>
      </c>
      <c r="K153" s="28">
        <f t="shared" si="61"/>
        <v>159000</v>
      </c>
      <c r="L153" s="28">
        <f t="shared" si="61"/>
        <v>0</v>
      </c>
      <c r="M153" s="28"/>
      <c r="N153" s="25">
        <f>SUM(N146:N152)</f>
        <v>5091700</v>
      </c>
      <c r="O153" s="190">
        <f>SUM(E153:L153)</f>
        <v>5091700</v>
      </c>
      <c r="P153" s="17"/>
      <c r="Q153" s="9"/>
      <c r="R153" s="18"/>
      <c r="S153" s="29"/>
      <c r="T153" s="29"/>
      <c r="U153" s="29"/>
      <c r="V153" s="30"/>
      <c r="W153" s="30"/>
    </row>
    <row r="154" spans="2:24" x14ac:dyDescent="0.35">
      <c r="B154" s="13"/>
      <c r="C154" s="23"/>
      <c r="D154" s="23"/>
      <c r="E154" s="24"/>
      <c r="F154" s="24"/>
      <c r="G154" s="24"/>
      <c r="H154" s="24"/>
      <c r="I154" s="24"/>
      <c r="J154" s="24"/>
      <c r="K154" s="24"/>
      <c r="L154" s="24"/>
      <c r="M154" s="24"/>
      <c r="N154" s="25"/>
      <c r="O154" s="189"/>
      <c r="P154" s="17"/>
      <c r="Q154" s="9"/>
      <c r="R154" s="18"/>
      <c r="S154" s="29"/>
      <c r="T154" s="29"/>
      <c r="U154" s="29"/>
      <c r="V154" s="30"/>
      <c r="W154" s="30"/>
    </row>
    <row r="155" spans="2:24" x14ac:dyDescent="0.35">
      <c r="B155" s="13"/>
      <c r="C155" s="14" t="s">
        <v>103</v>
      </c>
      <c r="D155" s="32" t="s">
        <v>24</v>
      </c>
      <c r="E155" s="31"/>
      <c r="F155" s="31"/>
      <c r="G155" s="31"/>
      <c r="H155" s="31"/>
      <c r="I155" s="31"/>
      <c r="J155" s="31"/>
      <c r="K155" s="31"/>
      <c r="L155" s="31"/>
      <c r="M155" s="31"/>
      <c r="N155" s="16"/>
      <c r="O155" s="189"/>
      <c r="P155" s="17"/>
      <c r="Q155" s="9"/>
      <c r="R155" s="18"/>
      <c r="S155" s="29"/>
      <c r="T155" s="29"/>
      <c r="U155" s="29"/>
      <c r="V155" s="30"/>
      <c r="W155" s="30"/>
    </row>
    <row r="156" spans="2:24" s="33" customFormat="1" ht="12.5" x14ac:dyDescent="0.25">
      <c r="B156" s="37"/>
      <c r="D156" s="23" t="s">
        <v>104</v>
      </c>
      <c r="E156" s="24"/>
      <c r="F156" s="24"/>
      <c r="I156" s="24">
        <v>3000000</v>
      </c>
      <c r="J156" s="24">
        <v>3000000</v>
      </c>
      <c r="K156" s="24"/>
      <c r="L156" s="24"/>
      <c r="M156" s="24"/>
      <c r="N156" s="25">
        <f t="shared" ref="N156:N160" si="62">SUM(F156:L156)</f>
        <v>6000000</v>
      </c>
      <c r="O156" s="188"/>
      <c r="P156" s="17"/>
      <c r="Q156" s="9"/>
      <c r="R156" s="18"/>
      <c r="S156" s="19"/>
      <c r="T156" s="19"/>
      <c r="U156" s="19"/>
      <c r="V156" s="38"/>
      <c r="W156" s="38"/>
    </row>
    <row r="157" spans="2:24" s="33" customFormat="1" ht="12.5" x14ac:dyDescent="0.25">
      <c r="B157" s="37"/>
      <c r="D157" s="23" t="s">
        <v>59</v>
      </c>
      <c r="E157" s="24"/>
      <c r="F157" s="24"/>
      <c r="I157" s="24"/>
      <c r="J157" s="24">
        <v>1310000</v>
      </c>
      <c r="K157" s="24"/>
      <c r="L157" s="24"/>
      <c r="M157" s="24"/>
      <c r="N157" s="25">
        <f t="shared" si="62"/>
        <v>1310000</v>
      </c>
      <c r="O157" s="188"/>
      <c r="P157" s="17"/>
      <c r="Q157" s="9"/>
      <c r="R157" s="18"/>
      <c r="S157" s="19"/>
      <c r="T157" s="19"/>
      <c r="U157" s="19"/>
      <c r="V157" s="38"/>
      <c r="W157" s="38"/>
    </row>
    <row r="158" spans="2:24" x14ac:dyDescent="0.35">
      <c r="B158" s="13"/>
      <c r="C158" s="23"/>
      <c r="D158" s="23" t="s">
        <v>105</v>
      </c>
      <c r="E158" s="24"/>
      <c r="F158" s="24"/>
      <c r="G158" s="24"/>
      <c r="I158" s="24">
        <v>250000</v>
      </c>
      <c r="J158" s="24"/>
      <c r="K158" s="24"/>
      <c r="L158" s="24"/>
      <c r="M158" s="24"/>
      <c r="N158" s="25">
        <f t="shared" si="62"/>
        <v>250000</v>
      </c>
      <c r="O158" s="188"/>
      <c r="P158" s="17"/>
      <c r="Q158" s="9"/>
      <c r="R158" s="18"/>
      <c r="S158" s="29"/>
      <c r="T158" s="29"/>
      <c r="U158" s="29"/>
      <c r="V158" s="30"/>
      <c r="W158" s="30"/>
    </row>
    <row r="159" spans="2:24" x14ac:dyDescent="0.35">
      <c r="B159" s="13"/>
      <c r="D159" s="23" t="s">
        <v>15</v>
      </c>
      <c r="E159" s="24"/>
      <c r="F159" s="24">
        <f>SUM(G156:G158)*0.12</f>
        <v>0</v>
      </c>
      <c r="G159" s="24">
        <f t="shared" ref="G159:L159" si="63">SUM(H156:H158)*0.12</f>
        <v>0</v>
      </c>
      <c r="H159" s="24">
        <f t="shared" si="63"/>
        <v>390000</v>
      </c>
      <c r="I159" s="24">
        <f t="shared" si="63"/>
        <v>517200</v>
      </c>
      <c r="J159" s="24">
        <f t="shared" si="63"/>
        <v>0</v>
      </c>
      <c r="K159" s="24">
        <f t="shared" si="63"/>
        <v>0</v>
      </c>
      <c r="L159" s="24">
        <f t="shared" si="63"/>
        <v>0</v>
      </c>
      <c r="M159" s="24"/>
      <c r="N159" s="25">
        <f t="shared" si="62"/>
        <v>907200</v>
      </c>
      <c r="O159" s="189"/>
      <c r="P159" s="17"/>
      <c r="Q159" s="9"/>
      <c r="R159" s="18"/>
      <c r="S159" s="29"/>
      <c r="T159" s="29"/>
      <c r="U159" s="29"/>
      <c r="V159" s="30"/>
      <c r="W159" s="30"/>
    </row>
    <row r="160" spans="2:24" x14ac:dyDescent="0.35">
      <c r="B160" s="13"/>
      <c r="C160" s="22"/>
      <c r="D160" s="23" t="s">
        <v>16</v>
      </c>
      <c r="E160" s="24"/>
      <c r="F160" s="24">
        <f>SUM(F156:F158)*0.06</f>
        <v>0</v>
      </c>
      <c r="G160" s="24">
        <f t="shared" ref="G160:L160" si="64">SUM(G156:G158)*0.06</f>
        <v>0</v>
      </c>
      <c r="H160" s="24">
        <f t="shared" si="64"/>
        <v>0</v>
      </c>
      <c r="I160" s="24">
        <f t="shared" si="64"/>
        <v>195000</v>
      </c>
      <c r="J160" s="24">
        <f t="shared" si="64"/>
        <v>258600</v>
      </c>
      <c r="K160" s="24">
        <f t="shared" si="64"/>
        <v>0</v>
      </c>
      <c r="L160" s="24">
        <f t="shared" si="64"/>
        <v>0</v>
      </c>
      <c r="M160" s="24"/>
      <c r="N160" s="115">
        <f t="shared" si="62"/>
        <v>453600</v>
      </c>
      <c r="O160" s="190">
        <f>SUM(N156:N160)</f>
        <v>8920800</v>
      </c>
      <c r="P160" s="17"/>
      <c r="Q160" s="60"/>
      <c r="R160" s="18"/>
      <c r="S160" s="29"/>
      <c r="T160" s="29"/>
      <c r="U160" s="29"/>
      <c r="V160" s="30"/>
      <c r="W160" s="30"/>
    </row>
    <row r="161" spans="2:23" x14ac:dyDescent="0.35">
      <c r="B161" s="13"/>
      <c r="C161" s="23"/>
      <c r="D161" s="23"/>
      <c r="E161" s="28"/>
      <c r="F161" s="28">
        <f t="shared" ref="F161:L161" si="65">SUM(F156:F160)</f>
        <v>0</v>
      </c>
      <c r="G161" s="28">
        <f t="shared" si="65"/>
        <v>0</v>
      </c>
      <c r="H161" s="28">
        <f t="shared" si="65"/>
        <v>390000</v>
      </c>
      <c r="I161" s="28">
        <f t="shared" si="65"/>
        <v>3962200</v>
      </c>
      <c r="J161" s="28">
        <f t="shared" si="65"/>
        <v>4568600</v>
      </c>
      <c r="K161" s="28">
        <f t="shared" si="65"/>
        <v>0</v>
      </c>
      <c r="L161" s="28">
        <f t="shared" si="65"/>
        <v>0</v>
      </c>
      <c r="M161" s="28"/>
      <c r="N161" s="25">
        <f>SUM(N156:N160)</f>
        <v>8920800</v>
      </c>
      <c r="O161" s="189"/>
      <c r="P161" s="17"/>
      <c r="R161" s="18"/>
      <c r="S161" s="19"/>
      <c r="T161" s="19"/>
      <c r="U161" s="19"/>
      <c r="V161" s="30"/>
      <c r="W161" s="30"/>
    </row>
    <row r="162" spans="2:23" s="33" customFormat="1" ht="12.5" x14ac:dyDescent="0.25">
      <c r="B162" s="37"/>
      <c r="C162" s="22"/>
      <c r="D162" s="23"/>
      <c r="E162" s="24"/>
      <c r="F162" s="24"/>
      <c r="G162" s="24"/>
      <c r="H162" s="24"/>
      <c r="I162" s="24"/>
      <c r="J162" s="24"/>
      <c r="K162" s="24"/>
      <c r="L162" s="24"/>
      <c r="M162" s="24"/>
      <c r="N162" s="25"/>
      <c r="O162" s="189"/>
      <c r="P162" s="17"/>
      <c r="Q162" s="9"/>
      <c r="R162" s="18"/>
      <c r="S162" s="19"/>
      <c r="T162" s="19"/>
      <c r="U162" s="19"/>
      <c r="V162" s="38"/>
      <c r="W162" s="38"/>
    </row>
    <row r="163" spans="2:23" s="33" customFormat="1" ht="12.5" x14ac:dyDescent="0.25">
      <c r="B163" s="37"/>
      <c r="C163" s="14" t="s">
        <v>107</v>
      </c>
      <c r="D163" s="14" t="s">
        <v>50</v>
      </c>
      <c r="E163" s="31"/>
      <c r="F163" s="31"/>
      <c r="G163" s="31"/>
      <c r="H163" s="31"/>
      <c r="I163" s="31"/>
      <c r="J163" s="31"/>
      <c r="K163" s="31"/>
      <c r="L163" s="31"/>
      <c r="M163" s="31"/>
      <c r="N163" s="16"/>
      <c r="O163" s="189"/>
      <c r="P163" s="17"/>
      <c r="Q163" s="9"/>
      <c r="R163" s="18"/>
      <c r="S163" s="19"/>
      <c r="T163" s="19"/>
      <c r="U163" s="19"/>
      <c r="V163" s="38"/>
      <c r="W163" s="38"/>
    </row>
    <row r="164" spans="2:23" x14ac:dyDescent="0.35">
      <c r="B164" s="13"/>
      <c r="C164" s="23"/>
      <c r="D164" s="56" t="s">
        <v>38</v>
      </c>
      <c r="E164" s="57"/>
      <c r="F164" s="57">
        <v>385000</v>
      </c>
      <c r="G164" s="57"/>
      <c r="H164" s="57"/>
      <c r="I164" s="57"/>
      <c r="J164" s="57"/>
      <c r="K164" s="57"/>
      <c r="L164" s="57"/>
      <c r="M164" s="57"/>
      <c r="N164" s="58">
        <f>SUM(F164:L164)</f>
        <v>385000</v>
      </c>
      <c r="O164" s="189"/>
      <c r="P164" s="17"/>
      <c r="Q164" s="9"/>
      <c r="R164" s="18"/>
      <c r="S164" s="19"/>
      <c r="T164" s="19"/>
      <c r="U164" s="19"/>
      <c r="V164" s="30"/>
      <c r="W164" s="30"/>
    </row>
    <row r="165" spans="2:23" x14ac:dyDescent="0.35">
      <c r="B165" s="13"/>
      <c r="C165" s="23"/>
      <c r="D165" s="23" t="s">
        <v>108</v>
      </c>
      <c r="E165" s="24"/>
      <c r="F165" s="24">
        <v>400000</v>
      </c>
      <c r="G165" s="24"/>
      <c r="H165" s="24"/>
      <c r="I165" s="24"/>
      <c r="J165" s="24"/>
      <c r="K165" s="24"/>
      <c r="L165" s="24"/>
      <c r="M165" s="24"/>
      <c r="N165" s="93">
        <f t="shared" ref="N165" si="66">SUM(F165:L165)</f>
        <v>400000</v>
      </c>
      <c r="O165" s="189"/>
      <c r="P165" s="17"/>
      <c r="Q165" s="9"/>
      <c r="R165" s="18"/>
      <c r="S165" s="19"/>
      <c r="T165" s="19"/>
      <c r="U165" s="19"/>
      <c r="V165" s="30"/>
      <c r="W165" s="30"/>
    </row>
    <row r="166" spans="2:23" x14ac:dyDescent="0.35">
      <c r="B166" s="13"/>
      <c r="D166" s="23" t="s">
        <v>109</v>
      </c>
      <c r="E166" s="24"/>
      <c r="F166" s="24"/>
      <c r="G166" s="24"/>
      <c r="H166" s="24"/>
      <c r="I166" s="24">
        <v>120000</v>
      </c>
      <c r="J166" s="24"/>
      <c r="K166" s="24"/>
      <c r="L166" s="24"/>
      <c r="M166" s="24"/>
      <c r="N166" s="25">
        <f>SUM(F166:L166)</f>
        <v>120000</v>
      </c>
      <c r="O166" s="189"/>
      <c r="P166" s="17"/>
      <c r="Q166" s="9"/>
      <c r="R166" s="18"/>
      <c r="S166" s="29"/>
      <c r="T166" s="29"/>
      <c r="U166" s="29"/>
      <c r="V166" s="30"/>
      <c r="W166" s="30"/>
    </row>
    <row r="167" spans="2:23" x14ac:dyDescent="0.35">
      <c r="B167" s="13"/>
      <c r="D167" s="23" t="s">
        <v>110</v>
      </c>
      <c r="E167" s="24"/>
      <c r="F167" s="24"/>
      <c r="G167" s="24"/>
      <c r="H167" s="24"/>
      <c r="I167" s="24"/>
      <c r="J167" s="24">
        <v>675000</v>
      </c>
      <c r="K167" s="24"/>
      <c r="L167" s="24"/>
      <c r="M167" s="24"/>
      <c r="N167" s="25">
        <f>SUM(F167:L167)</f>
        <v>675000</v>
      </c>
      <c r="O167" s="189"/>
      <c r="P167" s="17"/>
      <c r="Q167" s="9"/>
      <c r="R167" s="18"/>
      <c r="S167" s="29"/>
      <c r="T167" s="29"/>
      <c r="U167" s="29"/>
      <c r="V167" s="30"/>
      <c r="W167" s="30"/>
    </row>
    <row r="168" spans="2:23" x14ac:dyDescent="0.35">
      <c r="B168" s="13"/>
      <c r="C168" s="23"/>
      <c r="D168" s="23" t="s">
        <v>15</v>
      </c>
      <c r="E168" s="24"/>
      <c r="F168" s="24">
        <f>SUM(G164:G167)*0.12</f>
        <v>0</v>
      </c>
      <c r="G168" s="24">
        <f t="shared" ref="G168:L168" si="67">SUM(H164:H167)*0.12</f>
        <v>0</v>
      </c>
      <c r="H168" s="24">
        <f t="shared" si="67"/>
        <v>14400</v>
      </c>
      <c r="I168" s="24">
        <f t="shared" si="67"/>
        <v>81000</v>
      </c>
      <c r="J168" s="24">
        <f t="shared" si="67"/>
        <v>0</v>
      </c>
      <c r="K168" s="24">
        <f t="shared" si="67"/>
        <v>0</v>
      </c>
      <c r="L168" s="24">
        <f t="shared" si="67"/>
        <v>0</v>
      </c>
      <c r="M168" s="24"/>
      <c r="N168" s="25">
        <f>SUM(F168:L168)</f>
        <v>95400</v>
      </c>
      <c r="O168" s="189"/>
      <c r="P168" s="17"/>
      <c r="Q168" s="9"/>
      <c r="R168" s="18"/>
      <c r="S168" s="19"/>
      <c r="T168" s="19"/>
      <c r="U168" s="19"/>
    </row>
    <row r="169" spans="2:23" x14ac:dyDescent="0.35">
      <c r="B169" s="13"/>
      <c r="C169" s="23"/>
      <c r="D169" s="23" t="s">
        <v>16</v>
      </c>
      <c r="E169" s="24"/>
      <c r="F169" s="24">
        <f>SUM(F164:F167)*0.06</f>
        <v>47100</v>
      </c>
      <c r="G169" s="24">
        <f t="shared" ref="G169:L169" si="68">SUM(G164:G167)*0.06</f>
        <v>0</v>
      </c>
      <c r="H169" s="24">
        <f t="shared" si="68"/>
        <v>0</v>
      </c>
      <c r="I169" s="24">
        <f t="shared" si="68"/>
        <v>7200</v>
      </c>
      <c r="J169" s="24">
        <f t="shared" si="68"/>
        <v>40500</v>
      </c>
      <c r="K169" s="24">
        <f t="shared" si="68"/>
        <v>0</v>
      </c>
      <c r="L169" s="24">
        <f t="shared" si="68"/>
        <v>0</v>
      </c>
      <c r="M169" s="24"/>
      <c r="N169" s="115">
        <f>SUM(F169:L169)</f>
        <v>94800</v>
      </c>
      <c r="O169" s="190">
        <f>SUM(N164:N169)</f>
        <v>1770200</v>
      </c>
      <c r="P169" s="17"/>
      <c r="Q169" s="9"/>
      <c r="R169" s="18"/>
      <c r="S169" s="19"/>
      <c r="T169" s="19"/>
      <c r="U169" s="19"/>
    </row>
    <row r="170" spans="2:23" x14ac:dyDescent="0.35">
      <c r="B170" s="13"/>
      <c r="C170" s="23"/>
      <c r="D170" s="23"/>
      <c r="E170" s="28"/>
      <c r="F170" s="28">
        <f t="shared" ref="F170:L170" si="69">SUM(F164:F169)</f>
        <v>832100</v>
      </c>
      <c r="G170" s="28">
        <f t="shared" si="69"/>
        <v>0</v>
      </c>
      <c r="H170" s="28">
        <f t="shared" si="69"/>
        <v>14400</v>
      </c>
      <c r="I170" s="28">
        <f t="shared" si="69"/>
        <v>208200</v>
      </c>
      <c r="J170" s="28">
        <f t="shared" si="69"/>
        <v>715500</v>
      </c>
      <c r="K170" s="28">
        <f t="shared" si="69"/>
        <v>0</v>
      </c>
      <c r="L170" s="28">
        <f t="shared" si="69"/>
        <v>0</v>
      </c>
      <c r="M170" s="28"/>
      <c r="N170" s="25">
        <f>SUM(N164:N169)</f>
        <v>1770200</v>
      </c>
      <c r="O170" s="189"/>
      <c r="P170" s="17"/>
      <c r="R170" s="18"/>
      <c r="S170" s="19"/>
      <c r="T170" s="19"/>
      <c r="U170" s="19"/>
    </row>
    <row r="171" spans="2:23" x14ac:dyDescent="0.35">
      <c r="B171" s="13"/>
      <c r="C171" s="23"/>
      <c r="D171" s="23"/>
      <c r="E171" s="24"/>
      <c r="F171" s="24"/>
      <c r="G171" s="24"/>
      <c r="H171" s="24"/>
      <c r="I171" s="24"/>
      <c r="J171" s="24"/>
      <c r="K171" s="24"/>
      <c r="L171" s="24"/>
      <c r="M171" s="24"/>
      <c r="N171" s="25"/>
      <c r="O171" s="189"/>
      <c r="P171" s="17"/>
      <c r="Q171" s="9"/>
      <c r="R171" s="18"/>
      <c r="S171" s="19"/>
      <c r="T171" s="19"/>
      <c r="U171" s="19"/>
    </row>
    <row r="172" spans="2:23" x14ac:dyDescent="0.35">
      <c r="B172" s="13"/>
      <c r="C172" s="14" t="s">
        <v>111</v>
      </c>
      <c r="D172" s="14" t="s">
        <v>99</v>
      </c>
      <c r="E172" s="31"/>
      <c r="F172" s="31"/>
      <c r="G172" s="31"/>
      <c r="H172" s="31"/>
      <c r="I172" s="31"/>
      <c r="J172" s="31"/>
      <c r="K172" s="31"/>
      <c r="L172" s="31"/>
      <c r="M172" s="31"/>
      <c r="N172" s="16"/>
      <c r="O172" s="189"/>
      <c r="P172" s="17"/>
      <c r="Q172" s="9"/>
      <c r="R172" s="18"/>
      <c r="S172" s="19"/>
      <c r="T172" s="19"/>
      <c r="U172" s="19"/>
    </row>
    <row r="173" spans="2:23" x14ac:dyDescent="0.35">
      <c r="B173" s="13"/>
      <c r="C173" s="23" t="s">
        <v>29</v>
      </c>
      <c r="D173" s="34" t="s">
        <v>112</v>
      </c>
      <c r="E173" s="24"/>
      <c r="F173" s="35">
        <v>500000</v>
      </c>
      <c r="G173" s="35">
        <v>500000</v>
      </c>
      <c r="H173" s="35"/>
      <c r="I173" s="24"/>
      <c r="J173" s="24"/>
      <c r="K173" s="24"/>
      <c r="L173" s="24"/>
      <c r="M173" s="24"/>
      <c r="N173" s="36">
        <f t="shared" ref="N173:N183" si="70">SUM(F173:L173)</f>
        <v>1000000</v>
      </c>
      <c r="O173" s="189"/>
      <c r="P173" s="17"/>
      <c r="Q173" s="9"/>
      <c r="R173" s="18"/>
      <c r="S173" s="19"/>
      <c r="T173" s="19"/>
      <c r="U173" s="19"/>
    </row>
    <row r="174" spans="2:23" s="33" customFormat="1" ht="12.5" x14ac:dyDescent="0.25">
      <c r="B174" s="37"/>
      <c r="C174" s="23"/>
      <c r="D174" s="23" t="s">
        <v>113</v>
      </c>
      <c r="E174" s="24"/>
      <c r="F174" s="24">
        <v>220000</v>
      </c>
      <c r="G174" s="24"/>
      <c r="H174" s="24"/>
      <c r="I174" s="24"/>
      <c r="J174" s="24"/>
      <c r="K174" s="24"/>
      <c r="L174" s="24"/>
      <c r="M174" s="24"/>
      <c r="N174" s="25">
        <f t="shared" si="70"/>
        <v>220000</v>
      </c>
      <c r="O174" s="188"/>
      <c r="P174" s="17"/>
      <c r="Q174" s="9"/>
      <c r="R174" s="18"/>
      <c r="S174" s="19"/>
      <c r="T174" s="19"/>
      <c r="U174" s="19"/>
    </row>
    <row r="175" spans="2:23" x14ac:dyDescent="0.35">
      <c r="B175" s="13"/>
      <c r="C175" s="23"/>
      <c r="D175" s="23" t="s">
        <v>114</v>
      </c>
      <c r="E175" s="24"/>
      <c r="G175" s="24">
        <v>100000</v>
      </c>
      <c r="H175" s="24"/>
      <c r="I175" s="24"/>
      <c r="J175" s="24"/>
      <c r="K175" s="24"/>
      <c r="L175" s="24"/>
      <c r="M175" s="24"/>
      <c r="N175" s="25">
        <f t="shared" si="70"/>
        <v>100000</v>
      </c>
      <c r="O175" s="189"/>
      <c r="P175" s="17"/>
      <c r="Q175" s="9"/>
      <c r="R175" s="18"/>
      <c r="S175" s="19"/>
      <c r="T175" s="19"/>
      <c r="U175" s="19"/>
    </row>
    <row r="176" spans="2:23" x14ac:dyDescent="0.35">
      <c r="B176" s="13"/>
      <c r="C176" s="23"/>
      <c r="D176" s="23" t="s">
        <v>115</v>
      </c>
      <c r="E176" s="24"/>
      <c r="G176" s="24">
        <v>200000</v>
      </c>
      <c r="H176" s="24"/>
      <c r="I176" s="24"/>
      <c r="J176" s="24"/>
      <c r="K176" s="24"/>
      <c r="L176" s="24"/>
      <c r="M176" s="24"/>
      <c r="N176" s="25">
        <f t="shared" si="70"/>
        <v>200000</v>
      </c>
      <c r="O176" s="189"/>
      <c r="P176" s="17"/>
      <c r="Q176" s="9"/>
      <c r="R176" s="18"/>
      <c r="S176" s="19"/>
      <c r="T176" s="19"/>
      <c r="U176" s="19"/>
    </row>
    <row r="177" spans="2:24" x14ac:dyDescent="0.35">
      <c r="B177" s="13"/>
      <c r="D177" s="23" t="s">
        <v>116</v>
      </c>
      <c r="E177" s="24"/>
      <c r="G177" s="24">
        <v>150000</v>
      </c>
      <c r="H177" s="24"/>
      <c r="I177" s="24"/>
      <c r="J177" s="24"/>
      <c r="K177" s="24"/>
      <c r="L177" s="24"/>
      <c r="M177" s="24"/>
      <c r="N177" s="25">
        <f t="shared" si="70"/>
        <v>150000</v>
      </c>
      <c r="O177" s="189"/>
      <c r="P177" s="17"/>
      <c r="Q177" s="9"/>
      <c r="R177" s="18"/>
      <c r="S177" s="29"/>
      <c r="T177" s="29"/>
      <c r="U177" s="29"/>
      <c r="V177" s="30"/>
      <c r="W177" s="30"/>
    </row>
    <row r="178" spans="2:24" x14ac:dyDescent="0.35">
      <c r="B178" s="13"/>
      <c r="C178" s="22"/>
      <c r="D178" s="23" t="s">
        <v>117</v>
      </c>
      <c r="E178" s="24"/>
      <c r="F178" s="24"/>
      <c r="G178" s="24"/>
      <c r="H178" s="24">
        <v>1200000</v>
      </c>
      <c r="J178" s="24"/>
      <c r="K178" s="24"/>
      <c r="L178" s="24"/>
      <c r="M178" s="24"/>
      <c r="N178" s="25">
        <f t="shared" si="70"/>
        <v>1200000</v>
      </c>
      <c r="O178" s="189"/>
      <c r="P178" s="17"/>
      <c r="Q178" s="9"/>
      <c r="R178" s="18"/>
      <c r="S178" s="19"/>
      <c r="T178" s="19"/>
      <c r="U178" s="19"/>
      <c r="V178" s="30"/>
      <c r="W178" s="30"/>
      <c r="X178" s="33"/>
    </row>
    <row r="179" spans="2:24" x14ac:dyDescent="0.35">
      <c r="B179" s="13"/>
      <c r="D179" s="23" t="s">
        <v>118</v>
      </c>
      <c r="E179" s="24"/>
      <c r="F179" s="24"/>
      <c r="H179" s="24">
        <v>400000</v>
      </c>
      <c r="I179" s="24"/>
      <c r="J179" s="24"/>
      <c r="K179" s="24"/>
      <c r="L179" s="24"/>
      <c r="M179" s="24"/>
      <c r="N179" s="25">
        <f t="shared" si="70"/>
        <v>400000</v>
      </c>
      <c r="O179" s="189"/>
      <c r="P179" s="17"/>
      <c r="Q179" s="9"/>
      <c r="R179" s="18"/>
      <c r="S179" s="29"/>
      <c r="T179" s="29"/>
      <c r="U179" s="29"/>
      <c r="V179" s="30"/>
      <c r="W179" s="30"/>
    </row>
    <row r="180" spans="2:24" x14ac:dyDescent="0.35">
      <c r="B180" s="13"/>
      <c r="C180" s="22"/>
      <c r="D180" s="23" t="s">
        <v>13</v>
      </c>
      <c r="E180" s="24"/>
      <c r="F180" s="24"/>
      <c r="G180" s="24"/>
      <c r="H180" s="24">
        <v>300000</v>
      </c>
      <c r="I180" s="24"/>
      <c r="J180" s="24"/>
      <c r="K180" s="24"/>
      <c r="L180" s="24"/>
      <c r="M180" s="24"/>
      <c r="N180" s="25">
        <f t="shared" si="70"/>
        <v>300000</v>
      </c>
      <c r="O180" s="189"/>
      <c r="P180" s="17"/>
      <c r="Q180" s="9"/>
      <c r="R180" s="18"/>
      <c r="S180" s="19"/>
      <c r="T180" s="19"/>
      <c r="U180" s="19"/>
      <c r="V180" s="30"/>
      <c r="W180" s="30"/>
    </row>
    <row r="181" spans="2:24" x14ac:dyDescent="0.35">
      <c r="B181" s="13"/>
      <c r="C181" s="22"/>
      <c r="D181" s="23" t="s">
        <v>59</v>
      </c>
      <c r="E181" s="24"/>
      <c r="F181" s="24"/>
      <c r="G181" s="24"/>
      <c r="H181" s="24"/>
      <c r="I181" s="24">
        <v>753500</v>
      </c>
      <c r="J181" s="24"/>
      <c r="K181" s="24"/>
      <c r="L181" s="24"/>
      <c r="M181" s="24"/>
      <c r="N181" s="25">
        <f t="shared" si="70"/>
        <v>753500</v>
      </c>
      <c r="O181" s="189"/>
      <c r="P181" s="17"/>
      <c r="Q181" s="9"/>
      <c r="R181" s="18"/>
      <c r="S181" s="19"/>
      <c r="T181" s="19"/>
      <c r="U181" s="19"/>
      <c r="V181" s="30"/>
      <c r="W181" s="30"/>
      <c r="X181" s="33"/>
    </row>
    <row r="182" spans="2:24" x14ac:dyDescent="0.35">
      <c r="B182" s="13"/>
      <c r="C182" s="22"/>
      <c r="D182" s="23" t="s">
        <v>15</v>
      </c>
      <c r="E182" s="24"/>
      <c r="F182" s="24">
        <f>SUM(G173:G181)*0.12</f>
        <v>114000</v>
      </c>
      <c r="G182" s="24">
        <f t="shared" ref="G182:L182" si="71">SUM(H173:H181)*0.12</f>
        <v>228000</v>
      </c>
      <c r="H182" s="24">
        <f t="shared" si="71"/>
        <v>90420</v>
      </c>
      <c r="I182" s="24">
        <f t="shared" si="71"/>
        <v>0</v>
      </c>
      <c r="J182" s="24">
        <f t="shared" si="71"/>
        <v>0</v>
      </c>
      <c r="K182" s="24">
        <f t="shared" si="71"/>
        <v>0</v>
      </c>
      <c r="L182" s="24">
        <f t="shared" si="71"/>
        <v>0</v>
      </c>
      <c r="M182" s="24"/>
      <c r="N182" s="25">
        <f t="shared" si="70"/>
        <v>432420</v>
      </c>
      <c r="O182" s="189"/>
      <c r="P182" s="17"/>
      <c r="Q182" s="9"/>
      <c r="R182" s="18"/>
      <c r="S182" s="19"/>
      <c r="T182" s="19"/>
      <c r="U182" s="19"/>
      <c r="V182" s="30"/>
      <c r="W182" s="30"/>
      <c r="X182" s="33"/>
    </row>
    <row r="183" spans="2:24" x14ac:dyDescent="0.35">
      <c r="B183" s="13"/>
      <c r="C183" s="22"/>
      <c r="D183" s="23" t="s">
        <v>16</v>
      </c>
      <c r="E183" s="84"/>
      <c r="F183" s="84">
        <f>SUM(F173:F181)*0.06</f>
        <v>43200</v>
      </c>
      <c r="G183" s="84">
        <f t="shared" ref="G183:L183" si="72">SUM(G173:G181)*0.06</f>
        <v>57000</v>
      </c>
      <c r="H183" s="84">
        <f t="shared" si="72"/>
        <v>114000</v>
      </c>
      <c r="I183" s="84">
        <f t="shared" si="72"/>
        <v>45210</v>
      </c>
      <c r="J183" s="84">
        <f t="shared" si="72"/>
        <v>0</v>
      </c>
      <c r="K183" s="84">
        <f t="shared" si="72"/>
        <v>0</v>
      </c>
      <c r="L183" s="84">
        <f t="shared" si="72"/>
        <v>0</v>
      </c>
      <c r="M183" s="24"/>
      <c r="N183" s="27">
        <f t="shared" si="70"/>
        <v>259410</v>
      </c>
      <c r="O183" s="189"/>
      <c r="P183" s="17"/>
      <c r="Q183" s="9"/>
      <c r="R183" s="18"/>
      <c r="S183" s="19"/>
      <c r="T183" s="19"/>
      <c r="U183" s="19"/>
      <c r="V183" s="30"/>
      <c r="W183" s="30"/>
      <c r="X183" s="33"/>
    </row>
    <row r="184" spans="2:24" x14ac:dyDescent="0.35">
      <c r="B184" s="13"/>
      <c r="C184" s="22"/>
      <c r="D184" s="23"/>
      <c r="E184" s="24"/>
      <c r="F184" s="24">
        <f>SUM(F173:F183)</f>
        <v>877200</v>
      </c>
      <c r="G184" s="24">
        <f t="shared" ref="G184:L184" si="73">SUM(G173:G183)</f>
        <v>1235000</v>
      </c>
      <c r="H184" s="24">
        <f t="shared" si="73"/>
        <v>2104420</v>
      </c>
      <c r="I184" s="24">
        <f t="shared" si="73"/>
        <v>798710</v>
      </c>
      <c r="J184" s="24">
        <f t="shared" si="73"/>
        <v>0</v>
      </c>
      <c r="K184" s="24">
        <f t="shared" si="73"/>
        <v>0</v>
      </c>
      <c r="L184" s="24">
        <f t="shared" si="73"/>
        <v>0</v>
      </c>
      <c r="M184" s="28"/>
      <c r="N184" s="25">
        <f>SUM(N173:N183)</f>
        <v>5015330</v>
      </c>
      <c r="O184" s="190">
        <f>SUM(E184:L184)</f>
        <v>5015330</v>
      </c>
      <c r="P184" s="17"/>
      <c r="Q184" s="9"/>
      <c r="R184" s="18"/>
      <c r="S184" s="19"/>
      <c r="T184" s="19"/>
      <c r="U184" s="19"/>
      <c r="V184" s="30"/>
      <c r="W184" s="30"/>
      <c r="X184" s="33"/>
    </row>
    <row r="185" spans="2:24" x14ac:dyDescent="0.35">
      <c r="B185" s="13"/>
      <c r="C185" s="22"/>
      <c r="D185" s="23"/>
      <c r="E185" s="24"/>
      <c r="F185" s="24"/>
      <c r="G185" s="24"/>
      <c r="H185" s="24"/>
      <c r="I185" s="24"/>
      <c r="J185" s="24"/>
      <c r="K185" s="24"/>
      <c r="L185" s="24"/>
      <c r="M185" s="24"/>
      <c r="N185" s="25"/>
      <c r="O185" s="189"/>
      <c r="P185" s="17"/>
      <c r="Q185" s="9"/>
      <c r="R185" s="18"/>
      <c r="S185" s="19"/>
      <c r="T185" s="19"/>
      <c r="U185" s="19"/>
      <c r="V185" s="30"/>
      <c r="W185" s="30"/>
      <c r="X185" s="33"/>
    </row>
    <row r="186" spans="2:24" x14ac:dyDescent="0.35">
      <c r="B186" s="13"/>
      <c r="C186" s="14" t="s">
        <v>119</v>
      </c>
      <c r="D186" s="14" t="s">
        <v>96</v>
      </c>
      <c r="E186" s="31"/>
      <c r="F186" s="31"/>
      <c r="G186" s="31"/>
      <c r="H186" s="31"/>
      <c r="I186" s="31"/>
      <c r="J186" s="31"/>
      <c r="K186" s="31"/>
      <c r="L186" s="31"/>
      <c r="M186" s="31"/>
      <c r="N186" s="16"/>
      <c r="O186" s="189"/>
      <c r="P186" s="17"/>
      <c r="Q186" s="9"/>
      <c r="R186" s="18"/>
      <c r="S186" s="19"/>
      <c r="T186" s="19"/>
      <c r="U186" s="19"/>
      <c r="V186" s="30"/>
      <c r="W186" s="30"/>
      <c r="X186" s="33"/>
    </row>
    <row r="187" spans="2:24" x14ac:dyDescent="0.35">
      <c r="B187" s="13"/>
      <c r="C187" s="23"/>
      <c r="D187" s="23" t="s">
        <v>116</v>
      </c>
      <c r="E187" s="24"/>
      <c r="G187" s="24">
        <v>225000</v>
      </c>
      <c r="H187" s="24"/>
      <c r="I187" s="24"/>
      <c r="J187" s="24"/>
      <c r="K187" s="24"/>
      <c r="L187" s="24"/>
      <c r="M187" s="24"/>
      <c r="N187" s="25">
        <f>SUM(G187:L187)</f>
        <v>225000</v>
      </c>
      <c r="O187" s="189"/>
      <c r="P187" s="17"/>
      <c r="Q187" s="9"/>
      <c r="R187" s="18"/>
      <c r="S187" s="19"/>
      <c r="T187" s="19"/>
      <c r="U187" s="19"/>
      <c r="V187" s="30"/>
      <c r="W187" s="30"/>
      <c r="X187" s="33"/>
    </row>
    <row r="188" spans="2:24" x14ac:dyDescent="0.35">
      <c r="B188" s="13"/>
      <c r="C188" s="23"/>
      <c r="D188" s="23" t="s">
        <v>78</v>
      </c>
      <c r="E188" s="24"/>
      <c r="F188" s="24"/>
      <c r="G188" s="24"/>
      <c r="H188" s="24"/>
      <c r="I188" s="24">
        <v>300000</v>
      </c>
      <c r="J188" s="24"/>
      <c r="K188" s="24"/>
      <c r="L188" s="24"/>
      <c r="M188" s="24"/>
      <c r="N188" s="25">
        <f t="shared" ref="N188:N191" si="74">SUM(F188:L188)</f>
        <v>300000</v>
      </c>
      <c r="O188" s="189"/>
      <c r="P188" s="17"/>
      <c r="Q188" s="9"/>
      <c r="R188" s="18"/>
      <c r="S188" s="19"/>
      <c r="T188" s="19"/>
      <c r="U188" s="19"/>
      <c r="V188" s="30"/>
      <c r="W188" s="30"/>
    </row>
    <row r="189" spans="2:24" x14ac:dyDescent="0.35">
      <c r="B189" s="13"/>
      <c r="C189" s="23"/>
      <c r="D189" s="23" t="s">
        <v>120</v>
      </c>
      <c r="E189" s="24"/>
      <c r="F189" s="24"/>
      <c r="G189" s="24"/>
      <c r="H189" s="24"/>
      <c r="J189" s="24">
        <v>400000</v>
      </c>
      <c r="K189" s="24"/>
      <c r="L189" s="24"/>
      <c r="M189" s="24"/>
      <c r="N189" s="25">
        <f t="shared" si="74"/>
        <v>400000</v>
      </c>
      <c r="O189" s="189"/>
      <c r="P189" s="17"/>
      <c r="Q189" s="9"/>
      <c r="R189" s="18"/>
      <c r="S189" s="19"/>
      <c r="T189" s="19"/>
      <c r="U189" s="19"/>
      <c r="V189" s="30"/>
      <c r="W189" s="30"/>
    </row>
    <row r="190" spans="2:24" x14ac:dyDescent="0.35">
      <c r="B190" s="13"/>
      <c r="D190" s="23" t="s">
        <v>15</v>
      </c>
      <c r="E190" s="24"/>
      <c r="F190" s="24">
        <f>SUM(G187:G189)*0.12</f>
        <v>27000</v>
      </c>
      <c r="G190" s="24">
        <f t="shared" ref="G190:L190" si="75">SUM(H187:H189)*0.12</f>
        <v>0</v>
      </c>
      <c r="H190" s="24">
        <f t="shared" si="75"/>
        <v>36000</v>
      </c>
      <c r="I190" s="24">
        <f t="shared" si="75"/>
        <v>48000</v>
      </c>
      <c r="J190" s="24">
        <f t="shared" si="75"/>
        <v>0</v>
      </c>
      <c r="K190" s="24">
        <f t="shared" si="75"/>
        <v>0</v>
      </c>
      <c r="L190" s="24">
        <f t="shared" si="75"/>
        <v>0</v>
      </c>
      <c r="M190" s="24"/>
      <c r="N190" s="25">
        <f t="shared" si="74"/>
        <v>111000</v>
      </c>
      <c r="O190" s="189"/>
      <c r="P190" s="17"/>
      <c r="Q190" s="9"/>
      <c r="R190" s="18"/>
      <c r="S190" s="29"/>
      <c r="T190" s="29"/>
      <c r="U190" s="29"/>
      <c r="V190" s="30"/>
      <c r="W190" s="30"/>
    </row>
    <row r="191" spans="2:24" x14ac:dyDescent="0.35">
      <c r="B191" s="13"/>
      <c r="D191" s="23" t="s">
        <v>16</v>
      </c>
      <c r="E191" s="24"/>
      <c r="F191" s="24">
        <f>SUM(F187:F189)*0.06</f>
        <v>0</v>
      </c>
      <c r="G191" s="24">
        <f t="shared" ref="G191:L191" si="76">SUM(G187:G189)*0.06</f>
        <v>13500</v>
      </c>
      <c r="H191" s="24">
        <f t="shared" si="76"/>
        <v>0</v>
      </c>
      <c r="I191" s="24">
        <f t="shared" si="76"/>
        <v>18000</v>
      </c>
      <c r="J191" s="24">
        <f t="shared" si="76"/>
        <v>24000</v>
      </c>
      <c r="K191" s="24">
        <f t="shared" si="76"/>
        <v>0</v>
      </c>
      <c r="L191" s="24">
        <f t="shared" si="76"/>
        <v>0</v>
      </c>
      <c r="M191" s="24"/>
      <c r="N191" s="27">
        <f t="shared" si="74"/>
        <v>55500</v>
      </c>
      <c r="O191" s="189"/>
      <c r="P191" s="17"/>
      <c r="Q191" s="9"/>
      <c r="R191" s="18"/>
      <c r="S191" s="29"/>
      <c r="T191" s="29"/>
      <c r="U191" s="29"/>
      <c r="V191" s="30"/>
      <c r="W191" s="30"/>
    </row>
    <row r="192" spans="2:24" x14ac:dyDescent="0.35">
      <c r="B192" s="13"/>
      <c r="C192" s="23"/>
      <c r="D192" s="23"/>
      <c r="E192" s="28"/>
      <c r="F192" s="28">
        <f>SUM(F187:F191)</f>
        <v>27000</v>
      </c>
      <c r="G192" s="28">
        <f t="shared" ref="G192:L192" si="77">SUM(G187:G191)</f>
        <v>238500</v>
      </c>
      <c r="H192" s="28">
        <f t="shared" si="77"/>
        <v>36000</v>
      </c>
      <c r="I192" s="28">
        <f t="shared" si="77"/>
        <v>366000</v>
      </c>
      <c r="J192" s="28">
        <f t="shared" si="77"/>
        <v>424000</v>
      </c>
      <c r="K192" s="28">
        <f t="shared" si="77"/>
        <v>0</v>
      </c>
      <c r="L192" s="28">
        <f t="shared" si="77"/>
        <v>0</v>
      </c>
      <c r="M192" s="28"/>
      <c r="N192" s="25">
        <f>SUM(N187:N191)</f>
        <v>1091500</v>
      </c>
      <c r="O192" s="190">
        <f>SUM(E192:L192)</f>
        <v>1091500</v>
      </c>
      <c r="P192" s="17"/>
      <c r="Q192" s="9"/>
      <c r="R192" s="18"/>
      <c r="S192" s="29"/>
      <c r="T192" s="29"/>
      <c r="U192" s="29"/>
      <c r="V192" s="30"/>
      <c r="W192" s="30"/>
    </row>
    <row r="193" spans="2:25" x14ac:dyDescent="0.35">
      <c r="B193" s="13"/>
      <c r="C193" s="23"/>
      <c r="D193" s="23"/>
      <c r="E193" s="24"/>
      <c r="F193" s="24"/>
      <c r="G193" s="24"/>
      <c r="H193" s="24"/>
      <c r="I193" s="24"/>
      <c r="J193" s="24"/>
      <c r="K193" s="24"/>
      <c r="L193" s="24"/>
      <c r="M193" s="24"/>
      <c r="N193" s="25"/>
      <c r="O193" s="189"/>
      <c r="P193" s="17"/>
      <c r="Q193" s="9"/>
      <c r="R193" s="18"/>
      <c r="S193" s="29"/>
      <c r="T193" s="29"/>
      <c r="U193" s="29"/>
      <c r="V193" s="30"/>
      <c r="W193" s="30"/>
      <c r="X193" s="33"/>
    </row>
    <row r="194" spans="2:25" x14ac:dyDescent="0.35">
      <c r="B194" s="13"/>
      <c r="C194" s="14" t="s">
        <v>121</v>
      </c>
      <c r="D194" s="15"/>
      <c r="E194" s="31"/>
      <c r="F194" s="31"/>
      <c r="G194" s="31"/>
      <c r="H194" s="31"/>
      <c r="I194" s="31"/>
      <c r="J194" s="31"/>
      <c r="K194" s="31"/>
      <c r="L194" s="31"/>
      <c r="M194" s="31"/>
      <c r="N194" s="16"/>
      <c r="O194" s="189"/>
      <c r="P194" s="17"/>
      <c r="Q194" s="9"/>
      <c r="R194" s="18"/>
      <c r="S194" s="29"/>
      <c r="T194" s="29"/>
      <c r="U194" s="29"/>
      <c r="V194" s="30"/>
      <c r="W194" s="30"/>
      <c r="X194" s="33"/>
    </row>
    <row r="195" spans="2:25" x14ac:dyDescent="0.35">
      <c r="B195" s="13"/>
      <c r="C195" s="23"/>
      <c r="D195" s="23" t="s">
        <v>115</v>
      </c>
      <c r="E195" s="24"/>
      <c r="F195" s="24">
        <v>352000</v>
      </c>
      <c r="G195" s="24"/>
      <c r="H195" s="24"/>
      <c r="I195" s="24"/>
      <c r="J195" s="24"/>
      <c r="K195" s="24"/>
      <c r="L195" s="24"/>
      <c r="M195" s="24"/>
      <c r="N195" s="25">
        <f>SUM(F195:L195)</f>
        <v>352000</v>
      </c>
      <c r="O195" s="189"/>
      <c r="P195" s="17"/>
      <c r="Q195" s="9"/>
      <c r="R195" s="18"/>
      <c r="S195" s="29"/>
      <c r="T195" s="29"/>
      <c r="U195" s="29"/>
      <c r="V195" s="30"/>
      <c r="W195" s="30"/>
    </row>
    <row r="196" spans="2:25" x14ac:dyDescent="0.35">
      <c r="B196" s="13"/>
      <c r="C196" s="23"/>
      <c r="D196" s="23" t="s">
        <v>122</v>
      </c>
      <c r="E196" s="24"/>
      <c r="G196" s="24"/>
      <c r="H196" s="24">
        <v>500000</v>
      </c>
      <c r="I196" s="24"/>
      <c r="J196" s="24"/>
      <c r="K196" s="24"/>
      <c r="L196" s="24"/>
      <c r="M196" s="24"/>
      <c r="N196" s="25">
        <f>SUM(F196:L196)</f>
        <v>500000</v>
      </c>
      <c r="O196" s="189"/>
      <c r="P196" s="17"/>
      <c r="Q196" s="9"/>
      <c r="R196" s="18"/>
      <c r="S196" s="29"/>
      <c r="T196" s="29"/>
      <c r="U196" s="29"/>
      <c r="V196" s="30"/>
      <c r="W196" s="30"/>
      <c r="X196" s="33"/>
    </row>
    <row r="197" spans="2:25" x14ac:dyDescent="0.35">
      <c r="B197" s="13"/>
      <c r="C197" s="23"/>
      <c r="D197" s="23" t="s">
        <v>15</v>
      </c>
      <c r="E197" s="24"/>
      <c r="F197" s="24">
        <f>SUM(G195:G196)*0.12</f>
        <v>0</v>
      </c>
      <c r="G197" s="24">
        <f t="shared" ref="G197:L197" si="78">SUM(H195:H196)*0.12</f>
        <v>60000</v>
      </c>
      <c r="H197" s="24">
        <f t="shared" si="78"/>
        <v>0</v>
      </c>
      <c r="I197" s="24">
        <f t="shared" si="78"/>
        <v>0</v>
      </c>
      <c r="J197" s="24">
        <f t="shared" si="78"/>
        <v>0</v>
      </c>
      <c r="K197" s="24">
        <f t="shared" si="78"/>
        <v>0</v>
      </c>
      <c r="L197" s="24">
        <f t="shared" si="78"/>
        <v>0</v>
      </c>
      <c r="M197" s="24"/>
      <c r="N197" s="25">
        <f>SUM(F197:L197)</f>
        <v>60000</v>
      </c>
      <c r="O197" s="189"/>
      <c r="P197" s="17"/>
      <c r="Q197" s="9"/>
      <c r="R197" s="18"/>
      <c r="S197" s="29"/>
      <c r="T197" s="29"/>
      <c r="U197" s="29"/>
      <c r="V197" s="30"/>
      <c r="W197" s="30"/>
    </row>
    <row r="198" spans="2:25" x14ac:dyDescent="0.35">
      <c r="B198" s="13"/>
      <c r="D198" s="23" t="s">
        <v>16</v>
      </c>
      <c r="E198" s="24"/>
      <c r="F198" s="24">
        <f>SUM(F195:F196)*0.06</f>
        <v>21120</v>
      </c>
      <c r="G198" s="24">
        <f t="shared" ref="G198:L198" si="79">SUM(G195:G196)*0.06</f>
        <v>0</v>
      </c>
      <c r="H198" s="24">
        <f t="shared" si="79"/>
        <v>30000</v>
      </c>
      <c r="I198" s="24">
        <f t="shared" si="79"/>
        <v>0</v>
      </c>
      <c r="J198" s="24">
        <f t="shared" si="79"/>
        <v>0</v>
      </c>
      <c r="K198" s="24">
        <f t="shared" si="79"/>
        <v>0</v>
      </c>
      <c r="L198" s="24">
        <f t="shared" si="79"/>
        <v>0</v>
      </c>
      <c r="M198" s="24"/>
      <c r="N198" s="27">
        <f>SUM(F198:L198)</f>
        <v>51120</v>
      </c>
      <c r="O198" s="189"/>
      <c r="P198" s="17"/>
      <c r="Q198" s="9"/>
      <c r="R198" s="18"/>
      <c r="S198" s="19"/>
      <c r="T198" s="19"/>
      <c r="U198" s="19"/>
      <c r="V198" s="30"/>
      <c r="W198" s="30"/>
    </row>
    <row r="199" spans="2:25" x14ac:dyDescent="0.35">
      <c r="B199" s="13"/>
      <c r="C199" s="23"/>
      <c r="D199" s="23"/>
      <c r="E199" s="28"/>
      <c r="F199" s="28">
        <f>SUM(F195:F198)</f>
        <v>373120</v>
      </c>
      <c r="G199" s="28">
        <f t="shared" ref="G199:L199" si="80">SUM(G195:G198)</f>
        <v>60000</v>
      </c>
      <c r="H199" s="28">
        <f t="shared" si="80"/>
        <v>530000</v>
      </c>
      <c r="I199" s="28">
        <f t="shared" si="80"/>
        <v>0</v>
      </c>
      <c r="J199" s="28">
        <f t="shared" si="80"/>
        <v>0</v>
      </c>
      <c r="K199" s="28">
        <f t="shared" si="80"/>
        <v>0</v>
      </c>
      <c r="L199" s="28">
        <f t="shared" si="80"/>
        <v>0</v>
      </c>
      <c r="M199" s="28"/>
      <c r="N199" s="25">
        <f>SUM(N195:N198)</f>
        <v>963120</v>
      </c>
      <c r="O199" s="190">
        <f>SUM(E199:L199)</f>
        <v>963120</v>
      </c>
      <c r="P199" s="17"/>
      <c r="Q199" s="9"/>
      <c r="R199" s="18"/>
      <c r="S199" s="19"/>
      <c r="T199" s="19"/>
      <c r="U199" s="19"/>
    </row>
    <row r="200" spans="2:25" x14ac:dyDescent="0.35">
      <c r="B200" s="13"/>
      <c r="C200" s="23"/>
      <c r="D200" s="23"/>
      <c r="E200" s="24"/>
      <c r="F200" s="24"/>
      <c r="G200" s="24"/>
      <c r="H200" s="24"/>
      <c r="I200" s="24"/>
      <c r="J200" s="24"/>
      <c r="K200" s="24"/>
      <c r="L200" s="24"/>
      <c r="M200" s="24"/>
      <c r="N200" s="25"/>
      <c r="O200" s="189"/>
      <c r="P200" s="17"/>
      <c r="Q200" s="9"/>
      <c r="R200" s="18"/>
      <c r="S200" s="19"/>
      <c r="T200" s="19"/>
      <c r="U200" s="19"/>
      <c r="V200" s="30"/>
      <c r="W200" s="30"/>
    </row>
    <row r="201" spans="2:25" x14ac:dyDescent="0.35">
      <c r="B201" s="13"/>
      <c r="C201" s="14" t="s">
        <v>123</v>
      </c>
      <c r="D201" s="14" t="s">
        <v>50</v>
      </c>
      <c r="E201" s="31"/>
      <c r="F201" s="31"/>
      <c r="G201" s="31"/>
      <c r="H201" s="31"/>
      <c r="I201" s="31"/>
      <c r="J201" s="31"/>
      <c r="K201" s="31"/>
      <c r="L201" s="31"/>
      <c r="M201" s="31"/>
      <c r="N201" s="16"/>
      <c r="O201" s="189"/>
      <c r="P201" s="17"/>
      <c r="Q201" s="9"/>
      <c r="R201" s="18"/>
      <c r="S201" s="19"/>
      <c r="T201" s="19"/>
      <c r="U201" s="19"/>
      <c r="V201" s="30"/>
      <c r="W201" s="30"/>
    </row>
    <row r="202" spans="2:25" x14ac:dyDescent="0.35">
      <c r="B202" s="13"/>
      <c r="C202" s="23"/>
      <c r="D202" s="23" t="s">
        <v>124</v>
      </c>
      <c r="E202" s="24"/>
      <c r="F202" s="24">
        <v>60000</v>
      </c>
      <c r="G202" s="24"/>
      <c r="J202" s="24"/>
      <c r="K202" s="24"/>
      <c r="L202" s="24"/>
      <c r="M202" s="24"/>
      <c r="N202" s="25">
        <f>SUM(F202:L202)</f>
        <v>60000</v>
      </c>
      <c r="O202" s="193"/>
      <c r="P202" s="17"/>
      <c r="Q202" s="9"/>
      <c r="R202" s="18"/>
      <c r="S202" s="19"/>
      <c r="T202" s="19"/>
      <c r="U202" s="19"/>
    </row>
    <row r="203" spans="2:25" x14ac:dyDescent="0.35">
      <c r="B203" s="13"/>
      <c r="D203" s="23" t="s">
        <v>59</v>
      </c>
      <c r="E203" s="24"/>
      <c r="F203" s="24"/>
      <c r="G203" s="24"/>
      <c r="H203" s="24"/>
      <c r="I203" s="24">
        <v>341000</v>
      </c>
      <c r="J203" s="24"/>
      <c r="K203" s="24"/>
      <c r="L203" s="24"/>
      <c r="M203" s="24"/>
      <c r="N203" s="25">
        <f>SUM(F203:L203)</f>
        <v>341000</v>
      </c>
      <c r="O203" s="189"/>
      <c r="P203" s="17"/>
      <c r="Q203" s="9"/>
      <c r="R203" s="18"/>
      <c r="S203" s="29"/>
      <c r="T203" s="29"/>
      <c r="U203" s="29"/>
      <c r="V203" s="30"/>
      <c r="W203" s="30"/>
    </row>
    <row r="204" spans="2:25" x14ac:dyDescent="0.35">
      <c r="B204" s="13"/>
      <c r="D204" s="23" t="s">
        <v>125</v>
      </c>
      <c r="E204" s="24"/>
      <c r="F204" s="24"/>
      <c r="G204" s="24"/>
      <c r="H204" s="24"/>
      <c r="I204" s="24"/>
      <c r="J204" s="24">
        <v>1250000</v>
      </c>
      <c r="K204" s="24"/>
      <c r="L204" s="24"/>
      <c r="M204" s="24"/>
      <c r="N204" s="25">
        <f>SUM(F204:L204)</f>
        <v>1250000</v>
      </c>
      <c r="O204" s="189"/>
      <c r="P204" s="17"/>
      <c r="Q204" s="9"/>
      <c r="R204" s="18"/>
      <c r="S204" s="19"/>
      <c r="T204" s="19"/>
      <c r="U204" s="19"/>
      <c r="V204" s="30"/>
      <c r="W204" s="30"/>
    </row>
    <row r="205" spans="2:25" x14ac:dyDescent="0.35">
      <c r="B205" s="13"/>
      <c r="C205" s="23"/>
      <c r="D205" s="23" t="s">
        <v>126</v>
      </c>
      <c r="E205" s="24"/>
      <c r="F205" s="24"/>
      <c r="G205" s="24"/>
      <c r="H205" s="24"/>
      <c r="J205" s="24"/>
      <c r="K205" s="24">
        <v>450000</v>
      </c>
      <c r="M205" s="24"/>
      <c r="N205" s="25">
        <f>SUM(F205:K205)</f>
        <v>450000</v>
      </c>
      <c r="O205" s="189"/>
      <c r="P205" s="17"/>
      <c r="Q205" s="9"/>
      <c r="R205" s="18"/>
      <c r="S205" s="19"/>
      <c r="T205" s="19"/>
      <c r="U205" s="19"/>
    </row>
    <row r="206" spans="2:25" x14ac:dyDescent="0.35">
      <c r="B206" s="13"/>
      <c r="C206" s="22"/>
      <c r="D206" s="23" t="s">
        <v>15</v>
      </c>
      <c r="E206" s="24"/>
      <c r="F206" s="24">
        <f>SUM(G202:G205)*0.12</f>
        <v>0</v>
      </c>
      <c r="G206" s="24">
        <f t="shared" ref="G206:L206" si="81">SUM(H202:H205)*0.12</f>
        <v>0</v>
      </c>
      <c r="H206" s="24">
        <f t="shared" si="81"/>
        <v>40920</v>
      </c>
      <c r="I206" s="24">
        <f t="shared" si="81"/>
        <v>150000</v>
      </c>
      <c r="J206" s="24">
        <f t="shared" si="81"/>
        <v>54000</v>
      </c>
      <c r="K206" s="24">
        <f t="shared" si="81"/>
        <v>0</v>
      </c>
      <c r="L206" s="24">
        <f t="shared" si="81"/>
        <v>0</v>
      </c>
      <c r="M206" s="24"/>
      <c r="N206" s="25">
        <f t="shared" ref="N206:N207" si="82">SUM(F206:L206)</f>
        <v>244920</v>
      </c>
      <c r="O206" s="189"/>
      <c r="P206" s="74"/>
      <c r="Q206" s="9"/>
      <c r="R206" s="18"/>
      <c r="S206" s="19"/>
      <c r="T206" s="19"/>
      <c r="U206" s="19"/>
      <c r="V206" s="19"/>
      <c r="W206" s="19"/>
      <c r="X206" s="30"/>
      <c r="Y206" s="30"/>
    </row>
    <row r="207" spans="2:25" x14ac:dyDescent="0.35">
      <c r="B207" s="13"/>
      <c r="C207" s="22"/>
      <c r="D207" s="23" t="s">
        <v>16</v>
      </c>
      <c r="E207" s="24"/>
      <c r="F207" s="24">
        <f>SUM(F202:F205)*0.06</f>
        <v>3600</v>
      </c>
      <c r="G207" s="24">
        <f t="shared" ref="G207:L207" si="83">SUM(G202:G205)*0.06</f>
        <v>0</v>
      </c>
      <c r="H207" s="24">
        <f t="shared" si="83"/>
        <v>0</v>
      </c>
      <c r="I207" s="24">
        <f t="shared" si="83"/>
        <v>20460</v>
      </c>
      <c r="J207" s="24">
        <f t="shared" si="83"/>
        <v>75000</v>
      </c>
      <c r="K207" s="24">
        <f t="shared" si="83"/>
        <v>27000</v>
      </c>
      <c r="L207" s="24">
        <f t="shared" si="83"/>
        <v>0</v>
      </c>
      <c r="M207" s="24"/>
      <c r="N207" s="115">
        <f t="shared" si="82"/>
        <v>126060</v>
      </c>
      <c r="O207" s="190">
        <f>SUM(N202:N207)</f>
        <v>2471980</v>
      </c>
      <c r="P207" s="17"/>
      <c r="Q207" s="9"/>
      <c r="R207" s="18"/>
      <c r="S207" s="19"/>
      <c r="T207" s="19"/>
      <c r="U207" s="19"/>
      <c r="V207" s="30"/>
      <c r="W207" s="30"/>
    </row>
    <row r="208" spans="2:25" x14ac:dyDescent="0.35">
      <c r="B208" s="13"/>
      <c r="C208" s="22"/>
      <c r="D208" s="23"/>
      <c r="E208" s="28"/>
      <c r="F208" s="28">
        <f t="shared" ref="F208:L208" si="84">SUM(F202:F207)</f>
        <v>63600</v>
      </c>
      <c r="G208" s="28">
        <f t="shared" si="84"/>
        <v>0</v>
      </c>
      <c r="H208" s="28">
        <f t="shared" si="84"/>
        <v>40920</v>
      </c>
      <c r="I208" s="28">
        <f t="shared" si="84"/>
        <v>511460</v>
      </c>
      <c r="J208" s="28">
        <f t="shared" si="84"/>
        <v>1379000</v>
      </c>
      <c r="K208" s="28">
        <f t="shared" si="84"/>
        <v>477000</v>
      </c>
      <c r="L208" s="28">
        <f t="shared" si="84"/>
        <v>0</v>
      </c>
      <c r="M208" s="28"/>
      <c r="N208" s="25">
        <f>SUM(N202:N207)</f>
        <v>2471980</v>
      </c>
      <c r="O208" s="189"/>
      <c r="P208" s="17"/>
      <c r="R208" s="18"/>
      <c r="S208" s="19"/>
      <c r="T208" s="19"/>
      <c r="U208" s="19"/>
      <c r="V208" s="30"/>
      <c r="W208" s="30"/>
    </row>
    <row r="209" spans="2:24" x14ac:dyDescent="0.35">
      <c r="B209" s="13"/>
      <c r="C209" s="22"/>
      <c r="D209" s="85"/>
      <c r="E209" s="86"/>
      <c r="F209" s="86"/>
      <c r="G209" s="86"/>
      <c r="H209" s="86"/>
      <c r="I209" s="86"/>
      <c r="J209" s="86"/>
      <c r="K209" s="86"/>
      <c r="L209" s="86"/>
      <c r="M209" s="86"/>
      <c r="N209" s="25"/>
      <c r="O209" s="189"/>
      <c r="P209" s="17"/>
      <c r="Q209" s="9"/>
      <c r="R209" s="18"/>
      <c r="S209" s="19"/>
      <c r="T209" s="19"/>
      <c r="U209" s="19"/>
      <c r="V209" s="30"/>
      <c r="W209" s="30"/>
    </row>
    <row r="210" spans="2:24" x14ac:dyDescent="0.35">
      <c r="B210" s="13"/>
      <c r="C210" s="14" t="s">
        <v>127</v>
      </c>
      <c r="D210" s="14" t="s">
        <v>50</v>
      </c>
      <c r="E210" s="31"/>
      <c r="F210" s="31"/>
      <c r="G210" s="31"/>
      <c r="H210" s="31"/>
      <c r="I210" s="31"/>
      <c r="J210" s="31"/>
      <c r="K210" s="31"/>
      <c r="L210" s="31"/>
      <c r="M210" s="31"/>
      <c r="N210" s="16"/>
      <c r="O210" s="189"/>
      <c r="P210" s="17"/>
      <c r="Q210" s="9"/>
      <c r="R210" s="18"/>
      <c r="S210" s="19"/>
      <c r="T210" s="19"/>
      <c r="U210" s="19"/>
      <c r="V210" s="30"/>
      <c r="W210" s="30"/>
    </row>
    <row r="211" spans="2:24" x14ac:dyDescent="0.35">
      <c r="B211" s="13"/>
      <c r="C211" s="23"/>
      <c r="D211" s="23" t="s">
        <v>116</v>
      </c>
      <c r="E211" s="24"/>
      <c r="F211" s="24">
        <v>30500</v>
      </c>
      <c r="G211" s="24"/>
      <c r="H211" s="24"/>
      <c r="I211" s="24"/>
      <c r="J211" s="24"/>
      <c r="K211" s="24"/>
      <c r="L211" s="24"/>
      <c r="M211" s="24"/>
      <c r="N211" s="25">
        <f>SUM(F211:L211)</f>
        <v>30500</v>
      </c>
      <c r="O211" s="189"/>
      <c r="P211" s="17"/>
      <c r="Q211" s="9"/>
      <c r="R211" s="18"/>
      <c r="S211" s="19"/>
      <c r="T211" s="19"/>
      <c r="U211" s="19"/>
      <c r="V211" s="30"/>
      <c r="W211" s="30"/>
    </row>
    <row r="212" spans="2:24" x14ac:dyDescent="0.35">
      <c r="B212" s="13"/>
      <c r="C212" s="23"/>
      <c r="D212" s="23" t="s">
        <v>114</v>
      </c>
      <c r="E212" s="24"/>
      <c r="F212" s="24">
        <v>50000</v>
      </c>
      <c r="G212" s="24"/>
      <c r="H212" s="24"/>
      <c r="I212" s="24"/>
      <c r="J212" s="24"/>
      <c r="K212" s="24"/>
      <c r="L212" s="24"/>
      <c r="M212" s="24"/>
      <c r="N212" s="25">
        <f t="shared" ref="N212" si="85">SUM(F212:L212)</f>
        <v>50000</v>
      </c>
      <c r="O212" s="189"/>
      <c r="P212" s="17"/>
      <c r="Q212" s="9"/>
      <c r="R212" s="18"/>
      <c r="S212" s="19"/>
      <c r="T212" s="19"/>
      <c r="U212" s="19"/>
      <c r="V212" s="30"/>
      <c r="W212" s="30"/>
    </row>
    <row r="213" spans="2:24" x14ac:dyDescent="0.35">
      <c r="B213" s="13"/>
      <c r="C213" s="23"/>
      <c r="D213" s="23" t="s">
        <v>15</v>
      </c>
      <c r="E213" s="24"/>
      <c r="F213" s="24">
        <f>SUM(G211:G212)*0.12</f>
        <v>0</v>
      </c>
      <c r="G213" s="24">
        <f t="shared" ref="G213:L213" si="86">SUM(H211:H212)*0.12</f>
        <v>0</v>
      </c>
      <c r="H213" s="24">
        <f t="shared" si="86"/>
        <v>0</v>
      </c>
      <c r="I213" s="24">
        <f t="shared" si="86"/>
        <v>0</v>
      </c>
      <c r="J213" s="24">
        <f t="shared" si="86"/>
        <v>0</v>
      </c>
      <c r="K213" s="24">
        <f t="shared" si="86"/>
        <v>0</v>
      </c>
      <c r="L213" s="24">
        <f t="shared" si="86"/>
        <v>0</v>
      </c>
      <c r="M213" s="24"/>
      <c r="N213" s="25">
        <f>SUM(F213:L213)</f>
        <v>0</v>
      </c>
      <c r="O213" s="189"/>
      <c r="P213" s="17"/>
      <c r="Q213" s="9"/>
      <c r="R213" s="18"/>
      <c r="S213" s="19"/>
      <c r="T213" s="19"/>
      <c r="U213" s="19"/>
    </row>
    <row r="214" spans="2:24" x14ac:dyDescent="0.35">
      <c r="B214" s="13"/>
      <c r="C214" s="85"/>
      <c r="D214" s="23" t="s">
        <v>16</v>
      </c>
      <c r="E214" s="114"/>
      <c r="F214" s="114">
        <f>SUM(F211:F212)*0.06</f>
        <v>4830</v>
      </c>
      <c r="G214" s="114">
        <f t="shared" ref="G214:L214" si="87">SUM(G211:G212)*0.06</f>
        <v>0</v>
      </c>
      <c r="H214" s="114">
        <f t="shared" si="87"/>
        <v>0</v>
      </c>
      <c r="I214" s="114">
        <f t="shared" si="87"/>
        <v>0</v>
      </c>
      <c r="J214" s="114">
        <f t="shared" si="87"/>
        <v>0</v>
      </c>
      <c r="K214" s="114">
        <f t="shared" si="87"/>
        <v>0</v>
      </c>
      <c r="L214" s="114">
        <f t="shared" si="87"/>
        <v>0</v>
      </c>
      <c r="M214" s="114"/>
      <c r="N214" s="115">
        <f>SUM(F214:L214)</f>
        <v>4830</v>
      </c>
      <c r="O214" s="190">
        <f>SUM(N211:N214)</f>
        <v>85330</v>
      </c>
      <c r="P214" s="17"/>
      <c r="Q214" s="60"/>
      <c r="R214" s="18"/>
      <c r="S214" s="19"/>
      <c r="T214" s="19"/>
      <c r="U214" s="19"/>
    </row>
    <row r="215" spans="2:24" x14ac:dyDescent="0.35">
      <c r="B215" s="13"/>
      <c r="C215" s="22"/>
      <c r="D215" s="23"/>
      <c r="E215" s="24"/>
      <c r="F215" s="24">
        <f t="shared" ref="F215:L215" si="88">SUM(F211:F214)</f>
        <v>85330</v>
      </c>
      <c r="G215" s="24">
        <f t="shared" si="88"/>
        <v>0</v>
      </c>
      <c r="H215" s="24">
        <f t="shared" si="88"/>
        <v>0</v>
      </c>
      <c r="I215" s="24">
        <f t="shared" si="88"/>
        <v>0</v>
      </c>
      <c r="J215" s="24">
        <f t="shared" si="88"/>
        <v>0</v>
      </c>
      <c r="K215" s="24">
        <f t="shared" si="88"/>
        <v>0</v>
      </c>
      <c r="L215" s="24">
        <f t="shared" si="88"/>
        <v>0</v>
      </c>
      <c r="M215" s="24"/>
      <c r="N215" s="25">
        <f>SUM(N211:N214)</f>
        <v>85330</v>
      </c>
      <c r="O215" s="189"/>
      <c r="P215" s="17"/>
      <c r="R215" s="18"/>
      <c r="S215" s="19"/>
      <c r="T215" s="19"/>
      <c r="U215" s="19"/>
      <c r="V215" s="30"/>
      <c r="W215" s="30"/>
    </row>
    <row r="216" spans="2:24" x14ac:dyDescent="0.35">
      <c r="B216" s="13"/>
      <c r="C216" s="23"/>
      <c r="D216" s="72"/>
      <c r="E216" s="73"/>
      <c r="F216" s="73"/>
      <c r="G216" s="73"/>
      <c r="H216" s="73"/>
      <c r="I216" s="73"/>
      <c r="J216" s="73"/>
      <c r="K216" s="73"/>
      <c r="L216" s="73"/>
      <c r="M216" s="73"/>
      <c r="N216" s="95"/>
      <c r="O216" s="189"/>
      <c r="P216" s="17"/>
      <c r="Q216" s="9"/>
      <c r="R216" s="18"/>
      <c r="S216" s="29"/>
      <c r="T216" s="29"/>
      <c r="U216" s="29"/>
      <c r="V216" s="30"/>
      <c r="W216" s="30"/>
    </row>
    <row r="217" spans="2:24" x14ac:dyDescent="0.35">
      <c r="B217" s="13"/>
      <c r="C217" s="14" t="s">
        <v>128</v>
      </c>
      <c r="D217" s="14" t="s">
        <v>129</v>
      </c>
      <c r="E217" s="31"/>
      <c r="F217" s="31"/>
      <c r="G217" s="31"/>
      <c r="H217" s="31"/>
      <c r="I217" s="31"/>
      <c r="J217" s="31"/>
      <c r="K217" s="31"/>
      <c r="L217" s="31"/>
      <c r="M217" s="31"/>
      <c r="N217" s="16"/>
      <c r="O217" s="189"/>
      <c r="P217" s="17"/>
      <c r="Q217" s="9"/>
      <c r="R217" s="18"/>
      <c r="S217" s="29"/>
      <c r="T217" s="29"/>
      <c r="U217" s="29"/>
      <c r="V217" s="30"/>
      <c r="W217" s="30"/>
    </row>
    <row r="218" spans="2:24" x14ac:dyDescent="0.35">
      <c r="B218" s="13"/>
      <c r="D218" s="68" t="s">
        <v>36</v>
      </c>
      <c r="E218" s="24"/>
      <c r="F218" s="24"/>
      <c r="G218" s="24"/>
      <c r="H218" s="24"/>
      <c r="I218" s="24"/>
      <c r="J218" s="24"/>
      <c r="K218" s="24"/>
      <c r="L218" s="24"/>
      <c r="M218" s="24"/>
      <c r="N218" s="27">
        <f>SUM(F218:L218)</f>
        <v>0</v>
      </c>
      <c r="O218" s="189"/>
      <c r="P218" s="17"/>
      <c r="Q218" s="9"/>
      <c r="R218" s="18"/>
      <c r="S218" s="29"/>
      <c r="T218" s="29"/>
      <c r="U218" s="29"/>
      <c r="V218" s="30"/>
      <c r="W218" s="30"/>
    </row>
    <row r="219" spans="2:24" x14ac:dyDescent="0.35">
      <c r="B219" s="13"/>
      <c r="C219" s="22"/>
      <c r="D219" s="23"/>
      <c r="E219" s="28"/>
      <c r="F219" s="28">
        <f>SUM(F218)</f>
        <v>0</v>
      </c>
      <c r="G219" s="28">
        <f t="shared" ref="G219:L219" si="89">SUM(G218)</f>
        <v>0</v>
      </c>
      <c r="H219" s="28">
        <f t="shared" si="89"/>
        <v>0</v>
      </c>
      <c r="I219" s="28">
        <f t="shared" si="89"/>
        <v>0</v>
      </c>
      <c r="J219" s="28">
        <f t="shared" si="89"/>
        <v>0</v>
      </c>
      <c r="K219" s="28">
        <f t="shared" si="89"/>
        <v>0</v>
      </c>
      <c r="L219" s="28">
        <f t="shared" si="89"/>
        <v>0</v>
      </c>
      <c r="M219" s="28"/>
      <c r="N219" s="25">
        <f>SUM(N218)</f>
        <v>0</v>
      </c>
      <c r="O219" s="189">
        <f>SUM(E219:L219)</f>
        <v>0</v>
      </c>
      <c r="P219" s="8"/>
      <c r="Q219" s="9"/>
      <c r="R219" s="10"/>
      <c r="S219" s="7"/>
      <c r="T219" s="7"/>
      <c r="U219" s="7"/>
      <c r="V219" s="30"/>
      <c r="W219" s="30"/>
      <c r="X219" s="33"/>
    </row>
    <row r="220" spans="2:24" x14ac:dyDescent="0.35">
      <c r="B220" s="13"/>
      <c r="D220" s="23"/>
      <c r="E220" s="24"/>
      <c r="F220" s="24"/>
      <c r="G220" s="24"/>
      <c r="H220" s="24"/>
      <c r="I220" s="24"/>
      <c r="J220" s="24"/>
      <c r="K220" s="24"/>
      <c r="L220" s="24"/>
      <c r="M220" s="24"/>
      <c r="N220" s="25"/>
      <c r="O220" s="189"/>
      <c r="P220" s="8"/>
      <c r="Q220" s="9"/>
      <c r="R220" s="66"/>
      <c r="S220" s="67"/>
      <c r="T220" s="67"/>
      <c r="U220" s="67"/>
      <c r="V220" s="30"/>
      <c r="W220" s="30"/>
    </row>
    <row r="221" spans="2:24" x14ac:dyDescent="0.35">
      <c r="B221" s="13"/>
      <c r="C221" s="14" t="s">
        <v>130</v>
      </c>
      <c r="D221" s="48" t="s">
        <v>131</v>
      </c>
      <c r="E221" s="31"/>
      <c r="F221" s="31"/>
      <c r="G221" s="31"/>
      <c r="H221" s="31"/>
      <c r="I221" s="31"/>
      <c r="J221" s="31"/>
      <c r="K221" s="31"/>
      <c r="L221" s="31"/>
      <c r="M221" s="31"/>
      <c r="N221" s="16"/>
      <c r="O221" s="189"/>
      <c r="P221" s="8"/>
      <c r="Q221" s="9"/>
      <c r="R221" s="66"/>
      <c r="S221" s="67"/>
      <c r="T221" s="67"/>
      <c r="U221" s="67"/>
      <c r="V221" s="30"/>
      <c r="W221" s="30"/>
    </row>
    <row r="222" spans="2:24" x14ac:dyDescent="0.35">
      <c r="B222" s="13"/>
      <c r="C222" s="23"/>
      <c r="D222" s="41" t="s">
        <v>132</v>
      </c>
      <c r="E222" s="42"/>
      <c r="F222" s="42"/>
      <c r="G222" s="24"/>
      <c r="H222" s="24"/>
      <c r="I222" s="24"/>
      <c r="J222" s="24"/>
      <c r="K222" s="24"/>
      <c r="L222" s="24"/>
      <c r="M222" s="24"/>
      <c r="N222" s="43">
        <f>SUM(F222:L222)</f>
        <v>0</v>
      </c>
      <c r="O222" s="189"/>
      <c r="P222" s="17"/>
      <c r="Q222" s="9"/>
      <c r="R222" s="18"/>
      <c r="S222" s="19"/>
      <c r="T222" s="19"/>
      <c r="U222" s="19"/>
      <c r="V222" s="30"/>
      <c r="W222" s="30"/>
    </row>
    <row r="223" spans="2:24" x14ac:dyDescent="0.35">
      <c r="B223" s="13"/>
      <c r="C223" s="72"/>
      <c r="D223" s="34" t="s">
        <v>133</v>
      </c>
      <c r="E223" s="24"/>
      <c r="F223" s="24"/>
      <c r="G223" s="35"/>
      <c r="H223" s="24"/>
      <c r="I223" s="24"/>
      <c r="J223" s="24"/>
      <c r="K223" s="24"/>
      <c r="L223" s="24"/>
      <c r="M223" s="24"/>
      <c r="N223" s="36">
        <f>SUM(F223:L223)</f>
        <v>0</v>
      </c>
      <c r="O223" s="189"/>
      <c r="P223" s="17"/>
      <c r="Q223" s="9"/>
      <c r="R223" s="18"/>
      <c r="S223" s="29"/>
      <c r="T223" s="29"/>
      <c r="U223" s="29"/>
      <c r="V223" s="30"/>
      <c r="W223" s="30"/>
    </row>
    <row r="224" spans="2:24" x14ac:dyDescent="0.35">
      <c r="B224" s="13"/>
      <c r="C224" s="22"/>
      <c r="D224" s="23" t="s">
        <v>15</v>
      </c>
      <c r="E224" s="24"/>
      <c r="F224" s="24">
        <f>SUM(G222:G223)*0.12</f>
        <v>0</v>
      </c>
      <c r="G224" s="24">
        <f t="shared" ref="G224:L224" si="90">SUM(H222:H223)*0.12</f>
        <v>0</v>
      </c>
      <c r="H224" s="24">
        <f t="shared" si="90"/>
        <v>0</v>
      </c>
      <c r="I224" s="24">
        <f t="shared" si="90"/>
        <v>0</v>
      </c>
      <c r="J224" s="24">
        <f t="shared" si="90"/>
        <v>0</v>
      </c>
      <c r="K224" s="24">
        <f t="shared" si="90"/>
        <v>0</v>
      </c>
      <c r="L224" s="24">
        <f t="shared" si="90"/>
        <v>0</v>
      </c>
      <c r="M224" s="24"/>
      <c r="N224" s="25">
        <f>SUM(F224:L224)</f>
        <v>0</v>
      </c>
      <c r="O224" s="189"/>
      <c r="P224" s="17"/>
      <c r="Q224" s="9"/>
      <c r="R224" s="18"/>
      <c r="S224" s="29"/>
      <c r="T224" s="29"/>
      <c r="U224" s="29"/>
      <c r="V224" s="30"/>
      <c r="W224" s="30"/>
    </row>
    <row r="225" spans="2:24" x14ac:dyDescent="0.35">
      <c r="B225" s="13"/>
      <c r="C225" s="22"/>
      <c r="D225" s="23" t="s">
        <v>16</v>
      </c>
      <c r="E225" s="24"/>
      <c r="F225" s="24">
        <f>SUM(F222:F223)*0.06</f>
        <v>0</v>
      </c>
      <c r="G225" s="24">
        <f t="shared" ref="G225:L225" si="91">SUM(G222:G223)*0.06</f>
        <v>0</v>
      </c>
      <c r="H225" s="24">
        <f t="shared" si="91"/>
        <v>0</v>
      </c>
      <c r="I225" s="24">
        <f t="shared" si="91"/>
        <v>0</v>
      </c>
      <c r="J225" s="24">
        <f t="shared" si="91"/>
        <v>0</v>
      </c>
      <c r="K225" s="24">
        <f t="shared" si="91"/>
        <v>0</v>
      </c>
      <c r="L225" s="24">
        <f t="shared" si="91"/>
        <v>0</v>
      </c>
      <c r="M225" s="24"/>
      <c r="N225" s="27">
        <f>SUM(F225:L225)</f>
        <v>0</v>
      </c>
      <c r="O225" s="189"/>
      <c r="P225" s="17"/>
      <c r="Q225" s="9"/>
      <c r="R225" s="18"/>
      <c r="S225" s="29"/>
      <c r="T225" s="29"/>
      <c r="U225" s="29"/>
      <c r="V225" s="30"/>
      <c r="W225" s="30"/>
    </row>
    <row r="226" spans="2:24" x14ac:dyDescent="0.35">
      <c r="B226" s="13"/>
      <c r="C226" s="22"/>
      <c r="D226" s="23"/>
      <c r="E226" s="28"/>
      <c r="F226" s="28">
        <f>SUM(F222:F225)</f>
        <v>0</v>
      </c>
      <c r="G226" s="28">
        <f t="shared" ref="G226:L226" si="92">SUM(G222:G225)</f>
        <v>0</v>
      </c>
      <c r="H226" s="28">
        <f t="shared" si="92"/>
        <v>0</v>
      </c>
      <c r="I226" s="28">
        <f t="shared" si="92"/>
        <v>0</v>
      </c>
      <c r="J226" s="28">
        <f t="shared" si="92"/>
        <v>0</v>
      </c>
      <c r="K226" s="28">
        <f t="shared" si="92"/>
        <v>0</v>
      </c>
      <c r="L226" s="28">
        <f t="shared" si="92"/>
        <v>0</v>
      </c>
      <c r="M226" s="28"/>
      <c r="N226" s="25">
        <f>SUM(N222:N225)</f>
        <v>0</v>
      </c>
      <c r="O226" s="189">
        <f>SUM(E226:L226)</f>
        <v>0</v>
      </c>
      <c r="P226" s="8"/>
      <c r="Q226" s="9"/>
      <c r="R226" s="66"/>
      <c r="S226" s="67"/>
      <c r="T226" s="67"/>
      <c r="U226" s="67"/>
      <c r="V226" s="30"/>
      <c r="W226" s="30"/>
    </row>
    <row r="227" spans="2:24" x14ac:dyDescent="0.35">
      <c r="B227" s="13"/>
      <c r="C227" s="23"/>
      <c r="D227" s="23"/>
      <c r="E227" s="96"/>
      <c r="F227" s="73"/>
      <c r="G227" s="73"/>
      <c r="H227" s="73"/>
      <c r="I227" s="73"/>
      <c r="J227" s="73"/>
      <c r="K227" s="73"/>
      <c r="L227" s="73"/>
      <c r="M227" s="73"/>
      <c r="N227" s="25"/>
      <c r="O227" s="189"/>
      <c r="P227" s="17"/>
      <c r="Q227" s="9"/>
      <c r="R227" s="18"/>
      <c r="S227" s="19"/>
      <c r="T227" s="19"/>
      <c r="U227" s="19"/>
      <c r="V227" s="30"/>
      <c r="W227" s="30"/>
    </row>
    <row r="228" spans="2:24" x14ac:dyDescent="0.35">
      <c r="B228" s="13"/>
      <c r="C228" s="14" t="s">
        <v>134</v>
      </c>
      <c r="D228" s="97" t="s">
        <v>50</v>
      </c>
      <c r="E228" s="98"/>
      <c r="F228" s="98"/>
      <c r="G228" s="98"/>
      <c r="H228" s="98"/>
      <c r="I228" s="98"/>
      <c r="J228" s="98"/>
      <c r="K228" s="98"/>
      <c r="L228" s="98"/>
      <c r="M228" s="99"/>
      <c r="N228" s="16"/>
      <c r="O228" s="189"/>
      <c r="P228" s="17"/>
      <c r="Q228" s="9"/>
      <c r="R228" s="18"/>
      <c r="S228" s="19"/>
      <c r="T228" s="19"/>
      <c r="U228" s="19"/>
      <c r="V228" s="30"/>
      <c r="W228" s="30"/>
      <c r="X228" s="33"/>
    </row>
    <row r="229" spans="2:24" x14ac:dyDescent="0.35">
      <c r="B229" s="13"/>
      <c r="D229" s="100" t="s">
        <v>38</v>
      </c>
      <c r="E229" s="96"/>
      <c r="F229" s="101">
        <v>240000</v>
      </c>
      <c r="G229" s="96"/>
      <c r="H229" s="96"/>
      <c r="I229" s="96"/>
      <c r="J229" s="96"/>
      <c r="K229" s="96"/>
      <c r="L229" s="96"/>
      <c r="M229" s="73"/>
      <c r="N229" s="102">
        <f t="shared" ref="N229" si="93">SUM(F229:L229)</f>
        <v>240000</v>
      </c>
      <c r="O229" s="189"/>
      <c r="P229" s="17"/>
      <c r="Q229" s="9"/>
      <c r="R229" s="18"/>
      <c r="S229" s="29"/>
      <c r="T229" s="29"/>
      <c r="U229" s="29"/>
      <c r="V229" s="30"/>
      <c r="W229" s="30"/>
    </row>
    <row r="230" spans="2:24" x14ac:dyDescent="0.35">
      <c r="B230" s="13"/>
      <c r="C230" s="23"/>
      <c r="D230" s="23" t="s">
        <v>135</v>
      </c>
      <c r="E230" s="96"/>
      <c r="F230" s="96"/>
      <c r="G230" s="96"/>
      <c r="H230" s="96">
        <v>1750000</v>
      </c>
      <c r="I230" s="96">
        <v>1750000</v>
      </c>
      <c r="J230" s="96"/>
      <c r="K230" s="96"/>
      <c r="L230" s="96"/>
      <c r="M230" s="73"/>
      <c r="N230" s="25">
        <f>SUM(F230:L230)</f>
        <v>3500000</v>
      </c>
      <c r="O230" s="189"/>
      <c r="P230" s="17"/>
      <c r="Q230" s="9"/>
      <c r="R230" s="18"/>
      <c r="S230" s="19"/>
      <c r="T230" s="19"/>
      <c r="U230" s="19"/>
      <c r="V230" s="30"/>
      <c r="W230" s="30"/>
    </row>
    <row r="231" spans="2:24" x14ac:dyDescent="0.35">
      <c r="B231" s="13"/>
      <c r="D231" s="23" t="s">
        <v>77</v>
      </c>
      <c r="E231" s="96"/>
      <c r="H231" s="96">
        <v>1000000</v>
      </c>
      <c r="I231" s="96"/>
      <c r="J231" s="96"/>
      <c r="K231" s="96"/>
      <c r="L231" s="96"/>
      <c r="M231" s="73"/>
      <c r="N231" s="25">
        <f>SUM(F231:L231)</f>
        <v>1000000</v>
      </c>
      <c r="O231" s="189"/>
      <c r="P231" s="17"/>
      <c r="Q231" s="9"/>
      <c r="R231" s="18"/>
      <c r="S231" s="29"/>
      <c r="T231" s="29"/>
      <c r="U231" s="29"/>
      <c r="V231" s="30"/>
      <c r="W231" s="30"/>
    </row>
    <row r="232" spans="2:24" x14ac:dyDescent="0.35">
      <c r="B232" s="13"/>
      <c r="C232" s="26"/>
      <c r="D232" s="23" t="s">
        <v>136</v>
      </c>
      <c r="E232" s="96"/>
      <c r="F232" s="96"/>
      <c r="H232" s="96"/>
      <c r="I232" s="96">
        <v>350000</v>
      </c>
      <c r="J232" s="96"/>
      <c r="K232" s="96"/>
      <c r="L232" s="96"/>
      <c r="M232" s="73"/>
      <c r="N232" s="25">
        <f t="shared" ref="N232:N234" si="94">SUM(F232:L232)</f>
        <v>350000</v>
      </c>
      <c r="O232" s="189"/>
      <c r="P232" s="8"/>
      <c r="Q232" s="9"/>
      <c r="R232" s="66"/>
      <c r="S232" s="67"/>
      <c r="T232" s="67"/>
      <c r="U232" s="67"/>
      <c r="V232" s="30"/>
      <c r="W232" s="30"/>
      <c r="X232" s="33"/>
    </row>
    <row r="233" spans="2:24" x14ac:dyDescent="0.35">
      <c r="B233" s="13"/>
      <c r="C233" s="26"/>
      <c r="D233" s="23" t="s">
        <v>137</v>
      </c>
      <c r="E233" s="24"/>
      <c r="F233" s="24"/>
      <c r="H233" s="24"/>
      <c r="I233" s="24"/>
      <c r="J233" s="24">
        <v>500000</v>
      </c>
      <c r="K233" s="24"/>
      <c r="L233" s="24"/>
      <c r="M233" s="73"/>
      <c r="N233" s="25">
        <f t="shared" si="94"/>
        <v>500000</v>
      </c>
      <c r="O233" s="189"/>
      <c r="P233" s="8"/>
      <c r="Q233" s="9"/>
      <c r="R233" s="66"/>
      <c r="S233" s="67"/>
      <c r="T233" s="67"/>
      <c r="U233" s="67"/>
      <c r="V233" s="30"/>
      <c r="W233" s="30"/>
      <c r="X233" s="33"/>
    </row>
    <row r="234" spans="2:24" x14ac:dyDescent="0.35">
      <c r="B234" s="13"/>
      <c r="C234" s="22"/>
      <c r="D234" s="23" t="s">
        <v>138</v>
      </c>
      <c r="E234" s="96"/>
      <c r="F234" s="96"/>
      <c r="G234" s="96"/>
      <c r="H234" s="96"/>
      <c r="I234" s="96"/>
      <c r="K234" s="96">
        <v>550000</v>
      </c>
      <c r="L234" s="96"/>
      <c r="M234" s="73"/>
      <c r="N234" s="25">
        <f t="shared" si="94"/>
        <v>550000</v>
      </c>
      <c r="O234" s="189"/>
      <c r="P234" s="8"/>
      <c r="Q234" s="9"/>
      <c r="R234" s="66"/>
      <c r="S234" s="67"/>
      <c r="T234" s="67"/>
      <c r="U234" s="67"/>
      <c r="V234" s="30"/>
      <c r="W234" s="30"/>
      <c r="X234" s="33"/>
    </row>
    <row r="235" spans="2:24" x14ac:dyDescent="0.35">
      <c r="B235" s="13"/>
      <c r="C235" s="22"/>
      <c r="D235" s="23" t="s">
        <v>15</v>
      </c>
      <c r="E235" s="24"/>
      <c r="F235" s="24">
        <f>SUM(G229:G234)*0.12</f>
        <v>0</v>
      </c>
      <c r="G235" s="24">
        <f>SUM(H229:H234)*0.12</f>
        <v>330000</v>
      </c>
      <c r="H235" s="24">
        <f t="shared" ref="H235:L235" si="95">SUM(I229:I234)*0.12</f>
        <v>252000</v>
      </c>
      <c r="I235" s="24">
        <f t="shared" si="95"/>
        <v>60000</v>
      </c>
      <c r="J235" s="24">
        <f t="shared" si="95"/>
        <v>66000</v>
      </c>
      <c r="K235" s="24">
        <f t="shared" si="95"/>
        <v>0</v>
      </c>
      <c r="L235" s="24">
        <f t="shared" si="95"/>
        <v>0</v>
      </c>
      <c r="M235" s="24"/>
      <c r="N235" s="25">
        <f>SUM(F235:L235)</f>
        <v>708000</v>
      </c>
      <c r="O235" s="189"/>
      <c r="P235" s="8"/>
      <c r="Q235" s="9"/>
      <c r="R235" s="66"/>
      <c r="S235" s="67"/>
      <c r="T235" s="67"/>
      <c r="U235" s="67"/>
      <c r="V235" s="30"/>
      <c r="W235" s="30"/>
    </row>
    <row r="236" spans="2:24" x14ac:dyDescent="0.35">
      <c r="B236" s="13"/>
      <c r="C236" s="22"/>
      <c r="D236" s="23" t="s">
        <v>16</v>
      </c>
      <c r="E236" s="24"/>
      <c r="F236" s="24">
        <f>SUM(F229:F234)*0.06</f>
        <v>14400</v>
      </c>
      <c r="G236" s="24">
        <f t="shared" ref="G236:L236" si="96">SUM(G229:G234)*0.06</f>
        <v>0</v>
      </c>
      <c r="H236" s="24">
        <f t="shared" si="96"/>
        <v>165000</v>
      </c>
      <c r="I236" s="24">
        <f t="shared" si="96"/>
        <v>126000</v>
      </c>
      <c r="J236" s="24">
        <f t="shared" si="96"/>
        <v>30000</v>
      </c>
      <c r="K236" s="24">
        <f t="shared" si="96"/>
        <v>33000</v>
      </c>
      <c r="L236" s="24">
        <f t="shared" si="96"/>
        <v>0</v>
      </c>
      <c r="M236" s="24"/>
      <c r="N236" s="115">
        <f>SUM(F236:L236)</f>
        <v>368400</v>
      </c>
      <c r="O236" s="190">
        <f>SUM(N229:N236)</f>
        <v>7216400</v>
      </c>
      <c r="P236" s="8"/>
      <c r="Q236" s="9"/>
      <c r="R236" s="66"/>
      <c r="S236" s="67"/>
      <c r="T236" s="67"/>
      <c r="U236" s="67"/>
      <c r="V236" s="30"/>
      <c r="W236" s="30"/>
    </row>
    <row r="237" spans="2:24" x14ac:dyDescent="0.35">
      <c r="B237" s="13"/>
      <c r="C237" s="22"/>
      <c r="D237" s="23"/>
      <c r="E237" s="28"/>
      <c r="F237" s="28">
        <f t="shared" ref="F237:L237" si="97">SUM(F229:F236)</f>
        <v>254400</v>
      </c>
      <c r="G237" s="28">
        <f t="shared" si="97"/>
        <v>330000</v>
      </c>
      <c r="H237" s="28">
        <f t="shared" si="97"/>
        <v>3167000</v>
      </c>
      <c r="I237" s="28">
        <f t="shared" si="97"/>
        <v>2286000</v>
      </c>
      <c r="J237" s="28">
        <f t="shared" si="97"/>
        <v>596000</v>
      </c>
      <c r="K237" s="28">
        <f t="shared" si="97"/>
        <v>583000</v>
      </c>
      <c r="L237" s="28">
        <f t="shared" si="97"/>
        <v>0</v>
      </c>
      <c r="M237" s="28"/>
      <c r="N237" s="25">
        <f>SUM(N229:N236)</f>
        <v>7216400</v>
      </c>
      <c r="O237" s="189"/>
      <c r="P237" s="8"/>
      <c r="R237" s="66"/>
      <c r="S237" s="67"/>
      <c r="T237" s="67"/>
      <c r="U237" s="67"/>
      <c r="V237" s="30"/>
      <c r="W237" s="30"/>
      <c r="X237" s="33"/>
    </row>
    <row r="238" spans="2:24" x14ac:dyDescent="0.35">
      <c r="B238" s="13"/>
      <c r="C238" s="22"/>
      <c r="E238" s="24"/>
      <c r="F238" s="24"/>
      <c r="G238" s="24"/>
      <c r="H238" s="24"/>
      <c r="I238" s="24"/>
      <c r="J238" s="24"/>
      <c r="K238" s="24"/>
      <c r="L238" s="24"/>
      <c r="M238" s="24"/>
      <c r="N238" s="25"/>
      <c r="O238" s="189"/>
      <c r="P238" s="8"/>
      <c r="Q238" s="9"/>
      <c r="R238" s="66"/>
      <c r="S238" s="67"/>
      <c r="T238" s="67"/>
      <c r="U238" s="67"/>
      <c r="V238" s="30"/>
      <c r="W238" s="30"/>
      <c r="X238" s="33"/>
    </row>
    <row r="239" spans="2:24" x14ac:dyDescent="0.35">
      <c r="B239" s="13"/>
      <c r="C239" s="14" t="s">
        <v>139</v>
      </c>
      <c r="D239" s="32" t="s">
        <v>74</v>
      </c>
      <c r="E239" s="31"/>
      <c r="F239" s="31"/>
      <c r="G239" s="31"/>
      <c r="H239" s="31"/>
      <c r="I239" s="31"/>
      <c r="J239" s="31"/>
      <c r="K239" s="31"/>
      <c r="L239" s="31"/>
      <c r="M239" s="31"/>
      <c r="N239" s="16"/>
      <c r="O239" s="189"/>
      <c r="P239" s="8"/>
      <c r="Q239" s="9"/>
      <c r="R239" s="66"/>
      <c r="S239" s="67"/>
      <c r="T239" s="67"/>
      <c r="U239" s="67"/>
      <c r="V239" s="30"/>
      <c r="W239" s="30"/>
      <c r="X239" s="33"/>
    </row>
    <row r="240" spans="2:24" x14ac:dyDescent="0.35">
      <c r="B240" s="13"/>
      <c r="C240" s="23"/>
      <c r="D240" s="23" t="s">
        <v>140</v>
      </c>
      <c r="E240" s="24"/>
      <c r="F240" s="24">
        <v>1000000</v>
      </c>
      <c r="G240" s="24"/>
      <c r="H240" s="24"/>
      <c r="I240" s="24"/>
      <c r="J240" s="24"/>
      <c r="K240" s="24"/>
      <c r="L240" s="24"/>
      <c r="M240" s="24"/>
      <c r="N240" s="25">
        <f>SUM(F240:L240)</f>
        <v>1000000</v>
      </c>
      <c r="O240" s="189"/>
      <c r="P240" s="17"/>
      <c r="Q240" s="9"/>
      <c r="R240" s="18"/>
      <c r="S240" s="19"/>
      <c r="T240" s="19"/>
      <c r="U240" s="19"/>
    </row>
    <row r="241" spans="2:24" x14ac:dyDescent="0.35">
      <c r="B241" s="13"/>
      <c r="D241" s="23" t="s">
        <v>141</v>
      </c>
      <c r="E241" s="24"/>
      <c r="F241" s="24">
        <v>250000</v>
      </c>
      <c r="G241" s="24"/>
      <c r="H241" s="24"/>
      <c r="I241" s="24"/>
      <c r="J241" s="24"/>
      <c r="K241" s="24"/>
      <c r="L241" s="24"/>
      <c r="M241" s="24"/>
      <c r="N241" s="25">
        <f>SUM(F241:L241)</f>
        <v>250000</v>
      </c>
      <c r="O241" s="189"/>
      <c r="P241" s="17"/>
      <c r="Q241" s="9"/>
      <c r="R241" s="18"/>
      <c r="S241" s="29"/>
      <c r="T241" s="29"/>
      <c r="U241" s="29"/>
      <c r="V241" s="30"/>
      <c r="W241" s="30"/>
    </row>
    <row r="242" spans="2:24" x14ac:dyDescent="0.35">
      <c r="B242" s="13"/>
      <c r="C242" s="23"/>
      <c r="D242" s="23" t="s">
        <v>142</v>
      </c>
      <c r="E242" s="24"/>
      <c r="F242" s="24"/>
      <c r="G242" s="24"/>
      <c r="H242" s="24"/>
      <c r="I242" s="24">
        <v>750000</v>
      </c>
      <c r="J242" s="24"/>
      <c r="K242" s="24"/>
      <c r="L242" s="24"/>
      <c r="M242" s="24"/>
      <c r="N242" s="25">
        <f>SUM(F242:L242)</f>
        <v>750000</v>
      </c>
      <c r="O242" s="189"/>
      <c r="P242" s="8"/>
      <c r="Q242" s="9"/>
      <c r="R242" s="66"/>
      <c r="S242" s="67"/>
      <c r="T242" s="67"/>
      <c r="U242" s="67"/>
      <c r="V242" s="30"/>
      <c r="W242" s="30"/>
      <c r="X242" s="33"/>
    </row>
    <row r="243" spans="2:24" x14ac:dyDescent="0.35">
      <c r="B243" s="13"/>
      <c r="C243" s="23"/>
      <c r="D243" s="23" t="s">
        <v>143</v>
      </c>
      <c r="E243" s="24"/>
      <c r="F243" s="24"/>
      <c r="G243" s="75"/>
      <c r="H243" s="24">
        <v>500000</v>
      </c>
      <c r="I243" s="24"/>
      <c r="J243" s="24"/>
      <c r="K243" s="24"/>
      <c r="L243" s="24"/>
      <c r="M243" s="24"/>
      <c r="N243" s="25">
        <f>SUM(F243:L243)</f>
        <v>500000</v>
      </c>
      <c r="O243" s="193"/>
      <c r="P243" s="17"/>
      <c r="Q243" s="9"/>
      <c r="R243" s="18"/>
      <c r="S243" s="19"/>
      <c r="T243" s="19"/>
      <c r="U243" s="19"/>
    </row>
    <row r="244" spans="2:24" x14ac:dyDescent="0.35">
      <c r="B244" s="13"/>
      <c r="D244" s="23" t="s">
        <v>110</v>
      </c>
      <c r="E244" s="24"/>
      <c r="F244" s="24"/>
      <c r="G244" s="24"/>
      <c r="H244" s="24"/>
      <c r="I244" s="24"/>
      <c r="J244" s="24"/>
      <c r="K244" s="24">
        <v>800000</v>
      </c>
      <c r="L244" s="24"/>
      <c r="M244" s="24"/>
      <c r="N244" s="25">
        <f>SUM(F244:L244)</f>
        <v>800000</v>
      </c>
      <c r="O244" s="189"/>
      <c r="P244" s="17"/>
      <c r="Q244" s="9"/>
      <c r="R244" s="18"/>
      <c r="S244" s="29"/>
      <c r="T244" s="29"/>
      <c r="U244" s="29"/>
      <c r="V244" s="30"/>
      <c r="W244" s="30"/>
    </row>
    <row r="245" spans="2:24" x14ac:dyDescent="0.35">
      <c r="B245" s="13"/>
      <c r="C245" s="23"/>
      <c r="D245" s="23" t="s">
        <v>59</v>
      </c>
      <c r="E245" s="24"/>
      <c r="G245" s="24"/>
      <c r="H245" s="24"/>
      <c r="I245" s="24">
        <v>524000</v>
      </c>
      <c r="J245" s="24"/>
      <c r="K245" s="24"/>
      <c r="L245" s="24"/>
      <c r="M245" s="24"/>
      <c r="N245" s="25">
        <f>SUM(G245:L245)</f>
        <v>524000</v>
      </c>
      <c r="O245" s="189"/>
      <c r="P245" s="17"/>
      <c r="Q245" s="9"/>
      <c r="R245" s="18"/>
      <c r="S245" s="19"/>
      <c r="T245" s="19"/>
      <c r="U245" s="19"/>
    </row>
    <row r="246" spans="2:24" x14ac:dyDescent="0.35">
      <c r="B246" s="13"/>
      <c r="C246" s="23"/>
      <c r="D246" s="23" t="s">
        <v>144</v>
      </c>
      <c r="E246" s="24"/>
      <c r="F246" s="24"/>
      <c r="G246" s="24"/>
      <c r="H246" s="24"/>
      <c r="I246" s="24">
        <v>120000</v>
      </c>
      <c r="J246" s="24"/>
      <c r="K246" s="24"/>
      <c r="L246" s="24"/>
      <c r="M246" s="24"/>
      <c r="N246" s="25">
        <f>SUM(F246:L246)</f>
        <v>120000</v>
      </c>
      <c r="O246" s="189"/>
      <c r="P246" s="17"/>
      <c r="Q246" s="9"/>
      <c r="R246" s="18"/>
      <c r="S246" s="19"/>
      <c r="T246" s="19"/>
      <c r="U246" s="19"/>
    </row>
    <row r="247" spans="2:24" x14ac:dyDescent="0.35">
      <c r="B247" s="13"/>
      <c r="C247" s="23"/>
      <c r="D247" s="23" t="s">
        <v>15</v>
      </c>
      <c r="E247" s="24"/>
      <c r="F247" s="24">
        <f t="shared" ref="F247:L247" si="98">SUM(G240:G246)*0.12</f>
        <v>0</v>
      </c>
      <c r="G247" s="24">
        <f t="shared" si="98"/>
        <v>60000</v>
      </c>
      <c r="H247" s="24">
        <f t="shared" si="98"/>
        <v>167280</v>
      </c>
      <c r="I247" s="24">
        <f t="shared" si="98"/>
        <v>0</v>
      </c>
      <c r="J247" s="24">
        <f t="shared" si="98"/>
        <v>96000</v>
      </c>
      <c r="K247" s="24">
        <f t="shared" si="98"/>
        <v>0</v>
      </c>
      <c r="L247" s="24">
        <f t="shared" si="98"/>
        <v>0</v>
      </c>
      <c r="M247" s="24"/>
      <c r="N247" s="25">
        <f>SUM(F247:L247)</f>
        <v>323280</v>
      </c>
      <c r="O247" s="189"/>
      <c r="P247" s="17"/>
      <c r="Q247" s="9"/>
      <c r="R247" s="18"/>
      <c r="S247" s="19"/>
      <c r="T247" s="19"/>
      <c r="U247" s="19"/>
    </row>
    <row r="248" spans="2:24" x14ac:dyDescent="0.35">
      <c r="B248" s="13"/>
      <c r="C248" s="23"/>
      <c r="D248" s="23" t="s">
        <v>16</v>
      </c>
      <c r="E248" s="24"/>
      <c r="F248" s="24">
        <f t="shared" ref="F248:L248" si="99">SUM(F240:F246)*0.06</f>
        <v>75000</v>
      </c>
      <c r="G248" s="24">
        <f t="shared" si="99"/>
        <v>0</v>
      </c>
      <c r="H248" s="24">
        <f t="shared" si="99"/>
        <v>30000</v>
      </c>
      <c r="I248" s="24">
        <f t="shared" si="99"/>
        <v>83640</v>
      </c>
      <c r="J248" s="24">
        <f t="shared" si="99"/>
        <v>0</v>
      </c>
      <c r="K248" s="24">
        <f t="shared" si="99"/>
        <v>48000</v>
      </c>
      <c r="L248" s="24">
        <f t="shared" si="99"/>
        <v>0</v>
      </c>
      <c r="M248" s="24"/>
      <c r="N248" s="115">
        <f>SUM(F248:L248)</f>
        <v>236640</v>
      </c>
      <c r="O248" s="190">
        <f>SUM(N240:N248)</f>
        <v>4503920</v>
      </c>
      <c r="P248" s="17"/>
      <c r="Q248" s="9"/>
      <c r="R248" s="18"/>
      <c r="S248" s="19"/>
      <c r="T248" s="19"/>
      <c r="U248" s="19"/>
    </row>
    <row r="249" spans="2:24" x14ac:dyDescent="0.35">
      <c r="B249" s="13"/>
      <c r="C249" s="23"/>
      <c r="D249" s="23"/>
      <c r="E249" s="28"/>
      <c r="F249" s="28">
        <f t="shared" ref="F249:L249" si="100">SUM(F240:F248)</f>
        <v>1325000</v>
      </c>
      <c r="G249" s="28">
        <f t="shared" si="100"/>
        <v>60000</v>
      </c>
      <c r="H249" s="28">
        <f t="shared" si="100"/>
        <v>697280</v>
      </c>
      <c r="I249" s="28">
        <f t="shared" si="100"/>
        <v>1477640</v>
      </c>
      <c r="J249" s="28">
        <f t="shared" si="100"/>
        <v>96000</v>
      </c>
      <c r="K249" s="28">
        <f t="shared" si="100"/>
        <v>848000</v>
      </c>
      <c r="L249" s="28">
        <f t="shared" si="100"/>
        <v>0</v>
      </c>
      <c r="M249" s="28"/>
      <c r="N249" s="25">
        <f>SUM(N240:N248)</f>
        <v>4503920</v>
      </c>
      <c r="O249" s="189"/>
      <c r="P249" s="17"/>
      <c r="R249" s="18"/>
      <c r="S249" s="19"/>
      <c r="T249" s="19"/>
      <c r="U249" s="19"/>
    </row>
    <row r="250" spans="2:24" x14ac:dyDescent="0.35">
      <c r="B250" s="13"/>
      <c r="C250" s="23"/>
      <c r="D250" s="23"/>
      <c r="E250" s="24"/>
      <c r="F250" s="24"/>
      <c r="G250" s="24"/>
      <c r="H250" s="24"/>
      <c r="I250" s="24"/>
      <c r="J250" s="24"/>
      <c r="K250" s="24"/>
      <c r="L250" s="24"/>
      <c r="M250" s="24"/>
      <c r="N250" s="25"/>
      <c r="O250" s="189"/>
      <c r="P250" s="17"/>
      <c r="Q250" s="9"/>
      <c r="R250" s="18"/>
      <c r="S250" s="19"/>
      <c r="T250" s="19"/>
      <c r="U250" s="19"/>
    </row>
    <row r="251" spans="2:24" x14ac:dyDescent="0.35">
      <c r="B251" s="13"/>
      <c r="C251" s="14" t="s">
        <v>145</v>
      </c>
      <c r="D251" s="14" t="s">
        <v>146</v>
      </c>
      <c r="E251" s="51"/>
      <c r="F251" s="31"/>
      <c r="G251" s="31"/>
      <c r="H251" s="31"/>
      <c r="I251" s="31"/>
      <c r="J251" s="31"/>
      <c r="K251" s="31"/>
      <c r="L251" s="31"/>
      <c r="M251" s="31"/>
      <c r="N251" s="16"/>
      <c r="O251" s="189"/>
      <c r="P251" s="17"/>
      <c r="Q251" s="9"/>
      <c r="R251" s="18"/>
      <c r="S251" s="19"/>
      <c r="T251" s="19"/>
      <c r="U251" s="19"/>
    </row>
    <row r="252" spans="2:24" s="111" customFormat="1" ht="12.5" x14ac:dyDescent="0.25">
      <c r="B252" s="105"/>
      <c r="C252" s="106"/>
      <c r="D252" s="106" t="s">
        <v>38</v>
      </c>
      <c r="E252" s="107"/>
      <c r="F252" s="107">
        <v>415000</v>
      </c>
      <c r="G252" s="107"/>
      <c r="H252" s="107"/>
      <c r="I252" s="107"/>
      <c r="J252" s="107"/>
      <c r="K252" s="107"/>
      <c r="L252" s="107"/>
      <c r="M252" s="107"/>
      <c r="N252" s="108">
        <f t="shared" ref="N252:N259" si="101">SUM(F252:L252)</f>
        <v>415000</v>
      </c>
      <c r="O252" s="197"/>
      <c r="P252" s="109"/>
      <c r="Q252" s="9"/>
      <c r="R252" s="18"/>
      <c r="S252" s="110"/>
      <c r="T252" s="110"/>
      <c r="U252" s="110"/>
    </row>
    <row r="253" spans="2:24" x14ac:dyDescent="0.35">
      <c r="B253" s="13"/>
      <c r="C253" s="23"/>
      <c r="D253" s="89" t="s">
        <v>88</v>
      </c>
      <c r="E253" s="24"/>
      <c r="F253" s="90">
        <v>1200000</v>
      </c>
      <c r="G253" s="24"/>
      <c r="H253" s="24"/>
      <c r="I253" s="24"/>
      <c r="J253" s="24"/>
      <c r="K253" s="24"/>
      <c r="L253" s="24"/>
      <c r="M253" s="24"/>
      <c r="N253" s="91">
        <f t="shared" si="101"/>
        <v>1200000</v>
      </c>
      <c r="O253" s="189"/>
      <c r="P253" s="17"/>
      <c r="Q253" s="9"/>
      <c r="R253" s="18"/>
      <c r="S253" s="19"/>
      <c r="T253" s="19"/>
      <c r="U253" s="19"/>
    </row>
    <row r="254" spans="2:24" x14ac:dyDescent="0.35">
      <c r="B254" s="13"/>
      <c r="D254" s="23" t="s">
        <v>147</v>
      </c>
      <c r="E254" s="24"/>
      <c r="F254" s="24"/>
      <c r="H254" s="24"/>
      <c r="I254" s="24"/>
      <c r="J254" s="24">
        <v>800000</v>
      </c>
      <c r="K254" s="24">
        <v>3000000</v>
      </c>
      <c r="L254" s="24">
        <v>2700000</v>
      </c>
      <c r="M254" s="24"/>
      <c r="N254" s="25">
        <f t="shared" si="101"/>
        <v>6500000</v>
      </c>
      <c r="O254" s="189"/>
      <c r="P254" s="17"/>
      <c r="Q254" s="9"/>
      <c r="R254" s="18"/>
      <c r="S254" s="29"/>
      <c r="T254" s="29"/>
      <c r="U254" s="29"/>
      <c r="V254" s="30"/>
      <c r="W254" s="30"/>
    </row>
    <row r="255" spans="2:24" x14ac:dyDescent="0.35">
      <c r="B255" s="13"/>
      <c r="D255" s="23" t="s">
        <v>14</v>
      </c>
      <c r="E255" s="24"/>
      <c r="F255" s="24"/>
      <c r="G255" s="24"/>
      <c r="H255" s="24"/>
      <c r="I255" s="24">
        <v>600000</v>
      </c>
      <c r="J255" s="24"/>
      <c r="K255" s="24"/>
      <c r="L255" s="24"/>
      <c r="M255" s="24"/>
      <c r="N255" s="25">
        <f t="shared" si="101"/>
        <v>600000</v>
      </c>
      <c r="O255" s="189"/>
      <c r="P255" s="17"/>
      <c r="Q255" s="9"/>
      <c r="R255" s="18"/>
      <c r="S255" s="19"/>
      <c r="T255" s="19"/>
      <c r="U255" s="19"/>
      <c r="V255" s="30"/>
      <c r="W255" s="30"/>
    </row>
    <row r="256" spans="2:24" x14ac:dyDescent="0.35">
      <c r="B256" s="13"/>
      <c r="C256" s="23"/>
      <c r="D256" s="23" t="s">
        <v>148</v>
      </c>
      <c r="E256" s="24"/>
      <c r="F256" s="24"/>
      <c r="G256" s="24"/>
      <c r="H256" s="24"/>
      <c r="I256" s="24"/>
      <c r="J256" s="24">
        <v>400000</v>
      </c>
      <c r="K256" s="24"/>
      <c r="L256" s="24"/>
      <c r="M256" s="24"/>
      <c r="N256" s="25">
        <f t="shared" si="101"/>
        <v>400000</v>
      </c>
      <c r="O256" s="189"/>
      <c r="P256" s="17"/>
      <c r="Q256" s="9"/>
      <c r="R256" s="18"/>
      <c r="S256" s="19"/>
      <c r="T256" s="19"/>
      <c r="U256" s="19"/>
    </row>
    <row r="257" spans="2:23" x14ac:dyDescent="0.35">
      <c r="B257" s="13"/>
      <c r="C257" s="22"/>
      <c r="D257" s="23" t="s">
        <v>149</v>
      </c>
      <c r="E257" s="24"/>
      <c r="F257" s="24"/>
      <c r="G257" s="24"/>
      <c r="H257" s="24"/>
      <c r="I257" s="24"/>
      <c r="J257" s="24"/>
      <c r="K257" s="24">
        <v>2000000</v>
      </c>
      <c r="L257" s="24"/>
      <c r="M257" s="24"/>
      <c r="N257" s="25">
        <f t="shared" si="101"/>
        <v>2000000</v>
      </c>
      <c r="O257" s="189"/>
      <c r="P257" s="17"/>
      <c r="Q257" s="9"/>
      <c r="R257" s="18"/>
      <c r="S257" s="19"/>
      <c r="T257" s="19"/>
      <c r="U257" s="19"/>
      <c r="V257" s="30"/>
      <c r="W257" s="30"/>
    </row>
    <row r="258" spans="2:23" x14ac:dyDescent="0.35">
      <c r="B258" s="13"/>
      <c r="C258" s="23"/>
      <c r="D258" s="23" t="s">
        <v>15</v>
      </c>
      <c r="E258" s="24"/>
      <c r="F258" s="24">
        <f>SUM(G252:G257)*0.12</f>
        <v>0</v>
      </c>
      <c r="G258" s="24">
        <f t="shared" ref="G258:L258" si="102">SUM(H252:H257)*0.12</f>
        <v>0</v>
      </c>
      <c r="H258" s="24">
        <f t="shared" si="102"/>
        <v>72000</v>
      </c>
      <c r="I258" s="24">
        <f t="shared" si="102"/>
        <v>144000</v>
      </c>
      <c r="J258" s="24">
        <f t="shared" si="102"/>
        <v>600000</v>
      </c>
      <c r="K258" s="24">
        <f t="shared" si="102"/>
        <v>324000</v>
      </c>
      <c r="L258" s="24">
        <f t="shared" si="102"/>
        <v>0</v>
      </c>
      <c r="M258" s="24"/>
      <c r="N258" s="25">
        <f t="shared" si="101"/>
        <v>1140000</v>
      </c>
      <c r="O258" s="189"/>
      <c r="P258" s="8"/>
      <c r="Q258" s="9"/>
      <c r="R258" s="10"/>
      <c r="S258" s="7"/>
      <c r="T258" s="7"/>
      <c r="U258" s="7"/>
      <c r="V258" s="30"/>
      <c r="W258" s="30"/>
    </row>
    <row r="259" spans="2:23" x14ac:dyDescent="0.35">
      <c r="B259" s="13"/>
      <c r="C259" s="23"/>
      <c r="D259" s="23" t="s">
        <v>16</v>
      </c>
      <c r="E259" s="24"/>
      <c r="F259" s="24">
        <f>SUM(F252:F257)*0.06</f>
        <v>96900</v>
      </c>
      <c r="G259" s="24">
        <f t="shared" ref="G259:L259" si="103">SUM(G252:G257)*0.06</f>
        <v>0</v>
      </c>
      <c r="H259" s="24">
        <f t="shared" si="103"/>
        <v>0</v>
      </c>
      <c r="I259" s="24">
        <f t="shared" si="103"/>
        <v>36000</v>
      </c>
      <c r="J259" s="24">
        <f t="shared" si="103"/>
        <v>72000</v>
      </c>
      <c r="K259" s="24">
        <f t="shared" si="103"/>
        <v>300000</v>
      </c>
      <c r="L259" s="24">
        <f t="shared" si="103"/>
        <v>162000</v>
      </c>
      <c r="M259" s="24"/>
      <c r="N259" s="115">
        <f t="shared" si="101"/>
        <v>666900</v>
      </c>
      <c r="O259" s="190">
        <f>SUM(N252:N259)</f>
        <v>12921900</v>
      </c>
      <c r="P259" s="17"/>
      <c r="Q259" s="9"/>
      <c r="R259" s="18"/>
      <c r="S259" s="19"/>
      <c r="T259" s="19"/>
      <c r="U259" s="19"/>
    </row>
    <row r="260" spans="2:23" x14ac:dyDescent="0.35">
      <c r="B260" s="13"/>
      <c r="C260" s="23"/>
      <c r="D260" s="23"/>
      <c r="E260" s="28"/>
      <c r="F260" s="28">
        <f t="shared" ref="F260:L260" si="104">SUM(F252:F259)</f>
        <v>1711900</v>
      </c>
      <c r="G260" s="28">
        <f t="shared" si="104"/>
        <v>0</v>
      </c>
      <c r="H260" s="28">
        <f t="shared" si="104"/>
        <v>72000</v>
      </c>
      <c r="I260" s="28">
        <f t="shared" si="104"/>
        <v>780000</v>
      </c>
      <c r="J260" s="28">
        <f t="shared" si="104"/>
        <v>1872000</v>
      </c>
      <c r="K260" s="28">
        <f t="shared" si="104"/>
        <v>5624000</v>
      </c>
      <c r="L260" s="28">
        <f t="shared" si="104"/>
        <v>2862000</v>
      </c>
      <c r="M260" s="28"/>
      <c r="N260" s="25">
        <f>SUM(N252:N259)</f>
        <v>12921900</v>
      </c>
      <c r="O260" s="189"/>
      <c r="P260" s="17"/>
      <c r="R260" s="18"/>
      <c r="S260" s="19"/>
      <c r="T260" s="19"/>
      <c r="U260" s="19"/>
    </row>
    <row r="261" spans="2:23" x14ac:dyDescent="0.35">
      <c r="B261" s="13"/>
      <c r="C261" s="23"/>
      <c r="D261" s="23"/>
      <c r="E261" s="24"/>
      <c r="F261" s="24"/>
      <c r="G261" s="24"/>
      <c r="H261" s="24"/>
      <c r="I261" s="24"/>
      <c r="J261" s="24"/>
      <c r="K261" s="24"/>
      <c r="L261" s="24"/>
      <c r="M261" s="24"/>
      <c r="N261" s="25"/>
      <c r="O261" s="189"/>
      <c r="P261" s="17"/>
      <c r="Q261" s="9"/>
      <c r="R261" s="18"/>
      <c r="S261" s="19"/>
      <c r="T261" s="19"/>
      <c r="U261" s="19"/>
    </row>
    <row r="262" spans="2:23" x14ac:dyDescent="0.35">
      <c r="B262" s="13"/>
      <c r="C262" s="14" t="s">
        <v>152</v>
      </c>
      <c r="D262" s="14" t="s">
        <v>74</v>
      </c>
      <c r="E262" s="51"/>
      <c r="F262" s="51"/>
      <c r="G262" s="51"/>
      <c r="H262" s="51"/>
      <c r="I262" s="51"/>
      <c r="J262" s="51"/>
      <c r="K262" s="51"/>
      <c r="L262" s="51"/>
      <c r="M262" s="51"/>
      <c r="N262" s="16"/>
      <c r="O262" s="189"/>
      <c r="P262" s="17"/>
      <c r="Q262" s="9"/>
      <c r="R262" s="18"/>
      <c r="S262" s="19"/>
      <c r="T262" s="19"/>
      <c r="U262" s="19"/>
    </row>
    <row r="263" spans="2:23" x14ac:dyDescent="0.35">
      <c r="B263" s="13"/>
      <c r="C263" s="23"/>
      <c r="D263" s="23" t="s">
        <v>153</v>
      </c>
      <c r="E263" s="24"/>
      <c r="F263" s="24">
        <v>200000</v>
      </c>
      <c r="G263" s="24"/>
      <c r="H263" s="24"/>
      <c r="I263" s="24"/>
      <c r="J263" s="24"/>
      <c r="K263" s="24"/>
      <c r="L263" s="24"/>
      <c r="M263" s="24"/>
      <c r="N263" s="25">
        <f>SUM(F263:L263)</f>
        <v>200000</v>
      </c>
      <c r="O263" s="189"/>
      <c r="P263" s="17"/>
      <c r="Q263" s="9"/>
      <c r="R263" s="18"/>
      <c r="S263" s="19"/>
      <c r="T263" s="19"/>
      <c r="U263" s="19"/>
    </row>
    <row r="264" spans="2:23" x14ac:dyDescent="0.35">
      <c r="B264" s="13"/>
      <c r="C264" s="23"/>
      <c r="D264" s="23" t="s">
        <v>77</v>
      </c>
      <c r="E264" s="24"/>
      <c r="G264" s="24"/>
      <c r="H264" s="24"/>
      <c r="I264" s="24"/>
      <c r="J264" s="24">
        <v>1200000</v>
      </c>
      <c r="K264" s="24">
        <v>1200000</v>
      </c>
      <c r="L264" s="24"/>
      <c r="M264" s="24"/>
      <c r="N264" s="25">
        <f t="shared" ref="N264:N272" si="105">SUM(F264:L264)</f>
        <v>2400000</v>
      </c>
      <c r="O264" s="189"/>
      <c r="P264" s="17"/>
      <c r="Q264" s="9"/>
      <c r="R264" s="18"/>
      <c r="S264" s="19"/>
      <c r="T264" s="19"/>
      <c r="U264" s="19"/>
    </row>
    <row r="265" spans="2:23" x14ac:dyDescent="0.35">
      <c r="B265" s="13"/>
      <c r="D265" s="23" t="s">
        <v>154</v>
      </c>
      <c r="E265" s="24"/>
      <c r="F265" s="24"/>
      <c r="G265" s="24">
        <v>400000</v>
      </c>
      <c r="H265" s="24">
        <v>400000</v>
      </c>
      <c r="I265" s="24">
        <v>400000</v>
      </c>
      <c r="J265" s="24"/>
      <c r="K265" s="24"/>
      <c r="L265" s="24"/>
      <c r="M265" s="24"/>
      <c r="N265" s="25">
        <f t="shared" si="105"/>
        <v>1200000</v>
      </c>
      <c r="O265" s="189"/>
      <c r="P265" s="17"/>
      <c r="Q265" s="9"/>
      <c r="R265" s="18"/>
      <c r="S265" s="29"/>
      <c r="T265" s="29"/>
      <c r="U265" s="29"/>
      <c r="V265" s="30"/>
      <c r="W265" s="30"/>
    </row>
    <row r="266" spans="2:23" x14ac:dyDescent="0.35">
      <c r="B266" s="13"/>
      <c r="D266" s="23" t="s">
        <v>155</v>
      </c>
      <c r="E266" s="24"/>
      <c r="F266" s="24"/>
      <c r="H266" s="24">
        <v>2000000</v>
      </c>
      <c r="I266" s="24">
        <v>2000000</v>
      </c>
      <c r="J266" s="24"/>
      <c r="K266" s="24"/>
      <c r="L266" s="24"/>
      <c r="M266" s="24"/>
      <c r="N266" s="25">
        <f t="shared" si="105"/>
        <v>4000000</v>
      </c>
      <c r="O266" s="189"/>
      <c r="P266" s="17"/>
      <c r="Q266" s="9"/>
      <c r="R266" s="18"/>
      <c r="S266" s="19"/>
      <c r="T266" s="19"/>
      <c r="U266" s="19"/>
      <c r="V266" s="30"/>
      <c r="W266" s="30"/>
    </row>
    <row r="267" spans="2:23" x14ac:dyDescent="0.35">
      <c r="B267" s="13"/>
      <c r="C267" s="26"/>
      <c r="D267" s="23" t="s">
        <v>140</v>
      </c>
      <c r="E267" s="24"/>
      <c r="F267" s="24"/>
      <c r="G267" s="24"/>
      <c r="H267" s="24"/>
      <c r="J267" s="24">
        <v>800000</v>
      </c>
      <c r="K267" s="24"/>
      <c r="L267" s="24"/>
      <c r="M267" s="24"/>
      <c r="N267" s="25">
        <f t="shared" si="105"/>
        <v>800000</v>
      </c>
      <c r="O267" s="189"/>
      <c r="P267" s="17"/>
      <c r="Q267" s="9"/>
      <c r="R267" s="18"/>
      <c r="S267" s="19"/>
      <c r="T267" s="19"/>
      <c r="U267" s="19"/>
      <c r="V267" s="30"/>
      <c r="W267" s="30"/>
    </row>
    <row r="268" spans="2:23" x14ac:dyDescent="0.35">
      <c r="B268" s="13"/>
      <c r="C268" s="23"/>
      <c r="D268" s="23" t="s">
        <v>156</v>
      </c>
      <c r="E268" s="24"/>
      <c r="F268" s="24"/>
      <c r="G268" s="24"/>
      <c r="H268" s="24"/>
      <c r="I268" s="24"/>
      <c r="J268" s="24">
        <v>400000</v>
      </c>
      <c r="K268" s="24"/>
      <c r="L268" s="24"/>
      <c r="M268" s="24"/>
      <c r="N268" s="25">
        <f t="shared" si="105"/>
        <v>400000</v>
      </c>
      <c r="O268" s="189"/>
      <c r="P268" s="17"/>
      <c r="Q268" s="9"/>
      <c r="R268" s="18"/>
      <c r="S268" s="19"/>
      <c r="T268" s="19"/>
      <c r="U268" s="19"/>
    </row>
    <row r="269" spans="2:23" x14ac:dyDescent="0.35">
      <c r="B269" s="13"/>
      <c r="C269" s="23"/>
      <c r="D269" s="23" t="s">
        <v>157</v>
      </c>
      <c r="E269" s="24"/>
      <c r="F269" s="24"/>
      <c r="G269" s="24"/>
      <c r="H269" s="24"/>
      <c r="I269" s="24"/>
      <c r="J269" s="24">
        <v>1100000</v>
      </c>
      <c r="K269" s="24">
        <v>1100000</v>
      </c>
      <c r="L269" s="24"/>
      <c r="M269" s="24"/>
      <c r="N269" s="25">
        <f t="shared" si="105"/>
        <v>2200000</v>
      </c>
      <c r="O269" s="189"/>
      <c r="P269" s="17"/>
      <c r="Q269" s="9"/>
      <c r="R269" s="18"/>
      <c r="S269" s="19"/>
      <c r="T269" s="19"/>
      <c r="U269" s="19"/>
    </row>
    <row r="270" spans="2:23" x14ac:dyDescent="0.35">
      <c r="B270" s="13"/>
      <c r="C270" s="26"/>
      <c r="D270" s="23" t="s">
        <v>158</v>
      </c>
      <c r="E270" s="24"/>
      <c r="F270" s="24"/>
      <c r="G270" s="24"/>
      <c r="H270" s="24"/>
      <c r="I270" s="24"/>
      <c r="J270" s="24"/>
      <c r="K270" s="24">
        <v>1200000</v>
      </c>
      <c r="L270" s="24">
        <v>1200000</v>
      </c>
      <c r="M270" s="24"/>
      <c r="N270" s="25">
        <f t="shared" si="105"/>
        <v>2400000</v>
      </c>
      <c r="O270" s="189"/>
      <c r="P270" s="17"/>
      <c r="Q270" s="9"/>
      <c r="R270" s="18"/>
      <c r="S270" s="19"/>
      <c r="T270" s="19"/>
      <c r="U270" s="19"/>
    </row>
    <row r="271" spans="2:23" x14ac:dyDescent="0.35">
      <c r="B271" s="13"/>
      <c r="C271" s="23"/>
      <c r="D271" s="23" t="s">
        <v>15</v>
      </c>
      <c r="E271" s="24"/>
      <c r="F271" s="24">
        <f>SUM(G263:G270)*0.12</f>
        <v>48000</v>
      </c>
      <c r="G271" s="24">
        <f t="shared" ref="G271:L271" si="106">SUM(H263:H270)*0.12</f>
        <v>288000</v>
      </c>
      <c r="H271" s="24">
        <f t="shared" si="106"/>
        <v>288000</v>
      </c>
      <c r="I271" s="24">
        <f t="shared" si="106"/>
        <v>420000</v>
      </c>
      <c r="J271" s="24">
        <f t="shared" si="106"/>
        <v>420000</v>
      </c>
      <c r="K271" s="24">
        <f t="shared" si="106"/>
        <v>144000</v>
      </c>
      <c r="L271" s="24">
        <f t="shared" si="106"/>
        <v>0</v>
      </c>
      <c r="M271" s="24"/>
      <c r="N271" s="25">
        <f t="shared" si="105"/>
        <v>1608000</v>
      </c>
      <c r="O271" s="189"/>
      <c r="P271" s="17"/>
      <c r="Q271" s="9"/>
      <c r="R271" s="18"/>
      <c r="S271" s="19"/>
      <c r="T271" s="19"/>
      <c r="U271" s="19"/>
    </row>
    <row r="272" spans="2:23" x14ac:dyDescent="0.35">
      <c r="B272" s="13"/>
      <c r="C272" s="23"/>
      <c r="D272" s="23" t="s">
        <v>16</v>
      </c>
      <c r="E272" s="24"/>
      <c r="F272" s="24">
        <f>SUM(F263:F270)*0.06</f>
        <v>12000</v>
      </c>
      <c r="G272" s="24">
        <f t="shared" ref="G272:L272" si="107">SUM(G263:G270)*0.06</f>
        <v>24000</v>
      </c>
      <c r="H272" s="24">
        <f t="shared" si="107"/>
        <v>144000</v>
      </c>
      <c r="I272" s="24">
        <f t="shared" si="107"/>
        <v>144000</v>
      </c>
      <c r="J272" s="24">
        <f t="shared" si="107"/>
        <v>210000</v>
      </c>
      <c r="K272" s="24">
        <f t="shared" si="107"/>
        <v>210000</v>
      </c>
      <c r="L272" s="24">
        <f t="shared" si="107"/>
        <v>72000</v>
      </c>
      <c r="M272" s="24"/>
      <c r="N272" s="115">
        <f t="shared" si="105"/>
        <v>816000</v>
      </c>
      <c r="O272" s="190">
        <f>SUM(N263:N272)</f>
        <v>16024000</v>
      </c>
      <c r="P272" s="17"/>
      <c r="Q272" s="9"/>
      <c r="R272" s="18"/>
      <c r="S272" s="19"/>
      <c r="T272" s="19"/>
      <c r="U272" s="19"/>
    </row>
    <row r="273" spans="2:24" x14ac:dyDescent="0.35">
      <c r="B273" s="13"/>
      <c r="C273" s="23"/>
      <c r="D273" s="23"/>
      <c r="E273" s="28"/>
      <c r="F273" s="28">
        <f t="shared" ref="F273:L273" si="108">SUM(F263:F272)</f>
        <v>260000</v>
      </c>
      <c r="G273" s="28">
        <f t="shared" si="108"/>
        <v>712000</v>
      </c>
      <c r="H273" s="28">
        <f t="shared" si="108"/>
        <v>2832000</v>
      </c>
      <c r="I273" s="28">
        <f t="shared" si="108"/>
        <v>2964000</v>
      </c>
      <c r="J273" s="28">
        <f t="shared" si="108"/>
        <v>4130000</v>
      </c>
      <c r="K273" s="28">
        <f t="shared" si="108"/>
        <v>3854000</v>
      </c>
      <c r="L273" s="28">
        <f t="shared" si="108"/>
        <v>1272000</v>
      </c>
      <c r="M273" s="28"/>
      <c r="N273" s="25">
        <f>SUM(N263:N272)</f>
        <v>16024000</v>
      </c>
      <c r="O273" s="189"/>
      <c r="P273" s="17"/>
      <c r="R273" s="18"/>
      <c r="S273" s="19"/>
      <c r="T273" s="19"/>
      <c r="U273" s="19"/>
    </row>
    <row r="274" spans="2:24" x14ac:dyDescent="0.35">
      <c r="B274" s="13"/>
      <c r="C274" s="23"/>
      <c r="D274" s="23"/>
      <c r="E274" s="24"/>
      <c r="F274" s="24"/>
      <c r="G274" s="24"/>
      <c r="H274" s="24"/>
      <c r="I274" s="24"/>
      <c r="J274" s="24"/>
      <c r="K274" s="24"/>
      <c r="L274" s="24"/>
      <c r="M274" s="24"/>
      <c r="N274" s="25"/>
      <c r="O274" s="189"/>
      <c r="P274" s="17"/>
      <c r="Q274" s="9"/>
      <c r="R274" s="18"/>
      <c r="S274" s="19"/>
      <c r="T274" s="19"/>
      <c r="U274" s="19"/>
    </row>
    <row r="275" spans="2:24" x14ac:dyDescent="0.35">
      <c r="B275" s="13"/>
      <c r="C275" s="14" t="s">
        <v>159</v>
      </c>
      <c r="D275" s="14" t="s">
        <v>160</v>
      </c>
      <c r="E275" s="51"/>
      <c r="F275" s="51"/>
      <c r="G275" s="51"/>
      <c r="H275" s="51"/>
      <c r="I275" s="51"/>
      <c r="J275" s="51"/>
      <c r="K275" s="51"/>
      <c r="L275" s="51"/>
      <c r="M275" s="51"/>
      <c r="N275" s="52"/>
      <c r="O275" s="189"/>
      <c r="P275" s="17"/>
      <c r="Q275" s="9"/>
      <c r="R275" s="18"/>
      <c r="S275" s="29"/>
      <c r="T275" s="29"/>
      <c r="U275" s="29"/>
      <c r="V275" s="30"/>
      <c r="W275" s="30"/>
    </row>
    <row r="276" spans="2:24" x14ac:dyDescent="0.35">
      <c r="B276" s="13"/>
      <c r="D276" s="68" t="s">
        <v>36</v>
      </c>
      <c r="E276" s="24"/>
      <c r="F276" s="24"/>
      <c r="G276" s="24"/>
      <c r="H276" s="24"/>
      <c r="I276" s="24"/>
      <c r="J276" s="24"/>
      <c r="K276" s="24"/>
      <c r="L276" s="24"/>
      <c r="M276" s="24"/>
      <c r="N276" s="27">
        <f>SUM(F276:L276)</f>
        <v>0</v>
      </c>
      <c r="O276" s="189"/>
      <c r="P276" s="17"/>
      <c r="Q276" s="9"/>
      <c r="R276" s="18"/>
      <c r="S276" s="29"/>
      <c r="T276" s="29"/>
      <c r="U276" s="29"/>
      <c r="V276" s="30"/>
      <c r="W276" s="30"/>
    </row>
    <row r="277" spans="2:24" x14ac:dyDescent="0.35">
      <c r="B277" s="13"/>
      <c r="C277" s="22"/>
      <c r="D277" s="23"/>
      <c r="E277" s="28"/>
      <c r="F277" s="28">
        <f>SUM(F276)</f>
        <v>0</v>
      </c>
      <c r="G277" s="28">
        <f t="shared" ref="G277:L277" si="109">SUM(G276)</f>
        <v>0</v>
      </c>
      <c r="H277" s="28">
        <f t="shared" si="109"/>
        <v>0</v>
      </c>
      <c r="I277" s="28">
        <f t="shared" si="109"/>
        <v>0</v>
      </c>
      <c r="J277" s="28">
        <f t="shared" si="109"/>
        <v>0</v>
      </c>
      <c r="K277" s="28">
        <f t="shared" si="109"/>
        <v>0</v>
      </c>
      <c r="L277" s="28">
        <f t="shared" si="109"/>
        <v>0</v>
      </c>
      <c r="M277" s="28"/>
      <c r="N277" s="25">
        <f>SUM(N276)</f>
        <v>0</v>
      </c>
      <c r="O277" s="189">
        <f>SUM(E277:L277)</f>
        <v>0</v>
      </c>
      <c r="P277" s="8"/>
      <c r="Q277" s="9"/>
      <c r="R277" s="10"/>
      <c r="S277" s="7"/>
      <c r="T277" s="7"/>
      <c r="U277" s="7"/>
      <c r="V277" s="30"/>
      <c r="W277" s="30"/>
      <c r="X277" s="33"/>
    </row>
    <row r="278" spans="2:24" x14ac:dyDescent="0.35">
      <c r="B278" s="13"/>
      <c r="D278" s="23"/>
      <c r="E278" s="24"/>
      <c r="F278" s="24"/>
      <c r="G278" s="24"/>
      <c r="H278" s="24"/>
      <c r="I278" s="24"/>
      <c r="J278" s="24"/>
      <c r="K278" s="24"/>
      <c r="L278" s="24"/>
      <c r="M278" s="24"/>
      <c r="N278" s="25"/>
      <c r="O278" s="189"/>
      <c r="P278" s="8"/>
      <c r="Q278" s="9"/>
      <c r="R278" s="66"/>
      <c r="S278" s="67"/>
      <c r="T278" s="67"/>
      <c r="U278" s="67"/>
      <c r="V278" s="30"/>
      <c r="W278" s="30"/>
    </row>
    <row r="279" spans="2:24" x14ac:dyDescent="0.35">
      <c r="B279" s="13"/>
      <c r="C279" s="14" t="s">
        <v>161</v>
      </c>
      <c r="D279" s="14" t="s">
        <v>74</v>
      </c>
      <c r="E279" s="31"/>
      <c r="F279" s="31"/>
      <c r="G279" s="31"/>
      <c r="H279" s="31"/>
      <c r="I279" s="31"/>
      <c r="J279" s="31"/>
      <c r="K279" s="31"/>
      <c r="L279" s="31"/>
      <c r="M279" s="31"/>
      <c r="N279" s="16"/>
      <c r="O279" s="189"/>
      <c r="P279" s="8"/>
      <c r="Q279" s="9"/>
      <c r="R279" s="66"/>
      <c r="S279" s="67"/>
      <c r="T279" s="67"/>
      <c r="U279" s="67"/>
      <c r="V279" s="30"/>
      <c r="W279" s="30"/>
    </row>
    <row r="280" spans="2:24" s="39" customFormat="1" ht="12.5" x14ac:dyDescent="0.25">
      <c r="B280" s="40"/>
      <c r="C280" s="61"/>
      <c r="D280" s="23" t="s">
        <v>162</v>
      </c>
      <c r="E280" s="42"/>
      <c r="G280" s="24">
        <v>150000</v>
      </c>
      <c r="H280" s="42"/>
      <c r="I280" s="42"/>
      <c r="J280" s="42"/>
      <c r="K280" s="42"/>
      <c r="L280" s="42"/>
      <c r="M280" s="42"/>
      <c r="N280" s="25">
        <f>SUM(G280:L280)</f>
        <v>150000</v>
      </c>
      <c r="O280" s="194"/>
      <c r="P280" s="17"/>
      <c r="Q280" s="9"/>
      <c r="R280" s="18"/>
      <c r="S280" s="44"/>
      <c r="T280" s="44"/>
      <c r="U280" s="44"/>
    </row>
    <row r="281" spans="2:24" x14ac:dyDescent="0.35">
      <c r="B281" s="13"/>
      <c r="C281" s="23"/>
      <c r="D281" s="23" t="s">
        <v>163</v>
      </c>
      <c r="E281" s="24"/>
      <c r="F281" s="24"/>
      <c r="G281" s="24">
        <v>250000</v>
      </c>
      <c r="H281" s="24"/>
      <c r="I281" s="24"/>
      <c r="J281" s="24"/>
      <c r="K281" s="24"/>
      <c r="L281" s="24"/>
      <c r="M281" s="24"/>
      <c r="N281" s="25">
        <f t="shared" ref="N281:N284" si="110">SUM(F281:L281)</f>
        <v>250000</v>
      </c>
      <c r="O281" s="189"/>
      <c r="P281" s="17"/>
      <c r="Q281" s="9"/>
      <c r="R281" s="18"/>
      <c r="S281" s="29"/>
      <c r="T281" s="29"/>
      <c r="U281" s="29"/>
      <c r="V281" s="30"/>
      <c r="W281" s="30"/>
    </row>
    <row r="282" spans="2:24" x14ac:dyDescent="0.35">
      <c r="B282" s="13"/>
      <c r="C282" s="23"/>
      <c r="D282" s="23" t="s">
        <v>164</v>
      </c>
      <c r="E282" s="24"/>
      <c r="F282" s="24"/>
      <c r="G282" s="24"/>
      <c r="H282" s="24">
        <v>200000</v>
      </c>
      <c r="I282" s="24">
        <v>200000</v>
      </c>
      <c r="J282" s="24"/>
      <c r="K282" s="24"/>
      <c r="L282" s="24"/>
      <c r="M282" s="24"/>
      <c r="N282" s="25">
        <f t="shared" si="110"/>
        <v>400000</v>
      </c>
      <c r="O282" s="189"/>
      <c r="P282" s="17"/>
      <c r="Q282" s="9"/>
      <c r="R282" s="18"/>
      <c r="S282" s="19"/>
      <c r="T282" s="19"/>
      <c r="U282" s="19"/>
      <c r="V282" s="30"/>
      <c r="W282" s="30"/>
    </row>
    <row r="283" spans="2:24" x14ac:dyDescent="0.35">
      <c r="B283" s="13"/>
      <c r="D283" s="23" t="s">
        <v>165</v>
      </c>
      <c r="E283" s="24"/>
      <c r="F283" s="24"/>
      <c r="G283" s="24"/>
      <c r="H283" s="24"/>
      <c r="I283" s="24">
        <v>350000</v>
      </c>
      <c r="J283" s="24"/>
      <c r="K283" s="24"/>
      <c r="L283" s="24"/>
      <c r="M283" s="24"/>
      <c r="N283" s="25">
        <f t="shared" si="110"/>
        <v>350000</v>
      </c>
      <c r="O283" s="189"/>
      <c r="P283" s="17"/>
      <c r="Q283" s="9"/>
      <c r="R283" s="18"/>
      <c r="S283" s="29"/>
      <c r="T283" s="29"/>
      <c r="U283" s="29"/>
      <c r="V283" s="30"/>
      <c r="W283" s="30"/>
    </row>
    <row r="284" spans="2:24" x14ac:dyDescent="0.35">
      <c r="B284" s="13"/>
      <c r="D284" s="23" t="s">
        <v>70</v>
      </c>
      <c r="E284" s="24"/>
      <c r="F284" s="24"/>
      <c r="G284" s="24"/>
      <c r="H284" s="24"/>
      <c r="I284" s="24"/>
      <c r="J284" s="24"/>
      <c r="K284" s="24">
        <v>1500000</v>
      </c>
      <c r="L284" s="24"/>
      <c r="M284" s="24"/>
      <c r="N284" s="25">
        <f t="shared" si="110"/>
        <v>1500000</v>
      </c>
      <c r="O284" s="189"/>
      <c r="P284" s="17"/>
      <c r="Q284" s="9"/>
      <c r="R284" s="18"/>
      <c r="S284" s="29"/>
      <c r="T284" s="29"/>
      <c r="U284" s="29"/>
      <c r="V284" s="30"/>
      <c r="W284" s="30"/>
    </row>
    <row r="285" spans="2:24" x14ac:dyDescent="0.35">
      <c r="B285" s="13"/>
      <c r="C285" s="23"/>
      <c r="D285" s="23" t="s">
        <v>166</v>
      </c>
      <c r="E285" s="24"/>
      <c r="F285" s="24"/>
      <c r="G285" s="24"/>
      <c r="H285" s="24"/>
      <c r="I285" s="24"/>
      <c r="J285" s="24"/>
      <c r="L285" s="24">
        <v>1000000</v>
      </c>
      <c r="M285" s="24"/>
      <c r="N285" s="25">
        <f>SUM(F285:L285)</f>
        <v>1000000</v>
      </c>
      <c r="O285" s="189"/>
      <c r="P285" s="8"/>
      <c r="Q285" s="9"/>
      <c r="R285" s="10"/>
      <c r="S285" s="7"/>
      <c r="T285" s="7"/>
      <c r="U285" s="7"/>
    </row>
    <row r="286" spans="2:24" x14ac:dyDescent="0.35">
      <c r="B286" s="13"/>
      <c r="C286" s="23"/>
      <c r="D286" s="23" t="s">
        <v>15</v>
      </c>
      <c r="E286" s="24"/>
      <c r="F286" s="24">
        <f>SUM(G280:G285)*0.12</f>
        <v>48000</v>
      </c>
      <c r="G286" s="24">
        <f t="shared" ref="G286:L286" si="111">SUM(H280:H285)*0.12</f>
        <v>24000</v>
      </c>
      <c r="H286" s="24">
        <f t="shared" si="111"/>
        <v>66000</v>
      </c>
      <c r="I286" s="24">
        <f t="shared" si="111"/>
        <v>0</v>
      </c>
      <c r="J286" s="24">
        <f t="shared" si="111"/>
        <v>180000</v>
      </c>
      <c r="K286" s="24">
        <f t="shared" si="111"/>
        <v>120000</v>
      </c>
      <c r="L286" s="24">
        <f t="shared" si="111"/>
        <v>0</v>
      </c>
      <c r="M286" s="24"/>
      <c r="N286" s="25">
        <f t="shared" ref="N286:N287" si="112">SUM(F286:L286)</f>
        <v>438000</v>
      </c>
      <c r="O286" s="189"/>
      <c r="P286" s="17"/>
      <c r="Q286" s="9"/>
      <c r="R286" s="18"/>
      <c r="S286" s="19"/>
      <c r="T286" s="19"/>
      <c r="U286" s="19"/>
    </row>
    <row r="287" spans="2:24" x14ac:dyDescent="0.35">
      <c r="B287" s="13"/>
      <c r="C287" s="23"/>
      <c r="D287" s="23" t="s">
        <v>16</v>
      </c>
      <c r="E287" s="24"/>
      <c r="F287" s="24">
        <f>SUM(F280:F285)*0.06</f>
        <v>0</v>
      </c>
      <c r="G287" s="24">
        <f t="shared" ref="G287:L287" si="113">SUM(G280:G285)*0.06</f>
        <v>24000</v>
      </c>
      <c r="H287" s="24">
        <f t="shared" si="113"/>
        <v>12000</v>
      </c>
      <c r="I287" s="24">
        <f t="shared" si="113"/>
        <v>33000</v>
      </c>
      <c r="J287" s="24">
        <f t="shared" si="113"/>
        <v>0</v>
      </c>
      <c r="K287" s="24">
        <f t="shared" si="113"/>
        <v>90000</v>
      </c>
      <c r="L287" s="24">
        <f t="shared" si="113"/>
        <v>60000</v>
      </c>
      <c r="M287" s="24"/>
      <c r="N287" s="115">
        <f t="shared" si="112"/>
        <v>219000</v>
      </c>
      <c r="O287" s="190">
        <f>SUM(N280:N287)</f>
        <v>4307000</v>
      </c>
      <c r="P287" s="17"/>
      <c r="Q287" s="9"/>
      <c r="R287" s="18"/>
      <c r="S287" s="19"/>
      <c r="T287" s="19"/>
      <c r="U287" s="19"/>
    </row>
    <row r="288" spans="2:24" x14ac:dyDescent="0.35">
      <c r="B288" s="13"/>
      <c r="C288" s="23"/>
      <c r="D288" s="113"/>
      <c r="E288" s="28"/>
      <c r="F288" s="28">
        <f t="shared" ref="F288:L288" si="114">SUM(F280:F287)</f>
        <v>48000</v>
      </c>
      <c r="G288" s="28">
        <f t="shared" si="114"/>
        <v>448000</v>
      </c>
      <c r="H288" s="28">
        <f t="shared" si="114"/>
        <v>278000</v>
      </c>
      <c r="I288" s="28">
        <f t="shared" si="114"/>
        <v>583000</v>
      </c>
      <c r="J288" s="28">
        <f t="shared" si="114"/>
        <v>180000</v>
      </c>
      <c r="K288" s="28">
        <f t="shared" si="114"/>
        <v>1710000</v>
      </c>
      <c r="L288" s="28">
        <f t="shared" si="114"/>
        <v>1060000</v>
      </c>
      <c r="M288" s="28"/>
      <c r="N288" s="25">
        <f>SUM(N280:N287)</f>
        <v>4307000</v>
      </c>
      <c r="O288" s="189"/>
      <c r="P288" s="17"/>
      <c r="R288" s="18"/>
      <c r="S288" s="19"/>
      <c r="T288" s="19"/>
      <c r="U288" s="19"/>
      <c r="X288" s="33"/>
    </row>
    <row r="289" spans="2:23" x14ac:dyDescent="0.35">
      <c r="B289" s="13"/>
      <c r="C289" s="23"/>
      <c r="D289" s="23"/>
      <c r="E289" s="24"/>
      <c r="F289" s="24"/>
      <c r="G289" s="24"/>
      <c r="H289" s="24"/>
      <c r="I289" s="24"/>
      <c r="J289" s="24"/>
      <c r="K289" s="24"/>
      <c r="L289" s="24"/>
      <c r="M289" s="24"/>
      <c r="N289" s="25"/>
      <c r="O289" s="189"/>
      <c r="P289" s="17"/>
      <c r="Q289" s="9"/>
      <c r="R289" s="18"/>
      <c r="S289" s="19"/>
      <c r="T289" s="19"/>
      <c r="U289" s="19"/>
    </row>
    <row r="290" spans="2:23" x14ac:dyDescent="0.35">
      <c r="B290" s="13"/>
      <c r="C290" s="14" t="s">
        <v>167</v>
      </c>
      <c r="D290" s="14" t="s">
        <v>50</v>
      </c>
      <c r="E290" s="31"/>
      <c r="F290" s="31"/>
      <c r="G290" s="31"/>
      <c r="H290" s="31"/>
      <c r="I290" s="31"/>
      <c r="J290" s="31"/>
      <c r="K290" s="31"/>
      <c r="L290" s="31"/>
      <c r="M290" s="31"/>
      <c r="N290" s="16"/>
      <c r="O290" s="189"/>
      <c r="P290" s="17"/>
      <c r="Q290" s="9"/>
      <c r="R290" s="18"/>
      <c r="S290" s="19"/>
      <c r="T290" s="19"/>
      <c r="U290" s="19"/>
    </row>
    <row r="291" spans="2:23" x14ac:dyDescent="0.35">
      <c r="B291" s="13"/>
      <c r="D291" s="23" t="s">
        <v>140</v>
      </c>
      <c r="E291" s="24"/>
      <c r="F291" s="24">
        <v>800000</v>
      </c>
      <c r="H291" s="24"/>
      <c r="I291" s="42"/>
      <c r="J291" s="24"/>
      <c r="K291" s="24"/>
      <c r="L291" s="24"/>
      <c r="M291" s="24"/>
      <c r="N291" s="25">
        <f>SUM(F291:L291)</f>
        <v>800000</v>
      </c>
      <c r="O291" s="188"/>
      <c r="P291" s="17"/>
      <c r="Q291" s="9"/>
      <c r="R291" s="18"/>
      <c r="S291" s="29"/>
      <c r="T291" s="29"/>
      <c r="U291" s="29"/>
      <c r="V291" s="30"/>
      <c r="W291" s="30"/>
    </row>
    <row r="292" spans="2:23" x14ac:dyDescent="0.35">
      <c r="B292" s="13"/>
      <c r="C292" s="23"/>
      <c r="D292" s="23" t="s">
        <v>59</v>
      </c>
      <c r="E292" s="24"/>
      <c r="G292" s="24">
        <v>301000</v>
      </c>
      <c r="H292" s="24"/>
      <c r="I292" s="24"/>
      <c r="J292" s="24"/>
      <c r="K292" s="24"/>
      <c r="L292" s="24"/>
      <c r="M292" s="24"/>
      <c r="N292" s="25">
        <f>SUM(F292:L292)</f>
        <v>301000</v>
      </c>
      <c r="O292" s="189"/>
      <c r="P292" s="17"/>
      <c r="Q292" s="9"/>
      <c r="R292" s="18"/>
      <c r="S292" s="19"/>
      <c r="T292" s="19"/>
      <c r="U292" s="19"/>
    </row>
    <row r="293" spans="2:23" x14ac:dyDescent="0.35">
      <c r="B293" s="13"/>
      <c r="C293" s="23"/>
      <c r="D293" s="23" t="s">
        <v>168</v>
      </c>
      <c r="E293" s="24"/>
      <c r="G293" s="24"/>
      <c r="H293" s="24"/>
      <c r="I293" s="24">
        <v>500000</v>
      </c>
      <c r="J293" s="24"/>
      <c r="K293" s="24"/>
      <c r="L293" s="24"/>
      <c r="M293" s="24"/>
      <c r="N293" s="25">
        <f>SUM(F293:L293)</f>
        <v>500000</v>
      </c>
      <c r="O293" s="189"/>
      <c r="P293" s="17"/>
      <c r="Q293" s="9"/>
      <c r="R293" s="18"/>
      <c r="S293" s="19"/>
      <c r="T293" s="19"/>
      <c r="U293" s="19"/>
    </row>
    <row r="294" spans="2:23" x14ac:dyDescent="0.35">
      <c r="B294" s="13"/>
      <c r="D294" s="23" t="s">
        <v>71</v>
      </c>
      <c r="E294" s="24"/>
      <c r="F294" s="24"/>
      <c r="G294" s="24"/>
      <c r="H294" s="24"/>
      <c r="I294" s="24">
        <v>1000000</v>
      </c>
      <c r="J294" s="24"/>
      <c r="K294" s="24"/>
      <c r="L294" s="24"/>
      <c r="M294" s="24"/>
      <c r="N294" s="25">
        <f t="shared" ref="N294" si="115">SUM(F294:L294)</f>
        <v>1000000</v>
      </c>
      <c r="O294" s="189"/>
      <c r="P294" s="17"/>
      <c r="Q294" s="9"/>
      <c r="R294" s="18"/>
      <c r="S294" s="29"/>
      <c r="T294" s="29"/>
      <c r="U294" s="29"/>
      <c r="V294" s="30"/>
      <c r="W294" s="30"/>
    </row>
    <row r="295" spans="2:23" x14ac:dyDescent="0.35">
      <c r="B295" s="13"/>
      <c r="C295" s="22"/>
      <c r="D295" s="23" t="s">
        <v>15</v>
      </c>
      <c r="E295" s="24"/>
      <c r="F295" s="24">
        <f>SUM(G291:G294)*0.12</f>
        <v>36120</v>
      </c>
      <c r="G295" s="24">
        <f t="shared" ref="G295:L295" si="116">SUM(H291:H294)*0.12</f>
        <v>0</v>
      </c>
      <c r="H295" s="24">
        <f t="shared" si="116"/>
        <v>180000</v>
      </c>
      <c r="I295" s="24">
        <f t="shared" si="116"/>
        <v>0</v>
      </c>
      <c r="J295" s="24">
        <f t="shared" si="116"/>
        <v>0</v>
      </c>
      <c r="K295" s="24">
        <f t="shared" si="116"/>
        <v>0</v>
      </c>
      <c r="L295" s="24">
        <f t="shared" si="116"/>
        <v>0</v>
      </c>
      <c r="M295" s="24"/>
      <c r="N295" s="25">
        <f>SUM(F295:L295)</f>
        <v>216120</v>
      </c>
      <c r="O295" s="189"/>
      <c r="P295" s="17"/>
      <c r="Q295" s="9"/>
      <c r="R295" s="18"/>
      <c r="S295" s="19"/>
      <c r="T295" s="19"/>
      <c r="U295" s="19"/>
      <c r="V295" s="30"/>
      <c r="W295" s="30"/>
    </row>
    <row r="296" spans="2:23" x14ac:dyDescent="0.35">
      <c r="B296" s="13"/>
      <c r="C296" s="23"/>
      <c r="D296" s="23" t="s">
        <v>16</v>
      </c>
      <c r="E296" s="24"/>
      <c r="F296" s="24">
        <f>SUM(F291:F294)*0.06</f>
        <v>48000</v>
      </c>
      <c r="G296" s="24">
        <f t="shared" ref="G296:L296" si="117">SUM(G291:G294)*0.06</f>
        <v>18060</v>
      </c>
      <c r="H296" s="24">
        <f t="shared" si="117"/>
        <v>0</v>
      </c>
      <c r="I296" s="24">
        <f t="shared" si="117"/>
        <v>90000</v>
      </c>
      <c r="J296" s="24">
        <f t="shared" si="117"/>
        <v>0</v>
      </c>
      <c r="K296" s="24">
        <f t="shared" si="117"/>
        <v>0</v>
      </c>
      <c r="L296" s="24">
        <f t="shared" si="117"/>
        <v>0</v>
      </c>
      <c r="M296" s="24"/>
      <c r="N296" s="115">
        <f>SUM(F296:L296)</f>
        <v>156060</v>
      </c>
      <c r="O296" s="190">
        <f>SUM(N291:N296)</f>
        <v>2973180</v>
      </c>
      <c r="P296" s="17"/>
      <c r="Q296" s="9"/>
      <c r="R296" s="18"/>
      <c r="S296" s="19"/>
      <c r="T296" s="19"/>
      <c r="U296" s="19"/>
      <c r="V296" s="30"/>
      <c r="W296" s="30"/>
    </row>
    <row r="297" spans="2:23" x14ac:dyDescent="0.35">
      <c r="B297" s="13"/>
      <c r="C297" s="23"/>
      <c r="D297" s="23"/>
      <c r="E297" s="28"/>
      <c r="F297" s="28">
        <f t="shared" ref="F297:L297" si="118">SUM(F291:F296)</f>
        <v>884120</v>
      </c>
      <c r="G297" s="28">
        <f t="shared" si="118"/>
        <v>319060</v>
      </c>
      <c r="H297" s="28">
        <f t="shared" si="118"/>
        <v>180000</v>
      </c>
      <c r="I297" s="28">
        <f t="shared" si="118"/>
        <v>1590000</v>
      </c>
      <c r="J297" s="28">
        <f t="shared" si="118"/>
        <v>0</v>
      </c>
      <c r="K297" s="28">
        <f t="shared" si="118"/>
        <v>0</v>
      </c>
      <c r="L297" s="28">
        <f t="shared" si="118"/>
        <v>0</v>
      </c>
      <c r="M297" s="28"/>
      <c r="N297" s="25">
        <f>SUM(N291:N296)</f>
        <v>2973180</v>
      </c>
      <c r="O297" s="189"/>
      <c r="P297" s="17"/>
      <c r="R297" s="18"/>
      <c r="S297" s="19"/>
      <c r="T297" s="19"/>
      <c r="U297" s="19"/>
      <c r="V297" s="30"/>
      <c r="W297" s="30"/>
    </row>
    <row r="298" spans="2:23" x14ac:dyDescent="0.35">
      <c r="B298" s="13"/>
      <c r="C298" s="23"/>
      <c r="D298" s="23"/>
      <c r="E298" s="24"/>
      <c r="F298" s="24"/>
      <c r="G298" s="24"/>
      <c r="H298" s="24"/>
      <c r="I298" s="24"/>
      <c r="J298" s="24"/>
      <c r="K298" s="24"/>
      <c r="L298" s="24"/>
      <c r="M298" s="24"/>
      <c r="N298" s="25"/>
      <c r="O298" s="189"/>
      <c r="P298" s="17"/>
      <c r="Q298" s="9"/>
      <c r="R298" s="18"/>
      <c r="S298" s="19"/>
      <c r="T298" s="19"/>
      <c r="U298" s="19"/>
      <c r="V298" s="30"/>
      <c r="W298" s="30"/>
    </row>
    <row r="299" spans="2:23" s="33" customFormat="1" ht="12.5" x14ac:dyDescent="0.25">
      <c r="B299" s="37"/>
      <c r="C299" s="14" t="s">
        <v>169</v>
      </c>
      <c r="D299" s="14" t="s">
        <v>50</v>
      </c>
      <c r="E299" s="31"/>
      <c r="F299" s="31"/>
      <c r="G299" s="31"/>
      <c r="H299" s="31"/>
      <c r="I299" s="31"/>
      <c r="J299" s="31"/>
      <c r="K299" s="31"/>
      <c r="L299" s="31"/>
      <c r="M299" s="31"/>
      <c r="N299" s="16"/>
      <c r="O299" s="189"/>
      <c r="P299" s="17"/>
      <c r="Q299" s="9"/>
      <c r="R299" s="18"/>
      <c r="S299" s="19"/>
      <c r="T299" s="19"/>
      <c r="U299" s="19"/>
      <c r="V299" s="38"/>
      <c r="W299" s="38"/>
    </row>
    <row r="300" spans="2:23" x14ac:dyDescent="0.35">
      <c r="B300" s="13"/>
      <c r="C300" s="23"/>
      <c r="D300" s="23" t="s">
        <v>170</v>
      </c>
      <c r="E300" s="24"/>
      <c r="G300" s="24">
        <v>1500000</v>
      </c>
      <c r="H300" s="24"/>
      <c r="I300" s="24"/>
      <c r="J300" s="24"/>
      <c r="K300" s="24"/>
      <c r="L300" s="24"/>
      <c r="M300" s="24"/>
      <c r="N300" s="25">
        <f>SUM(G300:L300)</f>
        <v>1500000</v>
      </c>
      <c r="O300" s="189"/>
      <c r="P300" s="17"/>
      <c r="Q300" s="9"/>
      <c r="R300" s="18"/>
      <c r="S300" s="19"/>
      <c r="T300" s="19"/>
      <c r="U300" s="19"/>
      <c r="V300" s="30"/>
      <c r="W300" s="30"/>
    </row>
    <row r="301" spans="2:23" x14ac:dyDescent="0.35">
      <c r="B301" s="13"/>
      <c r="C301" s="23"/>
      <c r="D301" s="23" t="s">
        <v>171</v>
      </c>
      <c r="E301" s="24"/>
      <c r="F301" s="24"/>
      <c r="G301" s="24"/>
      <c r="H301" s="24"/>
      <c r="I301" s="24"/>
      <c r="J301" s="24"/>
      <c r="K301" s="24">
        <v>450000</v>
      </c>
      <c r="L301" s="24"/>
      <c r="M301" s="24"/>
      <c r="N301" s="25">
        <f>SUM(F301:L301)</f>
        <v>450000</v>
      </c>
      <c r="O301" s="189"/>
      <c r="P301" s="17"/>
      <c r="Q301" s="9"/>
      <c r="R301" s="18"/>
      <c r="S301" s="19"/>
      <c r="T301" s="19"/>
      <c r="U301" s="19"/>
      <c r="V301" s="30"/>
      <c r="W301" s="30"/>
    </row>
    <row r="302" spans="2:23" x14ac:dyDescent="0.35">
      <c r="B302" s="13"/>
      <c r="C302" s="23"/>
      <c r="D302" s="23" t="s">
        <v>15</v>
      </c>
      <c r="E302" s="24"/>
      <c r="F302" s="24">
        <f>SUM(G300:G301)*0.12</f>
        <v>180000</v>
      </c>
      <c r="G302" s="24">
        <f t="shared" ref="G302:L302" si="119">SUM(H300:H301)*0.12</f>
        <v>0</v>
      </c>
      <c r="H302" s="24">
        <f t="shared" si="119"/>
        <v>0</v>
      </c>
      <c r="I302" s="24">
        <f t="shared" si="119"/>
        <v>0</v>
      </c>
      <c r="J302" s="24">
        <f t="shared" si="119"/>
        <v>54000</v>
      </c>
      <c r="K302" s="24">
        <f t="shared" si="119"/>
        <v>0</v>
      </c>
      <c r="L302" s="24">
        <f t="shared" si="119"/>
        <v>0</v>
      </c>
      <c r="M302" s="24"/>
      <c r="N302" s="25">
        <f>SUM(F302:L302)</f>
        <v>234000</v>
      </c>
      <c r="O302" s="189"/>
      <c r="P302" s="17"/>
      <c r="Q302" s="9"/>
      <c r="R302" s="18"/>
      <c r="S302" s="19"/>
      <c r="T302" s="19"/>
      <c r="U302" s="19"/>
      <c r="V302" s="30"/>
      <c r="W302" s="30"/>
    </row>
    <row r="303" spans="2:23" x14ac:dyDescent="0.35">
      <c r="B303" s="13"/>
      <c r="D303" s="23" t="s">
        <v>16</v>
      </c>
      <c r="E303" s="24"/>
      <c r="F303" s="24">
        <f>SUM(F300:F301)*0.06</f>
        <v>0</v>
      </c>
      <c r="G303" s="24">
        <f t="shared" ref="G303:L303" si="120">SUM(G300:G301)*0.06</f>
        <v>90000</v>
      </c>
      <c r="H303" s="24">
        <f t="shared" si="120"/>
        <v>0</v>
      </c>
      <c r="I303" s="24">
        <f t="shared" si="120"/>
        <v>0</v>
      </c>
      <c r="J303" s="24">
        <f t="shared" si="120"/>
        <v>0</v>
      </c>
      <c r="K303" s="24">
        <f t="shared" si="120"/>
        <v>27000</v>
      </c>
      <c r="L303" s="24">
        <f t="shared" si="120"/>
        <v>0</v>
      </c>
      <c r="M303" s="24"/>
      <c r="N303" s="115">
        <f>SUM(F303:L303)</f>
        <v>117000</v>
      </c>
      <c r="O303" s="190">
        <f>SUM(N300:N303)</f>
        <v>2301000</v>
      </c>
      <c r="P303" s="17"/>
      <c r="Q303" s="9"/>
      <c r="R303" s="18"/>
      <c r="S303" s="29"/>
      <c r="T303" s="29"/>
      <c r="U303" s="29"/>
      <c r="V303" s="30"/>
      <c r="W303" s="30"/>
    </row>
    <row r="304" spans="2:23" x14ac:dyDescent="0.35">
      <c r="B304" s="13"/>
      <c r="D304" s="23"/>
      <c r="E304" s="28"/>
      <c r="F304" s="28">
        <f t="shared" ref="F304:L304" si="121">SUM(F300:F303)</f>
        <v>180000</v>
      </c>
      <c r="G304" s="28">
        <f t="shared" si="121"/>
        <v>1590000</v>
      </c>
      <c r="H304" s="28">
        <f t="shared" si="121"/>
        <v>0</v>
      </c>
      <c r="I304" s="28">
        <f t="shared" si="121"/>
        <v>0</v>
      </c>
      <c r="J304" s="28">
        <f t="shared" si="121"/>
        <v>54000</v>
      </c>
      <c r="K304" s="28">
        <f t="shared" si="121"/>
        <v>477000</v>
      </c>
      <c r="L304" s="28">
        <f t="shared" si="121"/>
        <v>0</v>
      </c>
      <c r="M304" s="28"/>
      <c r="N304" s="25">
        <f>SUM(N300:N303)</f>
        <v>2301000</v>
      </c>
      <c r="O304" s="189"/>
      <c r="P304" s="17"/>
      <c r="R304" s="18"/>
      <c r="S304" s="19"/>
      <c r="T304" s="19"/>
      <c r="U304" s="19"/>
      <c r="V304" s="30"/>
      <c r="W304" s="30"/>
    </row>
    <row r="305" spans="2:24" x14ac:dyDescent="0.35">
      <c r="B305" s="13"/>
      <c r="C305" s="22"/>
      <c r="D305" s="23"/>
      <c r="E305" s="24"/>
      <c r="F305" s="24"/>
      <c r="G305" s="24"/>
      <c r="H305" s="24"/>
      <c r="I305" s="24"/>
      <c r="J305" s="24"/>
      <c r="K305" s="24"/>
      <c r="L305" s="24"/>
      <c r="M305" s="24"/>
      <c r="N305" s="25"/>
      <c r="O305" s="189"/>
      <c r="P305" s="17"/>
      <c r="Q305" s="9"/>
      <c r="R305" s="18"/>
      <c r="S305" s="19"/>
      <c r="T305" s="19"/>
      <c r="U305" s="19"/>
    </row>
    <row r="306" spans="2:24" x14ac:dyDescent="0.35">
      <c r="B306" s="13"/>
      <c r="C306" s="14" t="s">
        <v>172</v>
      </c>
      <c r="D306" s="14" t="s">
        <v>173</v>
      </c>
      <c r="E306" s="31"/>
      <c r="F306" s="31"/>
      <c r="G306" s="31"/>
      <c r="H306" s="31"/>
      <c r="I306" s="31"/>
      <c r="J306" s="31"/>
      <c r="K306" s="31"/>
      <c r="L306" s="31"/>
      <c r="M306" s="31"/>
      <c r="N306" s="16"/>
      <c r="O306" s="189"/>
      <c r="P306" s="17"/>
      <c r="Q306" s="9"/>
      <c r="R306" s="18"/>
      <c r="S306" s="19"/>
      <c r="T306" s="19"/>
      <c r="U306" s="19"/>
      <c r="V306" s="30"/>
      <c r="W306" s="30"/>
    </row>
    <row r="307" spans="2:24" s="33" customFormat="1" ht="12.5" x14ac:dyDescent="0.25">
      <c r="B307" s="37"/>
      <c r="C307" s="23"/>
      <c r="D307" s="23" t="s">
        <v>59</v>
      </c>
      <c r="E307" s="24"/>
      <c r="F307" s="24"/>
      <c r="G307" s="75">
        <v>360000</v>
      </c>
      <c r="H307" s="24"/>
      <c r="I307" s="24"/>
      <c r="J307" s="24"/>
      <c r="K307" s="24"/>
      <c r="L307" s="24"/>
      <c r="M307" s="24"/>
      <c r="N307" s="25">
        <f>SUM(F307:L307)</f>
        <v>360000</v>
      </c>
      <c r="O307" s="193"/>
      <c r="P307" s="17"/>
      <c r="Q307" s="9"/>
      <c r="R307" s="18"/>
      <c r="S307" s="19"/>
      <c r="T307" s="19"/>
      <c r="U307" s="19"/>
    </row>
    <row r="308" spans="2:24" x14ac:dyDescent="0.35">
      <c r="B308" s="13"/>
      <c r="C308" s="23"/>
      <c r="D308" s="23" t="s">
        <v>174</v>
      </c>
      <c r="E308" s="24"/>
      <c r="F308" s="24"/>
      <c r="G308" s="24"/>
      <c r="H308" s="24">
        <v>60000</v>
      </c>
      <c r="I308" s="24"/>
      <c r="J308" s="24"/>
      <c r="K308" s="24"/>
      <c r="L308" s="24"/>
      <c r="M308" s="24"/>
      <c r="N308" s="25">
        <f>SUM(F308:L308)</f>
        <v>60000</v>
      </c>
      <c r="O308" s="189"/>
      <c r="P308" s="17"/>
      <c r="Q308" s="9"/>
      <c r="R308" s="18"/>
      <c r="S308" s="19"/>
      <c r="T308" s="19"/>
      <c r="U308" s="19"/>
    </row>
    <row r="309" spans="2:24" x14ac:dyDescent="0.35">
      <c r="B309" s="13"/>
      <c r="D309" s="23" t="s">
        <v>115</v>
      </c>
      <c r="E309" s="24"/>
      <c r="F309" s="24"/>
      <c r="G309" s="24"/>
      <c r="H309" s="24">
        <v>120000</v>
      </c>
      <c r="J309" s="24"/>
      <c r="K309" s="24"/>
      <c r="L309" s="24"/>
      <c r="M309" s="24"/>
      <c r="N309" s="25">
        <f>SUM(F309:L309)</f>
        <v>120000</v>
      </c>
      <c r="O309" s="189"/>
      <c r="P309" s="17"/>
      <c r="Q309" s="9"/>
      <c r="R309" s="18"/>
      <c r="S309" s="19"/>
      <c r="T309" s="19"/>
      <c r="U309" s="19"/>
      <c r="V309" s="30"/>
      <c r="W309" s="30"/>
    </row>
    <row r="310" spans="2:24" x14ac:dyDescent="0.35">
      <c r="B310" s="13"/>
      <c r="D310" s="23" t="s">
        <v>114</v>
      </c>
      <c r="E310" s="24"/>
      <c r="F310" s="24"/>
      <c r="G310" s="24"/>
      <c r="H310" s="24"/>
      <c r="I310" s="24">
        <v>45000</v>
      </c>
      <c r="J310" s="24"/>
      <c r="K310" s="24"/>
      <c r="L310" s="24"/>
      <c r="M310" s="24"/>
      <c r="N310" s="25">
        <f t="shared" ref="N310" si="122">SUM(F310:L310)</f>
        <v>45000</v>
      </c>
      <c r="O310" s="188"/>
      <c r="P310" s="17"/>
      <c r="Q310" s="9"/>
      <c r="R310" s="18"/>
      <c r="S310" s="29"/>
      <c r="T310" s="29"/>
      <c r="U310" s="29"/>
      <c r="V310" s="30"/>
      <c r="W310" s="30"/>
    </row>
    <row r="311" spans="2:24" x14ac:dyDescent="0.35">
      <c r="B311" s="13"/>
      <c r="C311" s="22"/>
      <c r="D311" s="23" t="s">
        <v>175</v>
      </c>
      <c r="E311" s="24"/>
      <c r="F311" s="24"/>
      <c r="G311" s="24"/>
      <c r="H311" s="24"/>
      <c r="J311" s="24">
        <v>600000</v>
      </c>
      <c r="K311" s="24"/>
      <c r="L311" s="24"/>
      <c r="M311" s="24"/>
      <c r="N311" s="25">
        <f>SUM(F311:L311)</f>
        <v>600000</v>
      </c>
      <c r="O311" s="189"/>
      <c r="P311" s="17"/>
      <c r="Q311" s="9"/>
      <c r="R311" s="18"/>
      <c r="S311" s="19"/>
      <c r="T311" s="19"/>
      <c r="U311" s="19"/>
      <c r="V311" s="30"/>
      <c r="W311" s="30"/>
    </row>
    <row r="312" spans="2:24" ht="15" customHeight="1" x14ac:dyDescent="0.35">
      <c r="B312" s="13"/>
      <c r="C312" s="23"/>
      <c r="D312" s="23" t="s">
        <v>71</v>
      </c>
      <c r="E312" s="24"/>
      <c r="F312" s="24"/>
      <c r="G312" s="24"/>
      <c r="H312" s="24"/>
      <c r="I312" s="24"/>
      <c r="J312" s="24"/>
      <c r="K312" s="24">
        <v>700000</v>
      </c>
      <c r="L312" s="24"/>
      <c r="M312" s="24"/>
      <c r="N312" s="25">
        <f>SUM(F312:L312)</f>
        <v>700000</v>
      </c>
      <c r="O312" s="189"/>
      <c r="P312" s="17"/>
      <c r="Q312" s="9"/>
      <c r="R312" s="18"/>
      <c r="S312" s="19"/>
      <c r="T312" s="19"/>
      <c r="U312" s="19"/>
      <c r="V312" s="30"/>
      <c r="W312" s="30"/>
    </row>
    <row r="313" spans="2:24" x14ac:dyDescent="0.35">
      <c r="B313" s="13"/>
      <c r="C313" s="22"/>
      <c r="D313" s="23" t="s">
        <v>176</v>
      </c>
      <c r="E313" s="24"/>
      <c r="F313" s="24"/>
      <c r="G313" s="24"/>
      <c r="H313" s="24"/>
      <c r="I313" s="24"/>
      <c r="K313" s="24"/>
      <c r="L313" s="24">
        <v>850000</v>
      </c>
      <c r="M313" s="24"/>
      <c r="N313" s="25">
        <f>SUM(F313:L313)</f>
        <v>850000</v>
      </c>
      <c r="O313" s="189"/>
      <c r="P313" s="17"/>
      <c r="Q313" s="9"/>
      <c r="R313" s="18"/>
      <c r="S313" s="19"/>
      <c r="T313" s="19"/>
      <c r="U313" s="19"/>
      <c r="V313" s="30"/>
      <c r="W313" s="30"/>
    </row>
    <row r="314" spans="2:24" x14ac:dyDescent="0.35">
      <c r="B314" s="13"/>
      <c r="C314" s="23"/>
      <c r="D314" s="23" t="s">
        <v>77</v>
      </c>
      <c r="E314" s="24"/>
      <c r="F314" s="24"/>
      <c r="G314" s="24"/>
      <c r="H314" s="24"/>
      <c r="I314" s="24"/>
      <c r="J314" s="24"/>
      <c r="K314" s="24"/>
      <c r="L314" s="24">
        <v>1700000</v>
      </c>
      <c r="M314" s="24"/>
      <c r="N314" s="25">
        <f t="shared" ref="N314:N316" si="123">SUM(F314:L314)</f>
        <v>1700000</v>
      </c>
      <c r="O314" s="189"/>
      <c r="P314" s="17"/>
      <c r="Q314" s="9"/>
      <c r="R314" s="18"/>
      <c r="S314" s="19"/>
      <c r="T314" s="19"/>
      <c r="U314" s="19"/>
    </row>
    <row r="315" spans="2:24" x14ac:dyDescent="0.35">
      <c r="B315" s="13"/>
      <c r="C315" s="23"/>
      <c r="D315" s="23" t="s">
        <v>15</v>
      </c>
      <c r="E315" s="24"/>
      <c r="F315" s="24">
        <f>SUM(G307:G314)*0.12</f>
        <v>43200</v>
      </c>
      <c r="G315" s="24">
        <f t="shared" ref="G315:L315" si="124">SUM(H307:H314)*0.12</f>
        <v>21600</v>
      </c>
      <c r="H315" s="24">
        <f t="shared" si="124"/>
        <v>5400</v>
      </c>
      <c r="I315" s="24">
        <f t="shared" si="124"/>
        <v>72000</v>
      </c>
      <c r="J315" s="24">
        <f t="shared" si="124"/>
        <v>84000</v>
      </c>
      <c r="K315" s="24">
        <f t="shared" si="124"/>
        <v>306000</v>
      </c>
      <c r="L315" s="24">
        <f t="shared" si="124"/>
        <v>0</v>
      </c>
      <c r="M315" s="24"/>
      <c r="N315" s="25">
        <f t="shared" si="123"/>
        <v>532200</v>
      </c>
      <c r="O315" s="189"/>
      <c r="P315" s="17"/>
      <c r="Q315" s="9"/>
      <c r="R315" s="18"/>
      <c r="S315" s="19"/>
      <c r="T315" s="19"/>
      <c r="U315" s="19"/>
      <c r="V315" s="30"/>
      <c r="W315" s="30"/>
    </row>
    <row r="316" spans="2:24" x14ac:dyDescent="0.35">
      <c r="B316" s="13"/>
      <c r="C316" s="22"/>
      <c r="D316" s="23" t="s">
        <v>16</v>
      </c>
      <c r="E316" s="24"/>
      <c r="F316" s="24">
        <f>SUM(F307:F314)*0.06</f>
        <v>0</v>
      </c>
      <c r="G316" s="24">
        <f t="shared" ref="G316:L316" si="125">SUM(G307:G314)*0.06</f>
        <v>21600</v>
      </c>
      <c r="H316" s="24">
        <f t="shared" si="125"/>
        <v>10800</v>
      </c>
      <c r="I316" s="24">
        <f t="shared" si="125"/>
        <v>2700</v>
      </c>
      <c r="J316" s="24">
        <f t="shared" si="125"/>
        <v>36000</v>
      </c>
      <c r="K316" s="24">
        <f t="shared" si="125"/>
        <v>42000</v>
      </c>
      <c r="L316" s="24">
        <f t="shared" si="125"/>
        <v>153000</v>
      </c>
      <c r="M316" s="24"/>
      <c r="N316" s="115">
        <f t="shared" si="123"/>
        <v>266100</v>
      </c>
      <c r="O316" s="190">
        <f>SUM(N307:N316)</f>
        <v>5233300</v>
      </c>
      <c r="P316" s="17"/>
      <c r="Q316" s="9"/>
      <c r="R316" s="18"/>
      <c r="S316" s="19"/>
      <c r="T316" s="19"/>
      <c r="U316" s="19"/>
      <c r="V316" s="30"/>
      <c r="W316" s="30"/>
    </row>
    <row r="317" spans="2:24" s="33" customFormat="1" ht="12.5" x14ac:dyDescent="0.25">
      <c r="B317" s="37"/>
      <c r="C317" s="22"/>
      <c r="D317" s="23"/>
      <c r="E317" s="28"/>
      <c r="F317" s="28">
        <f t="shared" ref="F317:L317" si="126">SUM(F307:F316)</f>
        <v>43200</v>
      </c>
      <c r="G317" s="28">
        <f t="shared" si="126"/>
        <v>403200</v>
      </c>
      <c r="H317" s="28">
        <f t="shared" si="126"/>
        <v>196200</v>
      </c>
      <c r="I317" s="28">
        <f t="shared" si="126"/>
        <v>119700</v>
      </c>
      <c r="J317" s="28">
        <f t="shared" si="126"/>
        <v>720000</v>
      </c>
      <c r="K317" s="28">
        <f t="shared" si="126"/>
        <v>1048000</v>
      </c>
      <c r="L317" s="28">
        <f t="shared" si="126"/>
        <v>2703000</v>
      </c>
      <c r="M317" s="28"/>
      <c r="N317" s="25">
        <f>SUM(N307:N316)</f>
        <v>5233300</v>
      </c>
      <c r="O317" s="189"/>
      <c r="P317" s="17"/>
      <c r="R317" s="18"/>
      <c r="S317" s="19"/>
      <c r="T317" s="19"/>
      <c r="U317" s="19"/>
      <c r="V317" s="38"/>
      <c r="W317" s="38"/>
    </row>
    <row r="318" spans="2:24" x14ac:dyDescent="0.35">
      <c r="B318" s="13"/>
      <c r="C318" s="22"/>
      <c r="D318" s="23"/>
      <c r="E318" s="24"/>
      <c r="F318" s="24"/>
      <c r="G318" s="24"/>
      <c r="H318" s="24"/>
      <c r="I318" s="24"/>
      <c r="J318" s="24"/>
      <c r="K318" s="24"/>
      <c r="L318" s="24"/>
      <c r="M318" s="24"/>
      <c r="N318" s="25"/>
      <c r="O318" s="189"/>
      <c r="P318" s="17"/>
      <c r="Q318" s="9"/>
      <c r="R318" s="18"/>
      <c r="S318" s="19"/>
      <c r="T318" s="19"/>
      <c r="U318" s="19"/>
      <c r="V318" s="30"/>
      <c r="W318" s="30"/>
    </row>
    <row r="319" spans="2:24" x14ac:dyDescent="0.35">
      <c r="B319" s="13"/>
      <c r="C319" s="14" t="s">
        <v>177</v>
      </c>
      <c r="D319" s="48" t="s">
        <v>131</v>
      </c>
      <c r="E319" s="31"/>
      <c r="F319" s="31"/>
      <c r="G319" s="31"/>
      <c r="H319" s="31"/>
      <c r="I319" s="31"/>
      <c r="J319" s="31"/>
      <c r="K319" s="31"/>
      <c r="L319" s="31"/>
      <c r="M319" s="31"/>
      <c r="N319" s="16"/>
      <c r="O319" s="189"/>
      <c r="P319" s="17"/>
      <c r="Q319" s="9"/>
      <c r="R319" s="18"/>
      <c r="S319" s="19"/>
      <c r="T319" s="19"/>
      <c r="U319" s="19"/>
      <c r="V319" s="30"/>
      <c r="W319" s="30"/>
      <c r="X319" s="33"/>
    </row>
    <row r="320" spans="2:24" s="39" customFormat="1" ht="12.5" x14ac:dyDescent="0.25">
      <c r="B320" s="40"/>
      <c r="C320" s="41"/>
      <c r="D320" s="41" t="s">
        <v>132</v>
      </c>
      <c r="E320" s="42"/>
      <c r="F320" s="42"/>
      <c r="G320" s="42"/>
      <c r="H320" s="42"/>
      <c r="I320" s="42"/>
      <c r="J320" s="42"/>
      <c r="K320" s="42"/>
      <c r="L320" s="42"/>
      <c r="M320" s="42"/>
      <c r="N320" s="43">
        <f>SUM(F320:L320)</f>
        <v>0</v>
      </c>
      <c r="O320" s="191"/>
      <c r="P320" s="17"/>
      <c r="Q320" s="9"/>
      <c r="R320" s="18"/>
      <c r="S320" s="44"/>
      <c r="T320" s="44"/>
      <c r="U320" s="44"/>
      <c r="V320" s="45"/>
      <c r="W320" s="45"/>
    </row>
    <row r="321" spans="2:23" x14ac:dyDescent="0.35">
      <c r="B321" s="13"/>
      <c r="C321" s="23"/>
      <c r="D321" s="23" t="s">
        <v>15</v>
      </c>
      <c r="E321" s="24"/>
      <c r="F321" s="24">
        <f>SUM(G319)*0.12</f>
        <v>0</v>
      </c>
      <c r="G321" s="24">
        <f t="shared" ref="G321:L321" si="127">SUM(H320)*0.12</f>
        <v>0</v>
      </c>
      <c r="H321" s="24">
        <f t="shared" si="127"/>
        <v>0</v>
      </c>
      <c r="I321" s="24">
        <f t="shared" si="127"/>
        <v>0</v>
      </c>
      <c r="J321" s="24">
        <f t="shared" si="127"/>
        <v>0</v>
      </c>
      <c r="K321" s="24">
        <f t="shared" si="127"/>
        <v>0</v>
      </c>
      <c r="L321" s="24">
        <f t="shared" si="127"/>
        <v>0</v>
      </c>
      <c r="M321" s="24"/>
      <c r="N321" s="25">
        <f>SUM(F321:L321)</f>
        <v>0</v>
      </c>
      <c r="O321" s="189"/>
      <c r="P321" s="17"/>
      <c r="Q321" s="9"/>
      <c r="R321" s="18"/>
      <c r="S321" s="19"/>
      <c r="T321" s="19"/>
      <c r="U321" s="19"/>
    </row>
    <row r="322" spans="2:23" x14ac:dyDescent="0.35">
      <c r="B322" s="13"/>
      <c r="C322" s="23"/>
      <c r="D322" s="23" t="s">
        <v>16</v>
      </c>
      <c r="E322" s="24"/>
      <c r="F322" s="24">
        <f t="shared" ref="F322:L322" si="128">SUM(F320)*0.06</f>
        <v>0</v>
      </c>
      <c r="G322" s="24">
        <f t="shared" si="128"/>
        <v>0</v>
      </c>
      <c r="H322" s="24">
        <f t="shared" si="128"/>
        <v>0</v>
      </c>
      <c r="I322" s="24">
        <f t="shared" si="128"/>
        <v>0</v>
      </c>
      <c r="J322" s="24">
        <f t="shared" si="128"/>
        <v>0</v>
      </c>
      <c r="K322" s="24">
        <f t="shared" si="128"/>
        <v>0</v>
      </c>
      <c r="L322" s="24">
        <f t="shared" si="128"/>
        <v>0</v>
      </c>
      <c r="M322" s="24"/>
      <c r="N322" s="27">
        <f>SUM(F322:L322)</f>
        <v>0</v>
      </c>
      <c r="O322" s="189"/>
      <c r="P322" s="17"/>
      <c r="Q322" s="9"/>
      <c r="R322" s="18"/>
      <c r="S322" s="19"/>
      <c r="T322" s="19"/>
      <c r="U322" s="19"/>
    </row>
    <row r="323" spans="2:23" x14ac:dyDescent="0.35">
      <c r="B323" s="13"/>
      <c r="D323" s="23"/>
      <c r="E323" s="28"/>
      <c r="F323" s="28">
        <f>SUM(F320:F322)</f>
        <v>0</v>
      </c>
      <c r="G323" s="28">
        <f t="shared" ref="G323:L323" si="129">SUM(G320:G322)</f>
        <v>0</v>
      </c>
      <c r="H323" s="28">
        <f t="shared" si="129"/>
        <v>0</v>
      </c>
      <c r="I323" s="28">
        <f t="shared" si="129"/>
        <v>0</v>
      </c>
      <c r="J323" s="28">
        <f t="shared" si="129"/>
        <v>0</v>
      </c>
      <c r="K323" s="28">
        <f t="shared" si="129"/>
        <v>0</v>
      </c>
      <c r="L323" s="28">
        <f t="shared" si="129"/>
        <v>0</v>
      </c>
      <c r="M323" s="28"/>
      <c r="N323" s="25">
        <f>SUM(N321:N322)</f>
        <v>0</v>
      </c>
      <c r="O323" s="189">
        <f>SUM(E323:L323)</f>
        <v>0</v>
      </c>
      <c r="P323" s="17"/>
      <c r="Q323" s="9"/>
      <c r="R323" s="18"/>
      <c r="S323" s="29"/>
      <c r="T323" s="29"/>
      <c r="U323" s="29"/>
      <c r="V323" s="30"/>
      <c r="W323" s="30"/>
    </row>
    <row r="324" spans="2:23" x14ac:dyDescent="0.35">
      <c r="B324" s="13"/>
      <c r="D324" s="23"/>
      <c r="E324" s="24"/>
      <c r="F324" s="24"/>
      <c r="G324" s="24"/>
      <c r="H324" s="24"/>
      <c r="I324" s="24"/>
      <c r="J324" s="24"/>
      <c r="K324" s="24"/>
      <c r="L324" s="24"/>
      <c r="M324" s="24"/>
      <c r="N324" s="25"/>
      <c r="O324" s="189"/>
      <c r="P324" s="17"/>
      <c r="Q324" s="9"/>
      <c r="R324" s="18"/>
      <c r="S324" s="19"/>
      <c r="T324" s="19"/>
      <c r="U324" s="19"/>
      <c r="V324" s="30"/>
      <c r="W324" s="30"/>
    </row>
    <row r="325" spans="2:23" x14ac:dyDescent="0.35">
      <c r="B325" s="13"/>
      <c r="C325" s="14" t="s">
        <v>178</v>
      </c>
      <c r="D325" s="14" t="s">
        <v>74</v>
      </c>
      <c r="E325" s="31"/>
      <c r="F325" s="31"/>
      <c r="G325" s="31"/>
      <c r="H325" s="31"/>
      <c r="I325" s="31"/>
      <c r="J325" s="31"/>
      <c r="K325" s="31"/>
      <c r="L325" s="31"/>
      <c r="M325" s="31"/>
      <c r="N325" s="16"/>
      <c r="O325" s="189"/>
      <c r="P325" s="17"/>
      <c r="Q325" s="9"/>
      <c r="R325" s="18"/>
      <c r="S325" s="19"/>
      <c r="T325" s="19"/>
      <c r="U325" s="19"/>
      <c r="V325" s="30"/>
      <c r="W325" s="30"/>
    </row>
    <row r="326" spans="2:23" x14ac:dyDescent="0.35">
      <c r="B326" s="13"/>
      <c r="C326" s="23"/>
      <c r="D326" s="56" t="s">
        <v>38</v>
      </c>
      <c r="E326" s="57"/>
      <c r="F326" s="57">
        <v>544000</v>
      </c>
      <c r="G326" s="57"/>
      <c r="H326" s="57"/>
      <c r="I326" s="57"/>
      <c r="J326" s="57"/>
      <c r="K326" s="57"/>
      <c r="L326" s="57"/>
      <c r="M326" s="57"/>
      <c r="N326" s="58">
        <f>SUM(F326:L326)</f>
        <v>544000</v>
      </c>
      <c r="O326" s="189"/>
      <c r="P326" s="17"/>
      <c r="Q326" s="9"/>
      <c r="R326" s="18"/>
      <c r="S326" s="19"/>
      <c r="T326" s="19"/>
      <c r="U326" s="19"/>
      <c r="V326" s="30"/>
      <c r="W326" s="30"/>
    </row>
    <row r="327" spans="2:23" x14ac:dyDescent="0.35">
      <c r="B327" s="13"/>
      <c r="C327" s="23"/>
      <c r="D327" s="23" t="s">
        <v>174</v>
      </c>
      <c r="E327" s="24"/>
      <c r="F327" s="24"/>
      <c r="G327" s="24"/>
      <c r="H327" s="24">
        <v>60000</v>
      </c>
      <c r="I327" s="24"/>
      <c r="J327" s="24"/>
      <c r="K327" s="24"/>
      <c r="L327" s="24"/>
      <c r="M327" s="24"/>
      <c r="N327" s="25">
        <f t="shared" ref="N327:N330" si="130">SUM(F327:L327)</f>
        <v>60000</v>
      </c>
      <c r="O327" s="189"/>
      <c r="P327" s="17"/>
      <c r="Q327" s="9"/>
      <c r="R327" s="18"/>
      <c r="S327" s="19"/>
      <c r="T327" s="19"/>
      <c r="U327" s="19"/>
    </row>
    <row r="328" spans="2:23" x14ac:dyDescent="0.35">
      <c r="B328" s="13"/>
      <c r="C328" s="23"/>
      <c r="D328" s="23" t="s">
        <v>67</v>
      </c>
      <c r="E328" s="24"/>
      <c r="F328" s="24"/>
      <c r="G328" s="24"/>
      <c r="H328" s="24"/>
      <c r="I328" s="24"/>
      <c r="J328" s="24"/>
      <c r="K328" s="24">
        <v>500000</v>
      </c>
      <c r="L328" s="24"/>
      <c r="M328" s="24"/>
      <c r="N328" s="25">
        <f t="shared" si="130"/>
        <v>500000</v>
      </c>
      <c r="O328" s="189"/>
      <c r="P328" s="17"/>
      <c r="Q328" s="9"/>
      <c r="R328" s="18"/>
      <c r="S328" s="19"/>
      <c r="T328" s="19"/>
      <c r="U328" s="19"/>
      <c r="V328" s="30"/>
      <c r="W328" s="30"/>
    </row>
    <row r="329" spans="2:23" x14ac:dyDescent="0.35">
      <c r="B329" s="13"/>
      <c r="D329" s="23" t="s">
        <v>15</v>
      </c>
      <c r="E329" s="24"/>
      <c r="F329" s="24">
        <f>SUM(G326:G328)*0.12</f>
        <v>0</v>
      </c>
      <c r="G329" s="24">
        <f t="shared" ref="G329:L329" si="131">SUM(H326:H328)*0.12</f>
        <v>7200</v>
      </c>
      <c r="H329" s="24">
        <f t="shared" si="131"/>
        <v>0</v>
      </c>
      <c r="I329" s="24">
        <f t="shared" si="131"/>
        <v>0</v>
      </c>
      <c r="J329" s="24">
        <f t="shared" si="131"/>
        <v>60000</v>
      </c>
      <c r="K329" s="24">
        <f t="shared" si="131"/>
        <v>0</v>
      </c>
      <c r="L329" s="24">
        <f t="shared" si="131"/>
        <v>0</v>
      </c>
      <c r="M329" s="24"/>
      <c r="N329" s="25">
        <f t="shared" si="130"/>
        <v>67200</v>
      </c>
      <c r="O329" s="189"/>
      <c r="P329" s="17"/>
      <c r="Q329" s="9"/>
      <c r="R329" s="18"/>
      <c r="S329" s="29"/>
      <c r="T329" s="29"/>
      <c r="U329" s="29"/>
      <c r="V329" s="30"/>
      <c r="W329" s="30"/>
    </row>
    <row r="330" spans="2:23" x14ac:dyDescent="0.35">
      <c r="B330" s="13"/>
      <c r="D330" s="23" t="s">
        <v>16</v>
      </c>
      <c r="E330" s="114"/>
      <c r="F330" s="114">
        <f>SUM(F326:F328)*0.06</f>
        <v>32640</v>
      </c>
      <c r="G330" s="114">
        <f t="shared" ref="G330:L330" si="132">SUM(G326:G328)*0.06</f>
        <v>0</v>
      </c>
      <c r="H330" s="114">
        <f t="shared" si="132"/>
        <v>3600</v>
      </c>
      <c r="I330" s="114">
        <f t="shared" si="132"/>
        <v>0</v>
      </c>
      <c r="J330" s="114">
        <f t="shared" si="132"/>
        <v>0</v>
      </c>
      <c r="K330" s="114">
        <f t="shared" si="132"/>
        <v>30000</v>
      </c>
      <c r="L330" s="114">
        <f t="shared" si="132"/>
        <v>0</v>
      </c>
      <c r="M330" s="114"/>
      <c r="N330" s="115">
        <f t="shared" si="130"/>
        <v>66240</v>
      </c>
      <c r="O330" s="190">
        <f>SUM(N326:N330)</f>
        <v>1237440</v>
      </c>
      <c r="P330" s="17"/>
      <c r="Q330" s="60"/>
      <c r="R330" s="18"/>
      <c r="S330" s="19"/>
      <c r="T330" s="19"/>
      <c r="U330" s="19"/>
      <c r="V330" s="30"/>
      <c r="W330" s="30"/>
    </row>
    <row r="331" spans="2:23" x14ac:dyDescent="0.35">
      <c r="B331" s="13"/>
      <c r="C331" s="61"/>
      <c r="D331" s="23"/>
      <c r="E331" s="24"/>
      <c r="F331" s="24">
        <f t="shared" ref="F331:L331" si="133">SUM(F326:F330)</f>
        <v>576640</v>
      </c>
      <c r="G331" s="24">
        <f t="shared" si="133"/>
        <v>7200</v>
      </c>
      <c r="H331" s="24">
        <f t="shared" si="133"/>
        <v>63600</v>
      </c>
      <c r="I331" s="24">
        <f t="shared" si="133"/>
        <v>0</v>
      </c>
      <c r="J331" s="24">
        <f t="shared" si="133"/>
        <v>60000</v>
      </c>
      <c r="K331" s="24">
        <f t="shared" si="133"/>
        <v>530000</v>
      </c>
      <c r="L331" s="24">
        <f t="shared" si="133"/>
        <v>0</v>
      </c>
      <c r="M331" s="24"/>
      <c r="N331" s="25">
        <f>SUM(N326:N330)</f>
        <v>1237440</v>
      </c>
      <c r="O331" s="189"/>
      <c r="P331" s="17"/>
      <c r="R331" s="18"/>
      <c r="S331" s="19"/>
      <c r="T331" s="19"/>
      <c r="U331" s="19"/>
    </row>
    <row r="332" spans="2:23" x14ac:dyDescent="0.35">
      <c r="B332" s="13"/>
      <c r="C332" s="61"/>
      <c r="D332" s="23"/>
      <c r="E332" s="24"/>
      <c r="F332" s="24"/>
      <c r="G332" s="24"/>
      <c r="H332" s="24"/>
      <c r="I332" s="24"/>
      <c r="J332" s="24"/>
      <c r="K332" s="24"/>
      <c r="L332" s="24"/>
      <c r="M332" s="24"/>
      <c r="N332" s="25"/>
      <c r="O332" s="189"/>
      <c r="P332" s="17"/>
      <c r="Q332" s="9"/>
      <c r="R332" s="18"/>
      <c r="S332" s="19"/>
      <c r="T332" s="19"/>
      <c r="U332" s="19"/>
    </row>
    <row r="333" spans="2:23" x14ac:dyDescent="0.35">
      <c r="B333" s="13"/>
      <c r="C333" s="14" t="s">
        <v>179</v>
      </c>
      <c r="D333" s="48" t="s">
        <v>131</v>
      </c>
      <c r="E333" s="31"/>
      <c r="F333" s="31"/>
      <c r="G333" s="31"/>
      <c r="H333" s="31"/>
      <c r="I333" s="31"/>
      <c r="J333" s="31"/>
      <c r="K333" s="31"/>
      <c r="L333" s="31"/>
      <c r="M333" s="31"/>
      <c r="N333" s="16"/>
      <c r="O333" s="189"/>
      <c r="P333" s="17"/>
      <c r="Q333" s="9"/>
      <c r="R333" s="18"/>
      <c r="S333" s="19"/>
      <c r="T333" s="19"/>
      <c r="U333" s="19"/>
    </row>
    <row r="334" spans="2:23" s="39" customFormat="1" ht="12.5" x14ac:dyDescent="0.25">
      <c r="B334" s="40"/>
      <c r="C334" s="41"/>
      <c r="D334" s="41" t="s">
        <v>132</v>
      </c>
      <c r="E334" s="42"/>
      <c r="F334" s="42"/>
      <c r="G334" s="42"/>
      <c r="H334" s="42"/>
      <c r="I334" s="42"/>
      <c r="J334" s="42"/>
      <c r="K334" s="42"/>
      <c r="L334" s="42"/>
      <c r="M334" s="42"/>
      <c r="N334" s="43">
        <f>SUM(F334:L334)</f>
        <v>0</v>
      </c>
      <c r="O334" s="191"/>
      <c r="P334" s="17"/>
      <c r="Q334" s="9"/>
      <c r="R334" s="18"/>
      <c r="S334" s="44"/>
      <c r="T334" s="44"/>
      <c r="U334" s="44"/>
      <c r="V334" s="45"/>
      <c r="W334" s="45"/>
    </row>
    <row r="335" spans="2:23" x14ac:dyDescent="0.35">
      <c r="B335" s="13"/>
      <c r="C335" s="23"/>
      <c r="D335" s="23" t="s">
        <v>15</v>
      </c>
      <c r="E335" s="24"/>
      <c r="F335" s="24">
        <f>SUM(G334)*0.12</f>
        <v>0</v>
      </c>
      <c r="G335" s="24">
        <f t="shared" ref="G335:L335" si="134">SUM(H334)*0.12</f>
        <v>0</v>
      </c>
      <c r="H335" s="24">
        <f t="shared" si="134"/>
        <v>0</v>
      </c>
      <c r="I335" s="24">
        <f t="shared" si="134"/>
        <v>0</v>
      </c>
      <c r="J335" s="24">
        <f t="shared" si="134"/>
        <v>0</v>
      </c>
      <c r="K335" s="24">
        <f t="shared" si="134"/>
        <v>0</v>
      </c>
      <c r="L335" s="24">
        <f t="shared" si="134"/>
        <v>0</v>
      </c>
      <c r="M335" s="24"/>
      <c r="N335" s="25">
        <f>SUM(F335:L335)</f>
        <v>0</v>
      </c>
      <c r="O335" s="189"/>
      <c r="P335" s="17"/>
      <c r="Q335" s="9"/>
      <c r="R335" s="18"/>
      <c r="S335" s="19"/>
      <c r="T335" s="19"/>
      <c r="U335" s="19"/>
    </row>
    <row r="336" spans="2:23" x14ac:dyDescent="0.35">
      <c r="B336" s="13"/>
      <c r="C336" s="23"/>
      <c r="D336" s="23" t="s">
        <v>16</v>
      </c>
      <c r="E336" s="24"/>
      <c r="F336" s="24">
        <f>SUM(F334)*0.06</f>
        <v>0</v>
      </c>
      <c r="G336" s="24">
        <f t="shared" ref="G336:L336" si="135">SUM(G334)*0.06</f>
        <v>0</v>
      </c>
      <c r="H336" s="24">
        <f t="shared" si="135"/>
        <v>0</v>
      </c>
      <c r="I336" s="24">
        <f t="shared" si="135"/>
        <v>0</v>
      </c>
      <c r="J336" s="24">
        <f t="shared" si="135"/>
        <v>0</v>
      </c>
      <c r="K336" s="24">
        <f t="shared" si="135"/>
        <v>0</v>
      </c>
      <c r="L336" s="24">
        <f t="shared" si="135"/>
        <v>0</v>
      </c>
      <c r="M336" s="24"/>
      <c r="N336" s="27">
        <f>SUM(F336:L336)</f>
        <v>0</v>
      </c>
      <c r="O336" s="189"/>
      <c r="P336" s="17"/>
      <c r="Q336" s="9"/>
      <c r="R336" s="18"/>
      <c r="S336" s="19"/>
      <c r="T336" s="19"/>
      <c r="U336" s="19"/>
    </row>
    <row r="337" spans="2:23" x14ac:dyDescent="0.35">
      <c r="B337" s="13"/>
      <c r="D337" s="23"/>
      <c r="E337" s="28"/>
      <c r="F337" s="28">
        <f>SUM(F334:F336)</f>
        <v>0</v>
      </c>
      <c r="G337" s="28">
        <f t="shared" ref="G337:L337" si="136">SUM(G334:G336)</f>
        <v>0</v>
      </c>
      <c r="H337" s="28">
        <f t="shared" si="136"/>
        <v>0</v>
      </c>
      <c r="I337" s="28">
        <f t="shared" si="136"/>
        <v>0</v>
      </c>
      <c r="J337" s="28">
        <f t="shared" si="136"/>
        <v>0</v>
      </c>
      <c r="K337" s="28">
        <f t="shared" si="136"/>
        <v>0</v>
      </c>
      <c r="L337" s="28">
        <f t="shared" si="136"/>
        <v>0</v>
      </c>
      <c r="M337" s="28"/>
      <c r="N337" s="25">
        <f>SUM(N334:N336)</f>
        <v>0</v>
      </c>
      <c r="O337" s="189">
        <f>SUM(E337:L337)</f>
        <v>0</v>
      </c>
      <c r="P337" s="17"/>
      <c r="Q337" s="9"/>
      <c r="R337" s="18"/>
      <c r="S337" s="29"/>
      <c r="T337" s="29"/>
      <c r="U337" s="29"/>
    </row>
    <row r="338" spans="2:23" x14ac:dyDescent="0.35">
      <c r="B338" s="13"/>
      <c r="D338" s="23"/>
      <c r="E338" s="24"/>
      <c r="F338" s="24"/>
      <c r="G338" s="24"/>
      <c r="H338" s="24"/>
      <c r="I338" s="24"/>
      <c r="J338" s="24"/>
      <c r="K338" s="24"/>
      <c r="L338" s="24"/>
      <c r="M338" s="24"/>
      <c r="N338" s="25"/>
      <c r="O338" s="189"/>
      <c r="P338" s="17"/>
      <c r="Q338" s="9"/>
      <c r="R338" s="18"/>
      <c r="S338" s="29"/>
      <c r="T338" s="29"/>
      <c r="U338" s="29"/>
    </row>
    <row r="339" spans="2:23" x14ac:dyDescent="0.35">
      <c r="B339" s="13"/>
      <c r="C339" s="14" t="s">
        <v>180</v>
      </c>
      <c r="D339" s="32" t="s">
        <v>24</v>
      </c>
      <c r="E339" s="31"/>
      <c r="F339" s="31"/>
      <c r="G339" s="31"/>
      <c r="H339" s="31"/>
      <c r="I339" s="31"/>
      <c r="J339" s="31"/>
      <c r="K339" s="31"/>
      <c r="L339" s="31"/>
      <c r="M339" s="31"/>
      <c r="N339" s="16"/>
      <c r="O339" s="189"/>
      <c r="P339" s="8"/>
      <c r="Q339" s="9"/>
      <c r="R339" s="10"/>
      <c r="S339" s="7"/>
      <c r="T339" s="7"/>
      <c r="U339" s="7"/>
    </row>
    <row r="340" spans="2:23" x14ac:dyDescent="0.35">
      <c r="B340" s="13"/>
      <c r="C340" s="23"/>
      <c r="D340" s="23" t="s">
        <v>181</v>
      </c>
      <c r="E340" s="24"/>
      <c r="F340" s="24"/>
      <c r="G340" s="24"/>
      <c r="H340" s="24"/>
      <c r="I340" s="24"/>
      <c r="J340" s="24">
        <v>2500000</v>
      </c>
      <c r="K340" s="24"/>
      <c r="L340" s="24"/>
      <c r="M340" s="24"/>
      <c r="N340" s="25">
        <f t="shared" ref="N340:N341" si="137">SUM(F340:L340)</f>
        <v>2500000</v>
      </c>
      <c r="O340" s="189"/>
      <c r="P340" s="8"/>
      <c r="Q340" s="9"/>
      <c r="R340" s="10"/>
      <c r="S340" s="7"/>
      <c r="T340" s="7"/>
      <c r="U340" s="7"/>
    </row>
    <row r="341" spans="2:23" x14ac:dyDescent="0.35">
      <c r="B341" s="13"/>
      <c r="C341" s="23"/>
      <c r="D341" s="23" t="s">
        <v>78</v>
      </c>
      <c r="E341" s="24"/>
      <c r="F341" s="24"/>
      <c r="G341" s="24"/>
      <c r="H341" s="24"/>
      <c r="I341" s="24"/>
      <c r="J341" s="24"/>
      <c r="K341" s="24">
        <v>200000</v>
      </c>
      <c r="L341" s="24"/>
      <c r="M341" s="24"/>
      <c r="N341" s="25">
        <f t="shared" si="137"/>
        <v>200000</v>
      </c>
      <c r="O341" s="189"/>
      <c r="P341" s="17"/>
      <c r="Q341" s="9"/>
      <c r="R341" s="18"/>
      <c r="S341" s="19"/>
      <c r="T341" s="19"/>
      <c r="U341" s="19"/>
    </row>
    <row r="342" spans="2:23" x14ac:dyDescent="0.35">
      <c r="B342" s="13"/>
      <c r="D342" s="23" t="s">
        <v>166</v>
      </c>
      <c r="E342" s="24"/>
      <c r="F342" s="24"/>
      <c r="G342" s="24"/>
      <c r="H342" s="24"/>
      <c r="I342" s="24"/>
      <c r="J342" s="24"/>
      <c r="L342" s="24">
        <v>2000000</v>
      </c>
      <c r="M342" s="24"/>
      <c r="N342" s="25">
        <f>SUM(F342:L342)</f>
        <v>2000000</v>
      </c>
      <c r="O342" s="189"/>
      <c r="P342" s="17"/>
      <c r="Q342" s="9"/>
      <c r="R342" s="18"/>
      <c r="S342" s="29"/>
      <c r="T342" s="29"/>
      <c r="U342" s="29"/>
      <c r="V342" s="30"/>
      <c r="W342" s="30"/>
    </row>
    <row r="343" spans="2:23" x14ac:dyDescent="0.35">
      <c r="B343" s="13"/>
      <c r="D343" s="23" t="s">
        <v>15</v>
      </c>
      <c r="E343" s="24"/>
      <c r="F343" s="24">
        <f>SUM(G340:G342)*0.12</f>
        <v>0</v>
      </c>
      <c r="G343" s="24">
        <f t="shared" ref="G343:L343" si="138">SUM(H340:H342)*0.12</f>
        <v>0</v>
      </c>
      <c r="H343" s="24">
        <f t="shared" si="138"/>
        <v>0</v>
      </c>
      <c r="I343" s="24">
        <f t="shared" si="138"/>
        <v>300000</v>
      </c>
      <c r="J343" s="24">
        <f t="shared" si="138"/>
        <v>24000</v>
      </c>
      <c r="K343" s="24">
        <f t="shared" si="138"/>
        <v>240000</v>
      </c>
      <c r="L343" s="24">
        <f t="shared" si="138"/>
        <v>0</v>
      </c>
      <c r="M343" s="24"/>
      <c r="N343" s="25">
        <f t="shared" ref="N343:N344" si="139">SUM(F343:L343)</f>
        <v>564000</v>
      </c>
      <c r="O343" s="189"/>
      <c r="P343" s="17"/>
      <c r="Q343" s="9"/>
      <c r="R343" s="18"/>
      <c r="S343" s="19"/>
      <c r="T343" s="19"/>
      <c r="U343" s="19"/>
      <c r="V343" s="30"/>
      <c r="W343" s="30"/>
    </row>
    <row r="344" spans="2:23" x14ac:dyDescent="0.35">
      <c r="B344" s="13"/>
      <c r="C344" s="22"/>
      <c r="D344" s="23" t="s">
        <v>16</v>
      </c>
      <c r="E344" s="114"/>
      <c r="F344" s="114">
        <f>SUM(F340:F342)*0.06</f>
        <v>0</v>
      </c>
      <c r="G344" s="114">
        <f t="shared" ref="G344:L344" si="140">SUM(G340:G342)*0.06</f>
        <v>0</v>
      </c>
      <c r="H344" s="114">
        <f t="shared" si="140"/>
        <v>0</v>
      </c>
      <c r="I344" s="114">
        <f t="shared" si="140"/>
        <v>0</v>
      </c>
      <c r="J344" s="114">
        <f t="shared" si="140"/>
        <v>150000</v>
      </c>
      <c r="K344" s="114">
        <f t="shared" si="140"/>
        <v>12000</v>
      </c>
      <c r="L344" s="114">
        <f t="shared" si="140"/>
        <v>120000</v>
      </c>
      <c r="M344" s="114"/>
      <c r="N344" s="115">
        <f t="shared" si="139"/>
        <v>282000</v>
      </c>
      <c r="O344" s="190">
        <f>SUM(N340:N344)</f>
        <v>5546000</v>
      </c>
      <c r="P344" s="8"/>
      <c r="Q344" s="9"/>
      <c r="R344" s="10"/>
      <c r="S344" s="7"/>
      <c r="T344" s="7"/>
      <c r="U344" s="7"/>
      <c r="V344" s="30"/>
      <c r="W344" s="30"/>
    </row>
    <row r="345" spans="2:23" s="33" customFormat="1" ht="12.5" x14ac:dyDescent="0.25">
      <c r="B345" s="37"/>
      <c r="C345" s="22"/>
      <c r="D345" s="23"/>
      <c r="E345" s="24"/>
      <c r="F345" s="24">
        <f t="shared" ref="F345:L345" si="141">SUM(F340:F344)</f>
        <v>0</v>
      </c>
      <c r="G345" s="24">
        <f t="shared" si="141"/>
        <v>0</v>
      </c>
      <c r="H345" s="24">
        <f t="shared" si="141"/>
        <v>0</v>
      </c>
      <c r="I345" s="24">
        <f t="shared" si="141"/>
        <v>300000</v>
      </c>
      <c r="J345" s="24">
        <f t="shared" si="141"/>
        <v>2674000</v>
      </c>
      <c r="K345" s="24">
        <f t="shared" si="141"/>
        <v>452000</v>
      </c>
      <c r="L345" s="24">
        <f t="shared" si="141"/>
        <v>2120000</v>
      </c>
      <c r="M345" s="24"/>
      <c r="N345" s="25">
        <f>SUM(N340:N344)</f>
        <v>5546000</v>
      </c>
      <c r="O345" s="189"/>
      <c r="P345" s="71"/>
      <c r="R345" s="116"/>
      <c r="S345" s="117"/>
      <c r="T345" s="117"/>
      <c r="U345" s="117"/>
      <c r="V345" s="38"/>
      <c r="W345" s="38"/>
    </row>
    <row r="346" spans="2:23" x14ac:dyDescent="0.35">
      <c r="B346" s="13"/>
      <c r="D346" s="23"/>
      <c r="E346" s="24"/>
      <c r="F346" s="24"/>
      <c r="G346" s="24"/>
      <c r="H346" s="24"/>
      <c r="I346" s="24"/>
      <c r="J346" s="24"/>
      <c r="K346" s="24"/>
      <c r="L346" s="24"/>
      <c r="M346" s="24"/>
      <c r="N346" s="25"/>
      <c r="O346" s="189"/>
      <c r="P346" s="17"/>
      <c r="Q346" s="9"/>
      <c r="R346" s="18"/>
      <c r="S346" s="29"/>
      <c r="T346" s="29"/>
      <c r="U346" s="29"/>
    </row>
    <row r="347" spans="2:23" x14ac:dyDescent="0.35">
      <c r="B347" s="13"/>
      <c r="C347" s="14" t="s">
        <v>183</v>
      </c>
      <c r="D347" s="14" t="s">
        <v>50</v>
      </c>
      <c r="E347" s="51"/>
      <c r="F347" s="51"/>
      <c r="G347" s="51"/>
      <c r="H347" s="51"/>
      <c r="I347" s="51"/>
      <c r="J347" s="51"/>
      <c r="K347" s="51"/>
      <c r="L347" s="51"/>
      <c r="M347" s="51"/>
      <c r="N347" s="52"/>
      <c r="O347" s="189"/>
      <c r="P347" s="17"/>
      <c r="Q347" s="9"/>
      <c r="R347" s="18"/>
      <c r="S347" s="19"/>
      <c r="T347" s="19"/>
      <c r="U347" s="19"/>
      <c r="V347" s="30"/>
      <c r="W347" s="30"/>
    </row>
    <row r="348" spans="2:23" x14ac:dyDescent="0.35">
      <c r="B348" s="13"/>
      <c r="C348" s="23"/>
      <c r="D348" s="68" t="s">
        <v>136</v>
      </c>
      <c r="E348" s="207"/>
      <c r="F348" s="24"/>
      <c r="H348" s="24">
        <v>350000</v>
      </c>
      <c r="I348" s="24"/>
      <c r="J348" s="24"/>
      <c r="K348" s="24"/>
      <c r="L348" s="24"/>
      <c r="M348" s="24"/>
      <c r="N348" s="25">
        <f>SUM(F348:L348)</f>
        <v>350000</v>
      </c>
      <c r="O348" s="189"/>
      <c r="P348" s="17"/>
      <c r="Q348" s="9"/>
      <c r="R348" s="18"/>
      <c r="S348" s="19"/>
      <c r="T348" s="19"/>
      <c r="U348" s="19"/>
      <c r="V348" s="30"/>
      <c r="W348" s="30"/>
    </row>
    <row r="349" spans="2:23" x14ac:dyDescent="0.35">
      <c r="B349" s="13"/>
      <c r="C349" s="23"/>
      <c r="D349" s="23" t="s">
        <v>71</v>
      </c>
      <c r="E349" s="24"/>
      <c r="F349" s="24"/>
      <c r="H349" s="24"/>
      <c r="I349" s="24">
        <v>800000</v>
      </c>
      <c r="J349" s="24"/>
      <c r="K349" s="24"/>
      <c r="L349" s="24"/>
      <c r="M349" s="24"/>
      <c r="N349" s="25">
        <f>SUM(F349:L349)</f>
        <v>800000</v>
      </c>
      <c r="O349" s="189"/>
      <c r="P349" s="17"/>
      <c r="Q349" s="9"/>
      <c r="R349" s="18"/>
      <c r="S349" s="19"/>
      <c r="T349" s="19"/>
      <c r="U349" s="19"/>
    </row>
    <row r="350" spans="2:23" x14ac:dyDescent="0.35">
      <c r="B350" s="13"/>
      <c r="C350" s="23"/>
      <c r="D350" s="23" t="s">
        <v>78</v>
      </c>
      <c r="E350" s="24"/>
      <c r="F350" s="24"/>
      <c r="G350" s="24"/>
      <c r="H350" s="24"/>
      <c r="I350" s="24"/>
      <c r="J350" s="24"/>
      <c r="K350" s="24">
        <v>100000</v>
      </c>
      <c r="L350" s="24"/>
      <c r="M350" s="24"/>
      <c r="N350" s="25">
        <f t="shared" ref="N350:N352" si="142">SUM(F350:L350)</f>
        <v>100000</v>
      </c>
      <c r="O350" s="189"/>
      <c r="P350" s="17"/>
      <c r="Q350" s="9"/>
      <c r="R350" s="18"/>
      <c r="S350" s="19"/>
      <c r="T350" s="19"/>
      <c r="U350" s="19"/>
    </row>
    <row r="351" spans="2:23" x14ac:dyDescent="0.35">
      <c r="B351" s="13"/>
      <c r="D351" s="23" t="s">
        <v>15</v>
      </c>
      <c r="E351" s="24"/>
      <c r="F351" s="24">
        <f>SUM(G348:G350)*0.12</f>
        <v>0</v>
      </c>
      <c r="G351" s="24">
        <f t="shared" ref="G351:L351" si="143">SUM(H348:H350)*0.12</f>
        <v>42000</v>
      </c>
      <c r="H351" s="24">
        <f t="shared" si="143"/>
        <v>96000</v>
      </c>
      <c r="I351" s="24">
        <f t="shared" si="143"/>
        <v>0</v>
      </c>
      <c r="J351" s="24">
        <f t="shared" si="143"/>
        <v>12000</v>
      </c>
      <c r="K351" s="24">
        <f t="shared" si="143"/>
        <v>0</v>
      </c>
      <c r="L351" s="24">
        <f t="shared" si="143"/>
        <v>0</v>
      </c>
      <c r="M351" s="24"/>
      <c r="N351" s="25">
        <f t="shared" si="142"/>
        <v>150000</v>
      </c>
      <c r="O351" s="189"/>
      <c r="P351" s="17"/>
      <c r="Q351" s="9"/>
      <c r="R351" s="18"/>
      <c r="S351" s="29"/>
      <c r="T351" s="29"/>
      <c r="U351" s="29"/>
      <c r="V351" s="30"/>
      <c r="W351" s="30"/>
    </row>
    <row r="352" spans="2:23" s="33" customFormat="1" ht="12.5" x14ac:dyDescent="0.25">
      <c r="B352" s="37"/>
      <c r="D352" s="23" t="s">
        <v>16</v>
      </c>
      <c r="E352" s="24"/>
      <c r="F352" s="24">
        <f>SUM(F348:F350)*0.06</f>
        <v>0</v>
      </c>
      <c r="G352" s="24">
        <f t="shared" ref="G352:L352" si="144">SUM(G348:G350)*0.06</f>
        <v>0</v>
      </c>
      <c r="H352" s="24">
        <f t="shared" si="144"/>
        <v>21000</v>
      </c>
      <c r="I352" s="24">
        <f t="shared" si="144"/>
        <v>48000</v>
      </c>
      <c r="J352" s="24">
        <f t="shared" si="144"/>
        <v>0</v>
      </c>
      <c r="K352" s="24">
        <f t="shared" si="144"/>
        <v>6000</v>
      </c>
      <c r="L352" s="24">
        <f t="shared" si="144"/>
        <v>0</v>
      </c>
      <c r="M352" s="24"/>
      <c r="N352" s="115">
        <f t="shared" si="142"/>
        <v>75000</v>
      </c>
      <c r="O352" s="190">
        <f>SUM(N348:N352)</f>
        <v>1475000</v>
      </c>
      <c r="P352" s="17"/>
      <c r="Q352" s="60"/>
      <c r="R352" s="18"/>
      <c r="S352" s="19"/>
      <c r="T352" s="19"/>
      <c r="U352" s="19"/>
      <c r="V352" s="38"/>
      <c r="W352" s="38"/>
    </row>
    <row r="353" spans="2:23" x14ac:dyDescent="0.35">
      <c r="B353" s="13"/>
      <c r="C353" s="61"/>
      <c r="D353" s="23"/>
      <c r="E353" s="28"/>
      <c r="F353" s="28">
        <f t="shared" ref="F353:L353" si="145">SUM(F348:F352)</f>
        <v>0</v>
      </c>
      <c r="G353" s="28">
        <f t="shared" si="145"/>
        <v>42000</v>
      </c>
      <c r="H353" s="28">
        <f t="shared" si="145"/>
        <v>467000</v>
      </c>
      <c r="I353" s="28">
        <f t="shared" si="145"/>
        <v>848000</v>
      </c>
      <c r="J353" s="28">
        <f t="shared" si="145"/>
        <v>12000</v>
      </c>
      <c r="K353" s="28">
        <f t="shared" si="145"/>
        <v>106000</v>
      </c>
      <c r="L353" s="28">
        <f t="shared" si="145"/>
        <v>0</v>
      </c>
      <c r="M353" s="28"/>
      <c r="N353" s="25">
        <f>SUM(N348:N352)</f>
        <v>1475000</v>
      </c>
      <c r="O353" s="189"/>
      <c r="P353" s="8"/>
      <c r="R353" s="10"/>
      <c r="S353" s="7"/>
      <c r="T353" s="7"/>
      <c r="U353" s="7"/>
      <c r="V353" s="30"/>
      <c r="W353" s="30"/>
    </row>
    <row r="354" spans="2:23" x14ac:dyDescent="0.35">
      <c r="B354" s="13"/>
      <c r="C354" s="61"/>
      <c r="D354" s="23"/>
      <c r="E354" s="24"/>
      <c r="F354" s="24"/>
      <c r="G354" s="24"/>
      <c r="H354" s="24"/>
      <c r="I354" s="24"/>
      <c r="J354" s="24"/>
      <c r="K354" s="24"/>
      <c r="L354" s="24"/>
      <c r="M354" s="24"/>
      <c r="N354" s="25"/>
      <c r="O354" s="189"/>
      <c r="P354" s="17"/>
      <c r="Q354" s="9"/>
      <c r="R354" s="18"/>
      <c r="S354" s="19"/>
      <c r="T354" s="19"/>
      <c r="U354" s="19"/>
    </row>
    <row r="355" spans="2:23" x14ac:dyDescent="0.35">
      <c r="B355" s="13"/>
      <c r="C355" s="14" t="s">
        <v>184</v>
      </c>
      <c r="D355" s="48" t="s">
        <v>131</v>
      </c>
      <c r="E355" s="31"/>
      <c r="F355" s="31"/>
      <c r="G355" s="31"/>
      <c r="H355" s="31"/>
      <c r="I355" s="31"/>
      <c r="J355" s="31"/>
      <c r="K355" s="31"/>
      <c r="L355" s="31"/>
      <c r="M355" s="31"/>
      <c r="N355" s="16"/>
      <c r="O355" s="189"/>
      <c r="P355" s="17"/>
      <c r="Q355" s="9"/>
      <c r="R355" s="18"/>
      <c r="S355" s="19"/>
      <c r="T355" s="19"/>
      <c r="U355" s="19"/>
    </row>
    <row r="356" spans="2:23" s="39" customFormat="1" ht="12.5" x14ac:dyDescent="0.25">
      <c r="B356" s="40"/>
      <c r="C356" s="41"/>
      <c r="D356" s="41" t="s">
        <v>132</v>
      </c>
      <c r="E356" s="42"/>
      <c r="F356" s="42"/>
      <c r="G356" s="42"/>
      <c r="H356" s="42"/>
      <c r="I356" s="42"/>
      <c r="J356" s="42"/>
      <c r="K356" s="42"/>
      <c r="L356" s="42"/>
      <c r="M356" s="42"/>
      <c r="N356" s="43">
        <f>SUM(F356:L356)</f>
        <v>0</v>
      </c>
      <c r="O356" s="191"/>
      <c r="P356" s="17"/>
      <c r="Q356" s="9"/>
      <c r="R356" s="18"/>
      <c r="S356" s="44"/>
      <c r="T356" s="44"/>
      <c r="U356" s="44"/>
      <c r="V356" s="45"/>
      <c r="W356" s="45"/>
    </row>
    <row r="357" spans="2:23" x14ac:dyDescent="0.35">
      <c r="B357" s="13"/>
      <c r="C357" s="23"/>
      <c r="D357" s="23" t="s">
        <v>15</v>
      </c>
      <c r="E357" s="24"/>
      <c r="F357" s="24">
        <f t="shared" ref="F357:L357" si="146">SUM(G355)*0.12</f>
        <v>0</v>
      </c>
      <c r="G357" s="24">
        <f t="shared" si="146"/>
        <v>0</v>
      </c>
      <c r="H357" s="24">
        <f t="shared" si="146"/>
        <v>0</v>
      </c>
      <c r="I357" s="24">
        <f t="shared" si="146"/>
        <v>0</v>
      </c>
      <c r="J357" s="24">
        <f t="shared" si="146"/>
        <v>0</v>
      </c>
      <c r="K357" s="24">
        <f t="shared" si="146"/>
        <v>0</v>
      </c>
      <c r="L357" s="24">
        <f t="shared" si="146"/>
        <v>0</v>
      </c>
      <c r="M357" s="24"/>
      <c r="N357" s="25">
        <f>SUM(F357:L357)</f>
        <v>0</v>
      </c>
      <c r="O357" s="189"/>
      <c r="P357" s="17"/>
      <c r="Q357" s="9"/>
      <c r="R357" s="18"/>
      <c r="S357" s="19"/>
      <c r="T357" s="19"/>
      <c r="U357" s="19"/>
    </row>
    <row r="358" spans="2:23" x14ac:dyDescent="0.35">
      <c r="B358" s="13"/>
      <c r="C358" s="23"/>
      <c r="D358" s="23" t="s">
        <v>16</v>
      </c>
      <c r="E358" s="84"/>
      <c r="F358" s="84">
        <f t="shared" ref="F358:L358" si="147">SUM(F356)*0.06</f>
        <v>0</v>
      </c>
      <c r="G358" s="84">
        <f t="shared" si="147"/>
        <v>0</v>
      </c>
      <c r="H358" s="84">
        <f t="shared" si="147"/>
        <v>0</v>
      </c>
      <c r="I358" s="84">
        <f t="shared" si="147"/>
        <v>0</v>
      </c>
      <c r="J358" s="84">
        <f t="shared" si="147"/>
        <v>0</v>
      </c>
      <c r="K358" s="84">
        <f t="shared" si="147"/>
        <v>0</v>
      </c>
      <c r="L358" s="84">
        <f t="shared" si="147"/>
        <v>0</v>
      </c>
      <c r="M358" s="24"/>
      <c r="N358" s="27">
        <f>SUM(F358:L358)</f>
        <v>0</v>
      </c>
      <c r="O358" s="189"/>
      <c r="P358" s="17"/>
      <c r="Q358" s="9"/>
      <c r="R358" s="18"/>
      <c r="S358" s="19"/>
      <c r="T358" s="19"/>
      <c r="U358" s="19"/>
    </row>
    <row r="359" spans="2:23" x14ac:dyDescent="0.35">
      <c r="B359" s="13"/>
      <c r="D359" s="23"/>
      <c r="E359" s="28"/>
      <c r="F359" s="28">
        <f t="shared" ref="F359:L359" si="148">SUM(F356:F358)</f>
        <v>0</v>
      </c>
      <c r="G359" s="28">
        <f t="shared" si="148"/>
        <v>0</v>
      </c>
      <c r="H359" s="28">
        <f t="shared" si="148"/>
        <v>0</v>
      </c>
      <c r="I359" s="28">
        <f t="shared" si="148"/>
        <v>0</v>
      </c>
      <c r="J359" s="28">
        <f t="shared" si="148"/>
        <v>0</v>
      </c>
      <c r="K359" s="28">
        <f t="shared" si="148"/>
        <v>0</v>
      </c>
      <c r="L359" s="28">
        <f t="shared" si="148"/>
        <v>0</v>
      </c>
      <c r="M359" s="28"/>
      <c r="N359" s="25">
        <f>SUM(N356:N358)</f>
        <v>0</v>
      </c>
      <c r="O359" s="189">
        <f>SUM(E359:L359)</f>
        <v>0</v>
      </c>
      <c r="P359" s="17"/>
      <c r="Q359" s="9"/>
      <c r="R359" s="18"/>
      <c r="S359" s="29"/>
      <c r="T359" s="29"/>
      <c r="U359" s="29"/>
      <c r="V359" s="30"/>
      <c r="W359" s="30"/>
    </row>
    <row r="360" spans="2:23" x14ac:dyDescent="0.35">
      <c r="B360" s="13"/>
      <c r="D360" s="23"/>
      <c r="E360" s="24"/>
      <c r="F360" s="24"/>
      <c r="G360" s="24"/>
      <c r="H360" s="24"/>
      <c r="I360" s="24"/>
      <c r="J360" s="24"/>
      <c r="K360" s="24"/>
      <c r="L360" s="24"/>
      <c r="M360" s="24"/>
      <c r="N360" s="25"/>
      <c r="O360" s="189"/>
      <c r="P360" s="17"/>
      <c r="Q360" s="9"/>
      <c r="R360" s="18"/>
      <c r="S360" s="19"/>
      <c r="T360" s="19"/>
      <c r="U360" s="19"/>
      <c r="V360" s="30"/>
      <c r="W360" s="30"/>
    </row>
    <row r="361" spans="2:23" x14ac:dyDescent="0.35">
      <c r="B361" s="13"/>
      <c r="C361" s="14" t="s">
        <v>185</v>
      </c>
      <c r="D361" s="14" t="s">
        <v>74</v>
      </c>
      <c r="E361" s="31"/>
      <c r="F361" s="31"/>
      <c r="G361" s="31"/>
      <c r="H361" s="31"/>
      <c r="I361" s="31"/>
      <c r="J361" s="31"/>
      <c r="K361" s="31"/>
      <c r="L361" s="31"/>
      <c r="M361" s="31"/>
      <c r="N361" s="16"/>
      <c r="O361" s="189"/>
      <c r="P361" s="17"/>
      <c r="Q361" s="9"/>
      <c r="R361" s="18"/>
      <c r="S361" s="19"/>
      <c r="T361" s="19"/>
      <c r="U361" s="19"/>
    </row>
    <row r="362" spans="2:23" s="39" customFormat="1" ht="12.5" x14ac:dyDescent="0.25">
      <c r="B362" s="40"/>
      <c r="C362" s="61"/>
      <c r="D362" s="23" t="s">
        <v>181</v>
      </c>
      <c r="E362" s="24"/>
      <c r="F362" s="24"/>
      <c r="G362" s="75">
        <v>3250000</v>
      </c>
      <c r="H362" s="207">
        <v>3250000</v>
      </c>
      <c r="I362" s="42"/>
      <c r="J362" s="42"/>
      <c r="K362" s="42"/>
      <c r="L362" s="42"/>
      <c r="M362" s="42"/>
      <c r="N362" s="25">
        <f>SUM(F362:L362)</f>
        <v>6500000</v>
      </c>
      <c r="O362" s="194"/>
      <c r="P362" s="17"/>
      <c r="Q362" s="9"/>
      <c r="R362" s="18"/>
      <c r="S362" s="44"/>
      <c r="T362" s="44"/>
      <c r="U362" s="44"/>
    </row>
    <row r="363" spans="2:23" s="33" customFormat="1" ht="12.5" x14ac:dyDescent="0.25">
      <c r="B363" s="37"/>
      <c r="C363" s="23"/>
      <c r="D363" s="23" t="s">
        <v>58</v>
      </c>
      <c r="E363" s="24"/>
      <c r="F363" s="24"/>
      <c r="G363" s="75"/>
      <c r="H363" s="24">
        <v>900000</v>
      </c>
      <c r="I363" s="24"/>
      <c r="J363" s="24"/>
      <c r="K363" s="24"/>
      <c r="L363" s="24"/>
      <c r="M363" s="24"/>
      <c r="N363" s="25">
        <f>SUM(F363:L363)</f>
        <v>900000</v>
      </c>
      <c r="O363" s="193"/>
      <c r="P363" s="17"/>
      <c r="Q363" s="9"/>
      <c r="R363" s="18"/>
      <c r="S363" s="19"/>
      <c r="T363" s="19"/>
      <c r="U363" s="19"/>
    </row>
    <row r="364" spans="2:23" s="33" customFormat="1" ht="12.5" x14ac:dyDescent="0.25">
      <c r="B364" s="37"/>
      <c r="C364" s="23"/>
      <c r="D364" s="23" t="s">
        <v>59</v>
      </c>
      <c r="E364" s="24"/>
      <c r="F364" s="24"/>
      <c r="G364" s="75"/>
      <c r="H364" s="24"/>
      <c r="I364" s="24">
        <v>1063000</v>
      </c>
      <c r="J364" s="24"/>
      <c r="K364" s="24"/>
      <c r="L364" s="24"/>
      <c r="M364" s="24"/>
      <c r="N364" s="25">
        <f>SUM(F364:L364)</f>
        <v>1063000</v>
      </c>
      <c r="O364" s="193"/>
      <c r="P364" s="17"/>
      <c r="Q364" s="9"/>
      <c r="R364" s="18"/>
      <c r="S364" s="19"/>
      <c r="T364" s="19"/>
      <c r="U364" s="19"/>
    </row>
    <row r="365" spans="2:23" x14ac:dyDescent="0.35">
      <c r="B365" s="13"/>
      <c r="D365" s="23" t="s">
        <v>15</v>
      </c>
      <c r="E365" s="24"/>
      <c r="F365" s="24">
        <f>SUM(G362:G364)*0.12</f>
        <v>390000</v>
      </c>
      <c r="G365" s="24">
        <f t="shared" ref="G365:L365" si="149">SUM(H362:H364)*0.12</f>
        <v>498000</v>
      </c>
      <c r="H365" s="24">
        <f t="shared" si="149"/>
        <v>127560</v>
      </c>
      <c r="I365" s="24">
        <f t="shared" si="149"/>
        <v>0</v>
      </c>
      <c r="J365" s="24">
        <f t="shared" si="149"/>
        <v>0</v>
      </c>
      <c r="K365" s="24">
        <f t="shared" si="149"/>
        <v>0</v>
      </c>
      <c r="L365" s="24">
        <f t="shared" si="149"/>
        <v>0</v>
      </c>
      <c r="M365" s="24"/>
      <c r="N365" s="25">
        <f t="shared" ref="N365:N366" si="150">SUM(F365:L365)</f>
        <v>1015560</v>
      </c>
      <c r="O365" s="189"/>
      <c r="P365" s="17"/>
      <c r="Q365" s="9"/>
      <c r="R365" s="18"/>
      <c r="S365" s="29"/>
      <c r="T365" s="29"/>
      <c r="U365" s="29"/>
      <c r="V365" s="30"/>
      <c r="W365" s="30"/>
    </row>
    <row r="366" spans="2:23" x14ac:dyDescent="0.35">
      <c r="B366" s="13"/>
      <c r="D366" s="23" t="s">
        <v>16</v>
      </c>
      <c r="E366" s="114"/>
      <c r="F366" s="114">
        <f>SUM(F362:F364)*0.06</f>
        <v>0</v>
      </c>
      <c r="G366" s="114">
        <f t="shared" ref="G366:L366" si="151">SUM(G362:G364)*0.06</f>
        <v>195000</v>
      </c>
      <c r="H366" s="114">
        <f t="shared" si="151"/>
        <v>249000</v>
      </c>
      <c r="I366" s="114">
        <f t="shared" si="151"/>
        <v>63780</v>
      </c>
      <c r="J366" s="114">
        <f t="shared" si="151"/>
        <v>0</v>
      </c>
      <c r="K366" s="114">
        <f t="shared" si="151"/>
        <v>0</v>
      </c>
      <c r="L366" s="114">
        <f t="shared" si="151"/>
        <v>0</v>
      </c>
      <c r="M366" s="114"/>
      <c r="N366" s="115">
        <f t="shared" si="150"/>
        <v>507780</v>
      </c>
      <c r="O366" s="190">
        <f>SUM(N362:N366)</f>
        <v>9986340</v>
      </c>
      <c r="P366" s="17"/>
      <c r="Q366" s="60"/>
      <c r="R366" s="18"/>
      <c r="S366" s="29"/>
      <c r="T366" s="29"/>
      <c r="U366" s="29"/>
      <c r="V366" s="30"/>
      <c r="W366" s="30"/>
    </row>
    <row r="367" spans="2:23" x14ac:dyDescent="0.35">
      <c r="B367" s="13"/>
      <c r="C367" s="22"/>
      <c r="D367" s="23"/>
      <c r="E367" s="24"/>
      <c r="F367" s="24">
        <f t="shared" ref="F367:L367" si="152">SUM(F362:F366)</f>
        <v>390000</v>
      </c>
      <c r="G367" s="24">
        <f t="shared" si="152"/>
        <v>3943000</v>
      </c>
      <c r="H367" s="24">
        <f t="shared" si="152"/>
        <v>4526560</v>
      </c>
      <c r="I367" s="24">
        <f t="shared" si="152"/>
        <v>1126780</v>
      </c>
      <c r="J367" s="24">
        <f t="shared" si="152"/>
        <v>0</v>
      </c>
      <c r="K367" s="24">
        <f t="shared" si="152"/>
        <v>0</v>
      </c>
      <c r="L367" s="24">
        <f t="shared" si="152"/>
        <v>0</v>
      </c>
      <c r="M367" s="24"/>
      <c r="N367" s="25">
        <f>SUM(N362:N366)</f>
        <v>9986340</v>
      </c>
      <c r="O367" s="189"/>
      <c r="P367" s="17"/>
      <c r="R367" s="18"/>
      <c r="S367" s="29"/>
      <c r="T367" s="29"/>
      <c r="U367" s="29"/>
      <c r="V367" s="30"/>
      <c r="W367" s="30"/>
    </row>
    <row r="368" spans="2:23" x14ac:dyDescent="0.35">
      <c r="B368" s="13"/>
      <c r="C368" s="22"/>
      <c r="D368" s="23"/>
      <c r="E368" s="24"/>
      <c r="F368" s="24"/>
      <c r="G368" s="24"/>
      <c r="H368" s="24"/>
      <c r="I368" s="24"/>
      <c r="J368" s="24"/>
      <c r="K368" s="24"/>
      <c r="L368" s="24"/>
      <c r="M368" s="24"/>
      <c r="N368" s="25"/>
      <c r="O368" s="189"/>
      <c r="P368" s="17"/>
      <c r="Q368" s="9"/>
      <c r="R368" s="18"/>
      <c r="S368" s="29"/>
      <c r="T368" s="29"/>
      <c r="U368" s="29"/>
      <c r="V368" s="30"/>
      <c r="W368" s="30"/>
    </row>
    <row r="369" spans="2:24" x14ac:dyDescent="0.35">
      <c r="B369" s="13"/>
      <c r="C369" s="22"/>
      <c r="D369" s="23"/>
      <c r="E369" s="24"/>
      <c r="F369" s="24"/>
      <c r="G369" s="24"/>
      <c r="H369" s="24"/>
      <c r="I369" s="24"/>
      <c r="J369" s="24"/>
      <c r="K369" s="24"/>
      <c r="L369" s="24"/>
      <c r="M369" s="24"/>
      <c r="N369" s="25"/>
      <c r="O369" s="189"/>
      <c r="P369" s="17"/>
      <c r="Q369" s="9"/>
      <c r="R369" s="18"/>
      <c r="S369" s="29"/>
      <c r="T369" s="29"/>
      <c r="U369" s="29"/>
      <c r="V369" s="30"/>
      <c r="W369" s="30"/>
    </row>
    <row r="370" spans="2:24" x14ac:dyDescent="0.35">
      <c r="B370" s="13"/>
      <c r="C370" s="14" t="s">
        <v>189</v>
      </c>
      <c r="D370" s="32" t="s">
        <v>190</v>
      </c>
      <c r="E370" s="31"/>
      <c r="F370" s="31"/>
      <c r="G370" s="31"/>
      <c r="H370" s="31"/>
      <c r="I370" s="31"/>
      <c r="J370" s="31"/>
      <c r="K370" s="31"/>
      <c r="L370" s="31"/>
      <c r="M370" s="31"/>
      <c r="N370" s="16"/>
      <c r="O370" s="189"/>
      <c r="P370" s="17"/>
      <c r="Q370" s="9"/>
      <c r="R370" s="18"/>
      <c r="S370" s="29"/>
      <c r="T370" s="29"/>
      <c r="U370" s="29"/>
      <c r="V370" s="30"/>
      <c r="W370" s="30"/>
    </row>
    <row r="371" spans="2:24" x14ac:dyDescent="0.35">
      <c r="B371" s="13"/>
      <c r="C371" s="23"/>
      <c r="D371" s="23" t="s">
        <v>191</v>
      </c>
      <c r="E371" s="24"/>
      <c r="F371" s="24">
        <v>180000</v>
      </c>
      <c r="G371" s="24"/>
      <c r="H371" s="24"/>
      <c r="I371" s="24"/>
      <c r="J371" s="24"/>
      <c r="K371" s="24"/>
      <c r="L371" s="24"/>
      <c r="M371" s="24"/>
      <c r="N371" s="25">
        <f>SUM(F371:L371)</f>
        <v>180000</v>
      </c>
      <c r="O371" s="189"/>
      <c r="P371" s="17"/>
      <c r="Q371" s="9"/>
      <c r="R371" s="18"/>
      <c r="S371" s="29"/>
      <c r="T371" s="29"/>
      <c r="U371" s="29"/>
      <c r="V371" s="30"/>
      <c r="W371" s="30"/>
    </row>
    <row r="372" spans="2:24" x14ac:dyDescent="0.35">
      <c r="B372" s="13"/>
      <c r="C372" s="22"/>
      <c r="D372" s="34" t="s">
        <v>112</v>
      </c>
      <c r="E372" s="24"/>
      <c r="F372" s="35">
        <v>500000</v>
      </c>
      <c r="G372" s="35">
        <v>500000</v>
      </c>
      <c r="H372" s="24"/>
      <c r="I372" s="24"/>
      <c r="J372" s="24"/>
      <c r="K372" s="24"/>
      <c r="L372" s="24"/>
      <c r="M372" s="24"/>
      <c r="N372" s="36">
        <f>SUM(F372:L372)</f>
        <v>1000000</v>
      </c>
      <c r="O372" s="189"/>
      <c r="P372" s="17"/>
      <c r="Q372" s="9"/>
      <c r="R372" s="18"/>
      <c r="S372" s="29"/>
      <c r="T372" s="29"/>
      <c r="U372" s="29"/>
      <c r="V372" s="30"/>
      <c r="W372" s="30"/>
    </row>
    <row r="373" spans="2:24" x14ac:dyDescent="0.35">
      <c r="B373" s="13"/>
      <c r="C373" s="22"/>
      <c r="D373" s="23" t="s">
        <v>92</v>
      </c>
      <c r="E373" s="24"/>
      <c r="F373" s="24">
        <v>1400000</v>
      </c>
      <c r="G373" s="24">
        <v>3000000</v>
      </c>
      <c r="H373" s="24">
        <v>3000000</v>
      </c>
      <c r="I373" s="24">
        <v>3000000</v>
      </c>
      <c r="J373" s="24">
        <v>3000000</v>
      </c>
      <c r="K373" s="24">
        <v>3000000</v>
      </c>
      <c r="L373" s="24"/>
      <c r="M373" s="24"/>
      <c r="N373" s="25">
        <f>SUM(F373:L373)</f>
        <v>16400000</v>
      </c>
      <c r="O373" s="189"/>
      <c r="P373" s="17"/>
      <c r="Q373" s="9"/>
      <c r="R373" s="18"/>
      <c r="S373" s="29"/>
      <c r="T373" s="29"/>
      <c r="U373" s="29"/>
      <c r="V373" s="30"/>
      <c r="W373" s="30"/>
    </row>
    <row r="374" spans="2:24" x14ac:dyDescent="0.35">
      <c r="B374" s="13"/>
      <c r="C374" s="26"/>
      <c r="D374" s="23" t="s">
        <v>140</v>
      </c>
      <c r="E374" s="24"/>
      <c r="F374" s="24">
        <v>1250000</v>
      </c>
      <c r="G374" s="24">
        <v>1250000</v>
      </c>
      <c r="H374" s="24">
        <v>1250000</v>
      </c>
      <c r="I374" s="24"/>
      <c r="J374" s="24"/>
      <c r="K374" s="24"/>
      <c r="L374" s="24"/>
      <c r="M374" s="24"/>
      <c r="N374" s="25">
        <f t="shared" ref="N374:N380" si="153">SUM(F374:L374)</f>
        <v>3750000</v>
      </c>
      <c r="O374" s="189"/>
      <c r="P374" s="17"/>
      <c r="Q374" s="9"/>
      <c r="R374" s="18"/>
      <c r="S374" s="29"/>
      <c r="T374" s="29"/>
      <c r="U374" s="29"/>
      <c r="V374" s="30"/>
      <c r="W374" s="30"/>
      <c r="X374" s="33"/>
    </row>
    <row r="375" spans="2:24" x14ac:dyDescent="0.35">
      <c r="B375" s="13"/>
      <c r="C375" s="26"/>
      <c r="D375" s="23" t="s">
        <v>77</v>
      </c>
      <c r="E375" s="24"/>
      <c r="F375" s="24"/>
      <c r="G375" s="24"/>
      <c r="H375" s="24"/>
      <c r="I375" s="24"/>
      <c r="J375" s="24"/>
      <c r="K375" s="24">
        <v>1500000</v>
      </c>
      <c r="L375" s="24">
        <v>1500000</v>
      </c>
      <c r="M375" s="24"/>
      <c r="N375" s="25">
        <f t="shared" si="153"/>
        <v>3000000</v>
      </c>
      <c r="O375" s="189"/>
      <c r="P375" s="17"/>
      <c r="Q375" s="9"/>
      <c r="R375" s="18"/>
      <c r="S375" s="29"/>
      <c r="T375" s="29"/>
      <c r="U375" s="29"/>
      <c r="V375" s="30"/>
      <c r="W375" s="30"/>
      <c r="X375" s="33"/>
    </row>
    <row r="376" spans="2:24" x14ac:dyDescent="0.35">
      <c r="B376" s="13"/>
      <c r="C376" s="26"/>
      <c r="D376" s="23" t="s">
        <v>192</v>
      </c>
      <c r="E376" s="24"/>
      <c r="F376" s="24"/>
      <c r="G376" s="24">
        <v>150000</v>
      </c>
      <c r="H376" s="24"/>
      <c r="I376" s="24"/>
      <c r="J376" s="24"/>
      <c r="K376" s="24"/>
      <c r="L376" s="24"/>
      <c r="M376" s="24"/>
      <c r="N376" s="25">
        <f t="shared" si="153"/>
        <v>150000</v>
      </c>
      <c r="O376" s="189"/>
      <c r="P376" s="17"/>
      <c r="Q376" s="9"/>
      <c r="R376" s="18"/>
      <c r="S376" s="29"/>
      <c r="T376" s="29"/>
      <c r="U376" s="29"/>
      <c r="V376" s="30"/>
      <c r="W376" s="30"/>
      <c r="X376" s="33"/>
    </row>
    <row r="377" spans="2:24" s="39" customFormat="1" ht="12.5" x14ac:dyDescent="0.25">
      <c r="B377" s="40"/>
      <c r="C377" s="46"/>
      <c r="D377" s="23" t="s">
        <v>59</v>
      </c>
      <c r="E377" s="24"/>
      <c r="F377" s="24"/>
      <c r="G377" s="24"/>
      <c r="H377" s="24">
        <v>1600000</v>
      </c>
      <c r="I377" s="24"/>
      <c r="J377" s="24"/>
      <c r="K377" s="24"/>
      <c r="L377" s="24"/>
      <c r="M377" s="24"/>
      <c r="N377" s="25">
        <f t="shared" si="153"/>
        <v>1600000</v>
      </c>
      <c r="O377" s="189"/>
      <c r="P377" s="17"/>
      <c r="Q377" s="9"/>
      <c r="R377" s="18"/>
      <c r="S377" s="44"/>
      <c r="T377" s="44"/>
      <c r="U377" s="44"/>
      <c r="V377" s="45"/>
      <c r="W377" s="45"/>
    </row>
    <row r="378" spans="2:24" x14ac:dyDescent="0.35">
      <c r="B378" s="13"/>
      <c r="C378" s="23"/>
      <c r="D378" s="23" t="s">
        <v>193</v>
      </c>
      <c r="E378" s="24"/>
      <c r="F378" s="24"/>
      <c r="G378" s="24"/>
      <c r="H378" s="24"/>
      <c r="I378" s="24">
        <v>220000</v>
      </c>
      <c r="J378" s="24"/>
      <c r="K378" s="24"/>
      <c r="L378" s="24"/>
      <c r="M378" s="24"/>
      <c r="N378" s="25">
        <f t="shared" si="153"/>
        <v>220000</v>
      </c>
      <c r="O378" s="189"/>
      <c r="P378" s="17"/>
      <c r="Q378" s="9"/>
      <c r="R378" s="18"/>
      <c r="S378" s="29"/>
      <c r="T378" s="29"/>
      <c r="U378" s="29"/>
      <c r="V378" s="30"/>
      <c r="W378" s="30"/>
      <c r="X378" s="33"/>
    </row>
    <row r="379" spans="2:24" x14ac:dyDescent="0.35">
      <c r="B379" s="13"/>
      <c r="C379" s="23"/>
      <c r="D379" s="23" t="s">
        <v>15</v>
      </c>
      <c r="E379" s="24"/>
      <c r="F379" s="24">
        <f>SUM(G371:G378)*0.12</f>
        <v>588000</v>
      </c>
      <c r="G379" s="24">
        <f t="shared" ref="G379:L379" si="154">SUM(H371:H378)*0.12</f>
        <v>702000</v>
      </c>
      <c r="H379" s="24">
        <f t="shared" si="154"/>
        <v>386400</v>
      </c>
      <c r="I379" s="24">
        <f t="shared" si="154"/>
        <v>360000</v>
      </c>
      <c r="J379" s="24">
        <f t="shared" si="154"/>
        <v>540000</v>
      </c>
      <c r="K379" s="24">
        <f t="shared" si="154"/>
        <v>180000</v>
      </c>
      <c r="L379" s="24">
        <f t="shared" si="154"/>
        <v>0</v>
      </c>
      <c r="M379" s="24"/>
      <c r="N379" s="25">
        <f t="shared" si="153"/>
        <v>2756400</v>
      </c>
      <c r="O379" s="189"/>
      <c r="P379" s="17"/>
      <c r="Q379" s="9"/>
      <c r="R379" s="18"/>
      <c r="S379" s="29"/>
      <c r="T379" s="29"/>
      <c r="U379" s="29"/>
      <c r="V379" s="30"/>
      <c r="W379" s="30"/>
      <c r="X379" s="33"/>
    </row>
    <row r="380" spans="2:24" x14ac:dyDescent="0.35">
      <c r="B380" s="13"/>
      <c r="C380" s="23"/>
      <c r="D380" s="23" t="s">
        <v>16</v>
      </c>
      <c r="E380" s="24"/>
      <c r="F380" s="24">
        <f>SUM(F371:F378)*0.06</f>
        <v>199800</v>
      </c>
      <c r="G380" s="24">
        <f t="shared" ref="G380:L380" si="155">SUM(G371:G378)*0.06</f>
        <v>294000</v>
      </c>
      <c r="H380" s="24">
        <f t="shared" si="155"/>
        <v>351000</v>
      </c>
      <c r="I380" s="24">
        <f t="shared" si="155"/>
        <v>193200</v>
      </c>
      <c r="J380" s="24">
        <f t="shared" si="155"/>
        <v>180000</v>
      </c>
      <c r="K380" s="24">
        <f t="shared" si="155"/>
        <v>270000</v>
      </c>
      <c r="L380" s="24">
        <f t="shared" si="155"/>
        <v>90000</v>
      </c>
      <c r="M380" s="24"/>
      <c r="N380" s="27">
        <f t="shared" si="153"/>
        <v>1578000</v>
      </c>
      <c r="O380" s="189"/>
      <c r="P380" s="17"/>
      <c r="Q380" s="9"/>
      <c r="R380" s="18"/>
      <c r="S380" s="29"/>
      <c r="T380" s="29"/>
      <c r="U380" s="29"/>
      <c r="V380" s="30"/>
      <c r="W380" s="30"/>
      <c r="X380" s="33"/>
    </row>
    <row r="381" spans="2:24" x14ac:dyDescent="0.35">
      <c r="B381" s="13"/>
      <c r="C381" s="23"/>
      <c r="D381" s="23"/>
      <c r="E381" s="28"/>
      <c r="F381" s="28">
        <f>SUM(F371:F380)</f>
        <v>4117800</v>
      </c>
      <c r="G381" s="28">
        <f t="shared" ref="G381:L381" si="156">SUM(G371:G380)</f>
        <v>5896000</v>
      </c>
      <c r="H381" s="28">
        <f t="shared" si="156"/>
        <v>6587400</v>
      </c>
      <c r="I381" s="28">
        <f t="shared" si="156"/>
        <v>3773200</v>
      </c>
      <c r="J381" s="28">
        <f t="shared" si="156"/>
        <v>3720000</v>
      </c>
      <c r="K381" s="28">
        <f t="shared" si="156"/>
        <v>4950000</v>
      </c>
      <c r="L381" s="28">
        <f t="shared" si="156"/>
        <v>1590000</v>
      </c>
      <c r="M381" s="28"/>
      <c r="N381" s="25">
        <f>SUM(N371:N380)</f>
        <v>30634400</v>
      </c>
      <c r="O381" s="190">
        <f>SUM(E381:L381)</f>
        <v>30634400</v>
      </c>
      <c r="P381" s="17"/>
      <c r="Q381" s="9"/>
      <c r="R381" s="18"/>
      <c r="S381" s="29"/>
      <c r="T381" s="29"/>
      <c r="U381" s="29"/>
      <c r="V381" s="30"/>
      <c r="W381" s="30"/>
      <c r="X381" s="33"/>
    </row>
    <row r="382" spans="2:24" x14ac:dyDescent="0.35">
      <c r="B382" s="13"/>
      <c r="C382" s="23"/>
      <c r="D382" s="23"/>
      <c r="E382" s="24"/>
      <c r="F382" s="24"/>
      <c r="G382" s="24"/>
      <c r="H382" s="24"/>
      <c r="I382" s="24"/>
      <c r="J382" s="24"/>
      <c r="K382" s="24"/>
      <c r="L382" s="24"/>
      <c r="M382" s="24"/>
      <c r="N382" s="25"/>
      <c r="O382" s="189"/>
      <c r="P382" s="17"/>
      <c r="Q382" s="9"/>
      <c r="R382" s="18"/>
      <c r="S382" s="29"/>
      <c r="T382" s="29"/>
      <c r="U382" s="29"/>
      <c r="V382" s="30"/>
      <c r="W382" s="30"/>
      <c r="X382" s="33"/>
    </row>
    <row r="383" spans="2:24" x14ac:dyDescent="0.35">
      <c r="B383" s="13"/>
      <c r="C383" s="14" t="s">
        <v>194</v>
      </c>
      <c r="D383" s="49" t="s">
        <v>35</v>
      </c>
      <c r="E383" s="31"/>
      <c r="F383" s="31"/>
      <c r="G383" s="31"/>
      <c r="H383" s="31"/>
      <c r="I383" s="31"/>
      <c r="J383" s="31"/>
      <c r="K383" s="31"/>
      <c r="L383" s="31"/>
      <c r="M383" s="31"/>
      <c r="N383" s="16"/>
      <c r="O383" s="189"/>
      <c r="P383" s="17"/>
      <c r="Q383" s="9"/>
      <c r="R383" s="18"/>
      <c r="S383" s="29"/>
      <c r="T383" s="29"/>
      <c r="U383" s="29"/>
      <c r="V383" s="30"/>
      <c r="W383" s="30"/>
      <c r="X383" s="33"/>
    </row>
    <row r="384" spans="2:24" x14ac:dyDescent="0.35">
      <c r="B384" s="13"/>
      <c r="C384" s="23"/>
      <c r="D384" s="23" t="s">
        <v>195</v>
      </c>
      <c r="E384" s="24"/>
      <c r="F384" s="24"/>
      <c r="G384" s="24">
        <v>100000</v>
      </c>
      <c r="H384" s="24"/>
      <c r="I384" s="24"/>
      <c r="J384" s="24"/>
      <c r="K384" s="24"/>
      <c r="L384" s="24"/>
      <c r="M384" s="24"/>
      <c r="N384" s="25">
        <f t="shared" ref="N384:N389" si="157">SUM(F384:L384)</f>
        <v>100000</v>
      </c>
      <c r="O384" s="189"/>
      <c r="P384" s="17"/>
      <c r="Q384" s="9"/>
      <c r="R384" s="18"/>
      <c r="S384" s="29"/>
      <c r="T384" s="29"/>
      <c r="U384" s="29"/>
      <c r="V384" s="30"/>
      <c r="W384" s="30"/>
    </row>
    <row r="385" spans="2:24" x14ac:dyDescent="0.35">
      <c r="B385" s="13"/>
      <c r="D385" s="23" t="s">
        <v>196</v>
      </c>
      <c r="E385" s="24"/>
      <c r="F385" s="24"/>
      <c r="G385" s="24"/>
      <c r="H385" s="24">
        <v>150000</v>
      </c>
      <c r="I385" s="24"/>
      <c r="J385" s="24"/>
      <c r="K385" s="24"/>
      <c r="L385" s="24"/>
      <c r="M385" s="24"/>
      <c r="N385" s="25">
        <f t="shared" si="157"/>
        <v>150000</v>
      </c>
      <c r="O385" s="189"/>
      <c r="P385" s="17"/>
      <c r="Q385" s="9"/>
      <c r="R385" s="18"/>
      <c r="S385" s="29"/>
      <c r="T385" s="29"/>
      <c r="U385" s="29"/>
      <c r="V385" s="30"/>
      <c r="W385" s="30"/>
    </row>
    <row r="386" spans="2:24" x14ac:dyDescent="0.35">
      <c r="B386" s="13"/>
      <c r="D386" s="23" t="s">
        <v>197</v>
      </c>
      <c r="E386" s="24"/>
      <c r="F386" s="24"/>
      <c r="G386" s="24"/>
      <c r="I386" s="24">
        <v>200000</v>
      </c>
      <c r="J386" s="24"/>
      <c r="K386" s="24"/>
      <c r="L386" s="24"/>
      <c r="M386" s="24"/>
      <c r="N386" s="25">
        <f t="shared" si="157"/>
        <v>200000</v>
      </c>
      <c r="O386" s="189"/>
      <c r="P386" s="17"/>
      <c r="Q386" s="9"/>
      <c r="R386" s="18"/>
      <c r="S386" s="19"/>
      <c r="T386" s="19"/>
      <c r="U386" s="19"/>
      <c r="V386" s="30"/>
      <c r="W386" s="30"/>
    </row>
    <row r="387" spans="2:24" x14ac:dyDescent="0.35">
      <c r="B387" s="13"/>
      <c r="C387" s="23"/>
      <c r="D387" s="23" t="s">
        <v>13</v>
      </c>
      <c r="E387" s="24"/>
      <c r="G387" s="24"/>
      <c r="H387" s="24"/>
      <c r="I387" s="24"/>
      <c r="J387" s="24"/>
      <c r="K387" s="24"/>
      <c r="L387" s="24">
        <v>615000</v>
      </c>
      <c r="M387" s="24"/>
      <c r="N387" s="25">
        <f>SUM(G387:L387)</f>
        <v>615000</v>
      </c>
      <c r="O387" s="189"/>
      <c r="P387" s="17"/>
      <c r="Q387" s="9"/>
      <c r="R387" s="18"/>
      <c r="S387" s="29"/>
      <c r="T387" s="29"/>
      <c r="U387" s="29"/>
      <c r="V387" s="30"/>
      <c r="W387" s="30"/>
      <c r="X387" s="33"/>
    </row>
    <row r="388" spans="2:24" x14ac:dyDescent="0.35">
      <c r="B388" s="13"/>
      <c r="C388" s="22"/>
      <c r="D388" s="23" t="s">
        <v>15</v>
      </c>
      <c r="E388" s="24"/>
      <c r="F388" s="24">
        <f>SUM(G384:G387)*0.12</f>
        <v>12000</v>
      </c>
      <c r="G388" s="24">
        <f t="shared" ref="G388:L388" si="158">SUM(H384:H387)*0.12</f>
        <v>18000</v>
      </c>
      <c r="H388" s="24">
        <f t="shared" si="158"/>
        <v>24000</v>
      </c>
      <c r="I388" s="24">
        <f t="shared" si="158"/>
        <v>0</v>
      </c>
      <c r="J388" s="24">
        <f t="shared" si="158"/>
        <v>0</v>
      </c>
      <c r="K388" s="24">
        <f t="shared" si="158"/>
        <v>73800</v>
      </c>
      <c r="L388" s="24">
        <f t="shared" si="158"/>
        <v>0</v>
      </c>
      <c r="M388" s="24"/>
      <c r="N388" s="25">
        <f t="shared" si="157"/>
        <v>127800</v>
      </c>
      <c r="O388" s="189"/>
      <c r="P388" s="17"/>
      <c r="Q388" s="9"/>
      <c r="R388" s="18"/>
      <c r="S388" s="19"/>
      <c r="T388" s="19"/>
      <c r="U388" s="19"/>
      <c r="V388" s="30"/>
      <c r="W388" s="30"/>
    </row>
    <row r="389" spans="2:24" x14ac:dyDescent="0.35">
      <c r="B389" s="13"/>
      <c r="C389" s="22"/>
      <c r="D389" s="23" t="s">
        <v>16</v>
      </c>
      <c r="E389" s="24"/>
      <c r="F389" s="24">
        <f>SUM(F384:F387)*0.06</f>
        <v>0</v>
      </c>
      <c r="G389" s="24">
        <f t="shared" ref="G389:L389" si="159">SUM(G384:G387)*0.06</f>
        <v>6000</v>
      </c>
      <c r="H389" s="24">
        <f t="shared" si="159"/>
        <v>9000</v>
      </c>
      <c r="I389" s="24">
        <f t="shared" si="159"/>
        <v>12000</v>
      </c>
      <c r="J389" s="24">
        <f t="shared" si="159"/>
        <v>0</v>
      </c>
      <c r="K389" s="24">
        <f t="shared" si="159"/>
        <v>0</v>
      </c>
      <c r="L389" s="24">
        <f t="shared" si="159"/>
        <v>36900</v>
      </c>
      <c r="M389" s="24"/>
      <c r="N389" s="27">
        <f t="shared" si="157"/>
        <v>63900</v>
      </c>
      <c r="O389" s="189"/>
      <c r="P389" s="17"/>
      <c r="Q389" s="9"/>
      <c r="R389" s="18"/>
      <c r="S389" s="19"/>
      <c r="T389" s="19"/>
      <c r="U389" s="19"/>
      <c r="V389" s="30"/>
      <c r="W389" s="30"/>
    </row>
    <row r="390" spans="2:24" x14ac:dyDescent="0.35">
      <c r="B390" s="13"/>
      <c r="C390" s="23"/>
      <c r="D390" s="23"/>
      <c r="E390" s="28"/>
      <c r="F390" s="28">
        <f>SUM(F384:F389)</f>
        <v>12000</v>
      </c>
      <c r="G390" s="28">
        <f t="shared" ref="G390:L390" si="160">SUM(G384:G389)</f>
        <v>124000</v>
      </c>
      <c r="H390" s="28">
        <f t="shared" si="160"/>
        <v>183000</v>
      </c>
      <c r="I390" s="28">
        <f t="shared" si="160"/>
        <v>212000</v>
      </c>
      <c r="J390" s="28">
        <f t="shared" si="160"/>
        <v>0</v>
      </c>
      <c r="K390" s="28">
        <f t="shared" si="160"/>
        <v>73800</v>
      </c>
      <c r="L390" s="28">
        <f t="shared" si="160"/>
        <v>651900</v>
      </c>
      <c r="M390" s="28"/>
      <c r="N390" s="25">
        <f>SUM(N384:N389)</f>
        <v>1256700</v>
      </c>
      <c r="O390" s="190">
        <f>SUM(E390:L390)</f>
        <v>1256700</v>
      </c>
      <c r="P390" s="17"/>
      <c r="Q390" s="9"/>
      <c r="R390" s="18"/>
      <c r="S390" s="19"/>
      <c r="T390" s="19"/>
      <c r="U390" s="19"/>
      <c r="V390" s="30"/>
      <c r="W390" s="30"/>
    </row>
    <row r="391" spans="2:24" x14ac:dyDescent="0.35">
      <c r="B391" s="13"/>
      <c r="C391" s="22"/>
      <c r="D391" s="23"/>
      <c r="E391" s="24"/>
      <c r="F391" s="24"/>
      <c r="G391" s="24"/>
      <c r="H391" s="24"/>
      <c r="I391" s="24"/>
      <c r="J391" s="24"/>
      <c r="K391" s="24"/>
      <c r="L391" s="24"/>
      <c r="M391" s="24"/>
      <c r="N391" s="25"/>
      <c r="O391" s="189"/>
      <c r="P391" s="17"/>
      <c r="Q391" s="9"/>
      <c r="R391" s="18"/>
      <c r="S391" s="19"/>
      <c r="T391" s="19"/>
      <c r="U391" s="19"/>
      <c r="V391" s="30"/>
      <c r="W391" s="30"/>
    </row>
    <row r="392" spans="2:24" x14ac:dyDescent="0.35">
      <c r="B392" s="13"/>
      <c r="C392" s="14" t="s">
        <v>198</v>
      </c>
      <c r="D392" s="14" t="s">
        <v>18</v>
      </c>
      <c r="E392" s="51"/>
      <c r="F392" s="51"/>
      <c r="G392" s="51"/>
      <c r="H392" s="51"/>
      <c r="I392" s="51"/>
      <c r="J392" s="51"/>
      <c r="K392" s="51"/>
      <c r="L392" s="51"/>
      <c r="M392" s="51"/>
      <c r="N392" s="52"/>
      <c r="O392" s="189"/>
      <c r="P392" s="17"/>
      <c r="Q392" s="9"/>
      <c r="R392" s="18"/>
      <c r="S392" s="19"/>
      <c r="T392" s="19"/>
      <c r="U392" s="19"/>
    </row>
    <row r="393" spans="2:24" x14ac:dyDescent="0.35">
      <c r="B393" s="13"/>
      <c r="C393" s="23"/>
      <c r="D393" s="68" t="s">
        <v>199</v>
      </c>
      <c r="E393" s="119"/>
      <c r="F393" s="119">
        <v>35000</v>
      </c>
      <c r="G393" s="119"/>
      <c r="H393" s="119"/>
      <c r="I393" s="119"/>
      <c r="J393" s="119"/>
      <c r="K393" s="119"/>
      <c r="L393" s="119"/>
      <c r="M393" s="119"/>
      <c r="N393" s="25">
        <f t="shared" ref="N393:N407" si="161">SUM(F393:L393)</f>
        <v>35000</v>
      </c>
      <c r="O393" s="189"/>
      <c r="P393" s="17"/>
      <c r="Q393" s="9"/>
      <c r="R393" s="18"/>
      <c r="S393" s="19"/>
      <c r="T393" s="19"/>
      <c r="U393" s="19"/>
      <c r="V393" s="30"/>
      <c r="W393" s="30"/>
    </row>
    <row r="394" spans="2:24" x14ac:dyDescent="0.35">
      <c r="B394" s="13"/>
      <c r="D394" s="68" t="s">
        <v>200</v>
      </c>
      <c r="E394" s="119"/>
      <c r="F394" s="119">
        <v>250000</v>
      </c>
      <c r="H394" s="119"/>
      <c r="I394" s="119"/>
      <c r="J394" s="119"/>
      <c r="K394" s="119"/>
      <c r="L394" s="119"/>
      <c r="M394" s="119"/>
      <c r="N394" s="25">
        <f>SUM(F394:L394)</f>
        <v>250000</v>
      </c>
      <c r="O394" s="189"/>
      <c r="P394" s="17"/>
      <c r="Q394" s="9"/>
      <c r="R394" s="18"/>
      <c r="S394" s="29"/>
      <c r="T394" s="29"/>
      <c r="U394" s="29"/>
      <c r="V394" s="30"/>
      <c r="W394" s="30"/>
    </row>
    <row r="395" spans="2:24" x14ac:dyDescent="0.35">
      <c r="B395" s="13"/>
      <c r="C395" s="26"/>
      <c r="D395" s="68" t="s">
        <v>201</v>
      </c>
      <c r="E395" s="119"/>
      <c r="F395" s="119"/>
      <c r="G395" s="119">
        <v>250000</v>
      </c>
      <c r="H395" s="119"/>
      <c r="I395" s="119"/>
      <c r="J395" s="119"/>
      <c r="K395" s="119"/>
      <c r="L395" s="119"/>
      <c r="M395" s="119"/>
      <c r="N395" s="25">
        <f t="shared" ref="N395" si="162">SUM(F395:L395)</f>
        <v>250000</v>
      </c>
      <c r="O395" s="189"/>
      <c r="P395" s="8"/>
      <c r="Q395" s="9"/>
      <c r="R395" s="10"/>
      <c r="S395" s="7"/>
      <c r="T395" s="7"/>
      <c r="U395" s="7"/>
    </row>
    <row r="396" spans="2:24" x14ac:dyDescent="0.35">
      <c r="B396" s="13"/>
      <c r="C396" s="22"/>
      <c r="D396" s="68" t="s">
        <v>202</v>
      </c>
      <c r="E396" s="119"/>
      <c r="G396" s="119">
        <v>750000</v>
      </c>
      <c r="H396" s="119">
        <v>750000</v>
      </c>
      <c r="I396" s="119"/>
      <c r="J396" s="119"/>
      <c r="K396" s="119"/>
      <c r="L396" s="119"/>
      <c r="M396" s="119"/>
      <c r="N396" s="25">
        <f>SUM(F396:L396)</f>
        <v>1500000</v>
      </c>
      <c r="O396" s="189"/>
      <c r="P396" s="17"/>
      <c r="Q396" s="9"/>
      <c r="R396" s="18"/>
      <c r="S396" s="19"/>
      <c r="T396" s="19"/>
      <c r="U396" s="19"/>
    </row>
    <row r="397" spans="2:24" x14ac:dyDescent="0.35">
      <c r="B397" s="13"/>
      <c r="C397" s="23"/>
      <c r="D397" s="68" t="s">
        <v>118</v>
      </c>
      <c r="E397" s="119"/>
      <c r="F397" s="119"/>
      <c r="G397" s="119">
        <v>200000</v>
      </c>
      <c r="H397" s="119">
        <v>200000</v>
      </c>
      <c r="I397" s="119"/>
      <c r="J397" s="119"/>
      <c r="K397" s="119"/>
      <c r="L397" s="119"/>
      <c r="M397" s="119"/>
      <c r="N397" s="25">
        <f t="shared" si="161"/>
        <v>400000</v>
      </c>
      <c r="O397" s="189"/>
      <c r="P397" s="17"/>
      <c r="Q397" s="9"/>
      <c r="R397" s="18"/>
      <c r="S397" s="19"/>
      <c r="T397" s="19"/>
      <c r="U397" s="19"/>
    </row>
    <row r="398" spans="2:24" x14ac:dyDescent="0.35">
      <c r="B398" s="13"/>
      <c r="C398" s="26"/>
      <c r="D398" s="68" t="s">
        <v>203</v>
      </c>
      <c r="E398" s="119"/>
      <c r="F398" s="119"/>
      <c r="G398" s="119"/>
      <c r="H398" s="119"/>
      <c r="I398" s="119"/>
      <c r="J398" s="119"/>
      <c r="K398" s="119">
        <v>1500000</v>
      </c>
      <c r="L398" s="119">
        <v>1500000</v>
      </c>
      <c r="M398" s="119"/>
      <c r="N398" s="25">
        <f t="shared" si="161"/>
        <v>3000000</v>
      </c>
      <c r="O398" s="189"/>
      <c r="P398" s="8"/>
      <c r="Q398" s="9"/>
      <c r="R398" s="10"/>
      <c r="S398" s="7"/>
      <c r="T398" s="7"/>
      <c r="U398" s="7"/>
    </row>
    <row r="399" spans="2:24" x14ac:dyDescent="0.35">
      <c r="B399" s="13"/>
      <c r="C399" s="26"/>
      <c r="D399" s="68" t="s">
        <v>204</v>
      </c>
      <c r="E399" s="119"/>
      <c r="F399" s="119"/>
      <c r="G399" s="119"/>
      <c r="H399" s="119">
        <v>1200000</v>
      </c>
      <c r="I399" s="119"/>
      <c r="J399" s="119"/>
      <c r="K399" s="119"/>
      <c r="L399" s="119"/>
      <c r="M399" s="119"/>
      <c r="N399" s="25">
        <f t="shared" si="161"/>
        <v>1200000</v>
      </c>
      <c r="O399" s="189"/>
      <c r="P399" s="8"/>
      <c r="Q399" s="9"/>
      <c r="R399" s="10"/>
      <c r="S399" s="7"/>
      <c r="T399" s="7"/>
      <c r="U399" s="7"/>
    </row>
    <row r="400" spans="2:24" x14ac:dyDescent="0.35">
      <c r="B400" s="13"/>
      <c r="C400" s="26"/>
      <c r="D400" s="68" t="s">
        <v>155</v>
      </c>
      <c r="E400" s="119"/>
      <c r="F400" s="119"/>
      <c r="G400" s="119"/>
      <c r="H400" s="119">
        <v>3000000</v>
      </c>
      <c r="I400" s="119"/>
      <c r="J400" s="119"/>
      <c r="K400" s="119"/>
      <c r="L400" s="119"/>
      <c r="M400" s="119"/>
      <c r="N400" s="25">
        <f t="shared" si="161"/>
        <v>3000000</v>
      </c>
      <c r="O400" s="189"/>
      <c r="P400" s="8"/>
      <c r="Q400" s="9"/>
      <c r="R400" s="10"/>
      <c r="S400" s="7"/>
      <c r="T400" s="7"/>
      <c r="U400" s="7"/>
    </row>
    <row r="401" spans="2:23" x14ac:dyDescent="0.35">
      <c r="B401" s="13"/>
      <c r="D401" s="68" t="s">
        <v>205</v>
      </c>
      <c r="E401" s="119"/>
      <c r="F401" s="119"/>
      <c r="G401" s="119"/>
      <c r="H401" s="119">
        <v>250000</v>
      </c>
      <c r="I401" s="119"/>
      <c r="J401" s="119"/>
      <c r="K401" s="119"/>
      <c r="L401" s="119"/>
      <c r="M401" s="119"/>
      <c r="N401" s="25">
        <f t="shared" si="161"/>
        <v>250000</v>
      </c>
      <c r="O401" s="189"/>
      <c r="P401" s="17"/>
      <c r="Q401" s="9"/>
      <c r="R401" s="18"/>
      <c r="S401" s="29"/>
      <c r="T401" s="29"/>
      <c r="U401" s="29"/>
      <c r="V401" s="30"/>
      <c r="W401" s="30"/>
    </row>
    <row r="402" spans="2:23" x14ac:dyDescent="0.35">
      <c r="B402" s="13"/>
      <c r="C402" s="26"/>
      <c r="D402" s="68" t="s">
        <v>59</v>
      </c>
      <c r="E402" s="119"/>
      <c r="F402" s="119"/>
      <c r="G402" s="119"/>
      <c r="H402" s="119"/>
      <c r="I402" s="119">
        <v>590000</v>
      </c>
      <c r="J402" s="119"/>
      <c r="K402" s="119"/>
      <c r="L402" s="119"/>
      <c r="M402" s="119"/>
      <c r="N402" s="25">
        <f t="shared" si="161"/>
        <v>590000</v>
      </c>
      <c r="O402" s="189"/>
      <c r="P402" s="8"/>
      <c r="Q402" s="9"/>
      <c r="R402" s="10"/>
      <c r="S402" s="7"/>
      <c r="T402" s="7"/>
      <c r="U402" s="7"/>
    </row>
    <row r="403" spans="2:23" x14ac:dyDescent="0.35">
      <c r="B403" s="13"/>
      <c r="C403" s="26"/>
      <c r="D403" s="68" t="s">
        <v>67</v>
      </c>
      <c r="E403" s="119"/>
      <c r="F403" s="119"/>
      <c r="G403" s="119"/>
      <c r="H403" s="119"/>
      <c r="I403" s="119"/>
      <c r="J403" s="119">
        <v>500000</v>
      </c>
      <c r="K403" s="119"/>
      <c r="L403" s="119"/>
      <c r="M403" s="119"/>
      <c r="N403" s="25">
        <f t="shared" si="161"/>
        <v>500000</v>
      </c>
      <c r="O403" s="189"/>
      <c r="P403" s="8"/>
      <c r="Q403" s="9"/>
      <c r="R403" s="10"/>
      <c r="S403" s="7"/>
      <c r="T403" s="7"/>
      <c r="U403" s="7"/>
    </row>
    <row r="404" spans="2:23" x14ac:dyDescent="0.35">
      <c r="B404" s="13"/>
      <c r="C404" s="26"/>
      <c r="D404" s="68" t="s">
        <v>166</v>
      </c>
      <c r="E404" s="119"/>
      <c r="F404" s="119"/>
      <c r="G404" s="119"/>
      <c r="H404" s="119"/>
      <c r="I404" s="119"/>
      <c r="J404" s="119"/>
      <c r="K404" s="119">
        <v>2000000</v>
      </c>
      <c r="L404" s="119"/>
      <c r="M404" s="119"/>
      <c r="N404" s="25">
        <f t="shared" si="161"/>
        <v>2000000</v>
      </c>
      <c r="O404" s="189"/>
      <c r="P404" s="8"/>
      <c r="Q404" s="9"/>
      <c r="R404" s="10"/>
      <c r="S404" s="7"/>
      <c r="T404" s="7"/>
      <c r="U404" s="7"/>
    </row>
    <row r="405" spans="2:23" x14ac:dyDescent="0.35">
      <c r="B405" s="13"/>
      <c r="C405" s="26"/>
      <c r="D405" s="68" t="s">
        <v>206</v>
      </c>
      <c r="E405" s="119"/>
      <c r="F405" s="119"/>
      <c r="G405" s="119"/>
      <c r="H405" s="119"/>
      <c r="I405" s="119"/>
      <c r="J405" s="119"/>
      <c r="K405" s="119">
        <v>1250000</v>
      </c>
      <c r="L405" s="119"/>
      <c r="M405" s="119"/>
      <c r="N405" s="25">
        <f t="shared" si="161"/>
        <v>1250000</v>
      </c>
      <c r="O405" s="189"/>
      <c r="P405" s="8"/>
      <c r="Q405" s="9"/>
      <c r="R405" s="10"/>
      <c r="S405" s="7"/>
      <c r="T405" s="7"/>
      <c r="U405" s="7"/>
    </row>
    <row r="406" spans="2:23" x14ac:dyDescent="0.35">
      <c r="B406" s="13"/>
      <c r="C406" s="26"/>
      <c r="D406" s="23" t="s">
        <v>15</v>
      </c>
      <c r="E406" s="24"/>
      <c r="F406" s="24">
        <f>SUM(G393:G405)*0.12</f>
        <v>144000</v>
      </c>
      <c r="G406" s="24">
        <f t="shared" ref="G406:L406" si="163">SUM(H393:H405)*0.12</f>
        <v>648000</v>
      </c>
      <c r="H406" s="24">
        <f t="shared" si="163"/>
        <v>70800</v>
      </c>
      <c r="I406" s="24">
        <f t="shared" si="163"/>
        <v>60000</v>
      </c>
      <c r="J406" s="24">
        <f t="shared" si="163"/>
        <v>570000</v>
      </c>
      <c r="K406" s="24">
        <f t="shared" si="163"/>
        <v>180000</v>
      </c>
      <c r="L406" s="24">
        <f t="shared" si="163"/>
        <v>0</v>
      </c>
      <c r="M406" s="24"/>
      <c r="N406" s="25">
        <f t="shared" si="161"/>
        <v>1672800</v>
      </c>
      <c r="O406" s="189"/>
      <c r="P406" s="8"/>
      <c r="Q406" s="9"/>
      <c r="R406" s="10"/>
      <c r="S406" s="7"/>
      <c r="T406" s="7"/>
      <c r="U406" s="7"/>
    </row>
    <row r="407" spans="2:23" x14ac:dyDescent="0.35">
      <c r="B407" s="13"/>
      <c r="C407" s="26"/>
      <c r="D407" s="23" t="s">
        <v>16</v>
      </c>
      <c r="E407" s="24"/>
      <c r="F407" s="24">
        <f>SUM(F393:F405)*0.06</f>
        <v>17100</v>
      </c>
      <c r="G407" s="24">
        <f t="shared" ref="G407:L407" si="164">SUM(G393:G405)*0.06</f>
        <v>72000</v>
      </c>
      <c r="H407" s="24">
        <f t="shared" si="164"/>
        <v>324000</v>
      </c>
      <c r="I407" s="24">
        <f t="shared" si="164"/>
        <v>35400</v>
      </c>
      <c r="J407" s="24">
        <f t="shared" si="164"/>
        <v>30000</v>
      </c>
      <c r="K407" s="24">
        <f t="shared" si="164"/>
        <v>285000</v>
      </c>
      <c r="L407" s="24">
        <f t="shared" si="164"/>
        <v>90000</v>
      </c>
      <c r="M407" s="24"/>
      <c r="N407" s="27">
        <f t="shared" si="161"/>
        <v>853500</v>
      </c>
      <c r="O407" s="189"/>
      <c r="P407" s="8"/>
      <c r="Q407" s="9"/>
      <c r="R407" s="10"/>
      <c r="S407" s="7"/>
      <c r="T407" s="7"/>
      <c r="U407" s="7"/>
    </row>
    <row r="408" spans="2:23" x14ac:dyDescent="0.35">
      <c r="B408" s="13"/>
      <c r="C408" s="26"/>
      <c r="D408" s="23"/>
      <c r="E408" s="28"/>
      <c r="F408" s="28">
        <f>SUM(F393:F407)</f>
        <v>446100</v>
      </c>
      <c r="G408" s="28">
        <f t="shared" ref="G408:L408" si="165">SUM(G393:G407)</f>
        <v>1920000</v>
      </c>
      <c r="H408" s="28">
        <f t="shared" si="165"/>
        <v>5794800</v>
      </c>
      <c r="I408" s="28">
        <f t="shared" si="165"/>
        <v>685400</v>
      </c>
      <c r="J408" s="28">
        <f t="shared" si="165"/>
        <v>1100000</v>
      </c>
      <c r="K408" s="28">
        <f t="shared" si="165"/>
        <v>5215000</v>
      </c>
      <c r="L408" s="28">
        <f t="shared" si="165"/>
        <v>1590000</v>
      </c>
      <c r="M408" s="28"/>
      <c r="N408" s="25">
        <f>SUM(N393:N407)</f>
        <v>16751300</v>
      </c>
      <c r="O408" s="190">
        <f>SUM(E408:L408)</f>
        <v>16751300</v>
      </c>
      <c r="P408" s="8"/>
      <c r="Q408" s="9"/>
      <c r="R408" s="10"/>
      <c r="S408" s="7"/>
      <c r="T408" s="7"/>
      <c r="U408" s="7"/>
    </row>
    <row r="409" spans="2:23" x14ac:dyDescent="0.35">
      <c r="B409" s="13"/>
      <c r="C409" s="26"/>
      <c r="D409" s="23"/>
      <c r="E409" s="24"/>
      <c r="F409" s="24"/>
      <c r="G409" s="24"/>
      <c r="H409" s="24"/>
      <c r="I409" s="24"/>
      <c r="J409" s="24"/>
      <c r="K409" s="24"/>
      <c r="L409" s="24"/>
      <c r="M409" s="24"/>
      <c r="N409" s="25"/>
      <c r="O409" s="189"/>
      <c r="P409" s="8"/>
      <c r="Q409" s="9"/>
      <c r="R409" s="10"/>
      <c r="S409" s="7"/>
      <c r="T409" s="7"/>
      <c r="U409" s="7"/>
    </row>
    <row r="410" spans="2:23" x14ac:dyDescent="0.35">
      <c r="B410" s="13"/>
      <c r="C410" s="14" t="s">
        <v>207</v>
      </c>
      <c r="D410" s="14" t="s">
        <v>50</v>
      </c>
      <c r="E410" s="31"/>
      <c r="F410" s="31"/>
      <c r="G410" s="31"/>
      <c r="H410" s="31"/>
      <c r="I410" s="31"/>
      <c r="J410" s="31"/>
      <c r="K410" s="31"/>
      <c r="L410" s="31"/>
      <c r="M410" s="31"/>
      <c r="N410" s="16"/>
      <c r="O410" s="189"/>
      <c r="P410" s="8"/>
      <c r="Q410" s="9"/>
      <c r="R410" s="10"/>
      <c r="S410" s="7"/>
      <c r="T410" s="7"/>
      <c r="U410" s="7"/>
    </row>
    <row r="411" spans="2:23" x14ac:dyDescent="0.35">
      <c r="B411" s="13"/>
      <c r="C411" s="23"/>
      <c r="D411" s="23" t="s">
        <v>208</v>
      </c>
      <c r="E411" s="24"/>
      <c r="F411" s="24"/>
      <c r="G411" s="24">
        <v>175000</v>
      </c>
      <c r="H411" s="24"/>
      <c r="I411" s="24"/>
      <c r="J411" s="24"/>
      <c r="K411" s="24"/>
      <c r="L411" s="24"/>
      <c r="M411" s="24"/>
      <c r="N411" s="25">
        <f>SUM(F411:L411)</f>
        <v>175000</v>
      </c>
      <c r="O411" s="189"/>
      <c r="P411" s="8"/>
      <c r="Q411" s="9"/>
      <c r="R411" s="10"/>
      <c r="S411" s="7"/>
      <c r="T411" s="7"/>
      <c r="U411" s="7"/>
    </row>
    <row r="412" spans="2:23" x14ac:dyDescent="0.35">
      <c r="B412" s="13"/>
      <c r="C412" s="22"/>
      <c r="D412" s="23" t="s">
        <v>15</v>
      </c>
      <c r="E412" s="24"/>
      <c r="F412" s="24">
        <f>SUM(G411)*0.12</f>
        <v>21000</v>
      </c>
      <c r="G412" s="24">
        <f t="shared" ref="G412:L412" si="166">SUM(H411)*0.12</f>
        <v>0</v>
      </c>
      <c r="H412" s="24">
        <f t="shared" si="166"/>
        <v>0</v>
      </c>
      <c r="I412" s="24">
        <f t="shared" si="166"/>
        <v>0</v>
      </c>
      <c r="J412" s="24">
        <f t="shared" si="166"/>
        <v>0</v>
      </c>
      <c r="K412" s="24">
        <f t="shared" si="166"/>
        <v>0</v>
      </c>
      <c r="L412" s="24">
        <f t="shared" si="166"/>
        <v>0</v>
      </c>
      <c r="M412" s="24"/>
      <c r="N412" s="25">
        <f>SUM(F412:L412)</f>
        <v>21000</v>
      </c>
      <c r="O412" s="189"/>
      <c r="P412" s="8"/>
      <c r="Q412" s="9"/>
      <c r="R412" s="10"/>
      <c r="S412" s="7"/>
      <c r="T412" s="7"/>
      <c r="U412" s="7"/>
    </row>
    <row r="413" spans="2:23" x14ac:dyDescent="0.35">
      <c r="B413" s="13"/>
      <c r="C413" s="23"/>
      <c r="D413" s="23" t="s">
        <v>16</v>
      </c>
      <c r="E413" s="114"/>
      <c r="F413" s="114">
        <f>SUM(F411)*0.06</f>
        <v>0</v>
      </c>
      <c r="G413" s="114">
        <f t="shared" ref="G413:L413" si="167">SUM(G411)*0.06</f>
        <v>10500</v>
      </c>
      <c r="H413" s="114">
        <f t="shared" si="167"/>
        <v>0</v>
      </c>
      <c r="I413" s="114">
        <f t="shared" si="167"/>
        <v>0</v>
      </c>
      <c r="J413" s="114">
        <f t="shared" si="167"/>
        <v>0</v>
      </c>
      <c r="K413" s="114">
        <f t="shared" si="167"/>
        <v>0</v>
      </c>
      <c r="L413" s="114">
        <f t="shared" si="167"/>
        <v>0</v>
      </c>
      <c r="M413" s="114"/>
      <c r="N413" s="115">
        <f>SUM(F413:L413)</f>
        <v>10500</v>
      </c>
      <c r="O413" s="190">
        <f>SUM(N411:N413)</f>
        <v>206500</v>
      </c>
      <c r="P413" s="17"/>
      <c r="Q413" s="9"/>
      <c r="R413" s="18"/>
      <c r="S413" s="19"/>
      <c r="T413" s="19"/>
      <c r="U413" s="19"/>
    </row>
    <row r="414" spans="2:23" x14ac:dyDescent="0.35">
      <c r="B414" s="13"/>
      <c r="D414" s="23"/>
      <c r="E414" s="24"/>
      <c r="F414" s="24">
        <f t="shared" ref="F414:L414" si="168">SUM(F411:F413)</f>
        <v>21000</v>
      </c>
      <c r="G414" s="24">
        <f t="shared" si="168"/>
        <v>185500</v>
      </c>
      <c r="H414" s="24">
        <f t="shared" si="168"/>
        <v>0</v>
      </c>
      <c r="I414" s="24">
        <f t="shared" si="168"/>
        <v>0</v>
      </c>
      <c r="J414" s="24">
        <f t="shared" si="168"/>
        <v>0</v>
      </c>
      <c r="K414" s="24">
        <f t="shared" si="168"/>
        <v>0</v>
      </c>
      <c r="L414" s="24">
        <f t="shared" si="168"/>
        <v>0</v>
      </c>
      <c r="M414" s="24"/>
      <c r="N414" s="25">
        <f>SUM(N411:N413)</f>
        <v>206500</v>
      </c>
      <c r="O414" s="189"/>
      <c r="P414" s="17"/>
      <c r="R414" s="18"/>
      <c r="S414" s="29"/>
      <c r="T414" s="29"/>
      <c r="U414" s="29"/>
      <c r="V414" s="30"/>
      <c r="W414" s="30"/>
    </row>
    <row r="415" spans="2:23" x14ac:dyDescent="0.35">
      <c r="B415" s="13"/>
      <c r="D415" s="23"/>
      <c r="E415" s="24"/>
      <c r="F415" s="24"/>
      <c r="G415" s="24"/>
      <c r="H415" s="24"/>
      <c r="I415" s="24"/>
      <c r="J415" s="24"/>
      <c r="K415" s="24"/>
      <c r="L415" s="24"/>
      <c r="M415" s="24"/>
      <c r="N415" s="25"/>
      <c r="O415" s="189"/>
      <c r="P415" s="17"/>
      <c r="Q415" s="9"/>
      <c r="R415" s="18"/>
      <c r="S415" s="29"/>
      <c r="T415" s="29"/>
      <c r="U415" s="29"/>
      <c r="V415" s="30"/>
      <c r="W415" s="30"/>
    </row>
    <row r="416" spans="2:23" x14ac:dyDescent="0.35">
      <c r="B416" s="13"/>
      <c r="C416" s="14" t="s">
        <v>209</v>
      </c>
      <c r="D416" s="14" t="s">
        <v>99</v>
      </c>
      <c r="E416" s="31"/>
      <c r="F416" s="31"/>
      <c r="G416" s="31"/>
      <c r="H416" s="31"/>
      <c r="I416" s="31"/>
      <c r="J416" s="31"/>
      <c r="K416" s="31"/>
      <c r="L416" s="31"/>
      <c r="M416" s="31"/>
      <c r="N416" s="16"/>
      <c r="O416" s="189"/>
      <c r="P416" s="17"/>
      <c r="Q416" s="9"/>
      <c r="R416" s="18"/>
      <c r="S416" s="19"/>
      <c r="T416" s="19"/>
      <c r="U416" s="19"/>
      <c r="V416" s="30"/>
      <c r="W416" s="30"/>
    </row>
    <row r="417" spans="2:24" x14ac:dyDescent="0.35">
      <c r="B417" s="13"/>
      <c r="C417" s="23"/>
      <c r="D417" s="23" t="s">
        <v>210</v>
      </c>
      <c r="E417" s="24"/>
      <c r="F417" s="24">
        <v>800000</v>
      </c>
      <c r="G417" s="24"/>
      <c r="H417" s="24"/>
      <c r="I417" s="24"/>
      <c r="J417" s="24"/>
      <c r="K417" s="24"/>
      <c r="L417" s="24"/>
      <c r="M417" s="24"/>
      <c r="N417" s="25">
        <f t="shared" ref="N417:N423" si="169">SUM(F417:L417)</f>
        <v>800000</v>
      </c>
      <c r="O417" s="189"/>
      <c r="P417" s="17"/>
      <c r="Q417" s="9"/>
      <c r="R417" s="18"/>
      <c r="S417" s="19"/>
      <c r="T417" s="19"/>
      <c r="U417" s="19"/>
      <c r="V417" s="30"/>
      <c r="W417" s="30"/>
    </row>
    <row r="418" spans="2:24" s="125" customFormat="1" ht="12.5" x14ac:dyDescent="0.25">
      <c r="B418" s="120"/>
      <c r="C418" s="121"/>
      <c r="D418" s="122" t="s">
        <v>211</v>
      </c>
      <c r="E418" s="123"/>
      <c r="F418" s="123">
        <v>600000</v>
      </c>
      <c r="G418" s="124"/>
      <c r="I418" s="124"/>
      <c r="J418" s="124"/>
      <c r="K418" s="124"/>
      <c r="L418" s="124"/>
      <c r="M418" s="124"/>
      <c r="N418" s="126">
        <f>SUM(F418:L418)</f>
        <v>600000</v>
      </c>
      <c r="O418" s="198"/>
      <c r="P418" s="127"/>
      <c r="Q418" s="9"/>
      <c r="R418" s="18"/>
      <c r="S418" s="128"/>
      <c r="T418" s="128"/>
      <c r="U418" s="128"/>
      <c r="V418" s="129"/>
      <c r="W418" s="129"/>
    </row>
    <row r="419" spans="2:24" x14ac:dyDescent="0.35">
      <c r="B419" s="13"/>
      <c r="C419" s="23"/>
      <c r="D419" s="23" t="s">
        <v>212</v>
      </c>
      <c r="E419" s="24"/>
      <c r="F419" s="24"/>
      <c r="G419" s="24">
        <v>200000</v>
      </c>
      <c r="H419" s="24"/>
      <c r="I419" s="24"/>
      <c r="J419" s="24"/>
      <c r="K419" s="24"/>
      <c r="L419" s="24"/>
      <c r="M419" s="24"/>
      <c r="N419" s="25">
        <f t="shared" si="169"/>
        <v>200000</v>
      </c>
      <c r="O419" s="189"/>
      <c r="P419" s="17"/>
      <c r="Q419" s="9"/>
      <c r="R419" s="18"/>
      <c r="S419" s="19"/>
      <c r="T419" s="19"/>
      <c r="U419" s="19"/>
      <c r="V419" s="30"/>
      <c r="W419" s="30"/>
    </row>
    <row r="420" spans="2:24" x14ac:dyDescent="0.35">
      <c r="B420" s="13"/>
      <c r="D420" s="23" t="s">
        <v>59</v>
      </c>
      <c r="E420" s="24"/>
      <c r="F420" s="24"/>
      <c r="G420" s="24"/>
      <c r="H420" s="24"/>
      <c r="I420" s="24">
        <v>249000</v>
      </c>
      <c r="J420" s="24"/>
      <c r="K420" s="24"/>
      <c r="L420" s="24"/>
      <c r="M420" s="24"/>
      <c r="N420" s="25">
        <f t="shared" si="169"/>
        <v>249000</v>
      </c>
      <c r="O420" s="189"/>
      <c r="P420" s="17"/>
      <c r="Q420" s="9"/>
      <c r="R420" s="18"/>
      <c r="S420" s="29"/>
      <c r="T420" s="29"/>
      <c r="U420" s="29"/>
      <c r="V420" s="30"/>
      <c r="W420" s="30"/>
    </row>
    <row r="421" spans="2:24" x14ac:dyDescent="0.35">
      <c r="B421" s="13"/>
      <c r="D421" s="23" t="s">
        <v>78</v>
      </c>
      <c r="E421" s="24"/>
      <c r="F421" s="24"/>
      <c r="G421" s="24"/>
      <c r="H421" s="24"/>
      <c r="I421" s="24"/>
      <c r="J421" s="24"/>
      <c r="K421" s="24">
        <v>400000</v>
      </c>
      <c r="L421" s="24"/>
      <c r="M421" s="24"/>
      <c r="N421" s="25">
        <f t="shared" si="169"/>
        <v>400000</v>
      </c>
      <c r="O421" s="189"/>
      <c r="P421" s="17"/>
      <c r="Q421" s="9"/>
      <c r="R421" s="18"/>
      <c r="S421" s="19"/>
      <c r="T421" s="19"/>
      <c r="U421" s="19"/>
      <c r="V421" s="30"/>
      <c r="W421" s="30"/>
    </row>
    <row r="422" spans="2:24" x14ac:dyDescent="0.35">
      <c r="B422" s="13"/>
      <c r="C422" s="22"/>
      <c r="D422" s="23" t="s">
        <v>15</v>
      </c>
      <c r="E422" s="24"/>
      <c r="F422" s="24">
        <f>SUM(G417:G421)*0.12</f>
        <v>24000</v>
      </c>
      <c r="G422" s="24">
        <f t="shared" ref="G422:L422" si="170">SUM(H417:H421)*0.12</f>
        <v>0</v>
      </c>
      <c r="H422" s="24">
        <f t="shared" si="170"/>
        <v>29880</v>
      </c>
      <c r="I422" s="24">
        <f t="shared" si="170"/>
        <v>0</v>
      </c>
      <c r="J422" s="24">
        <f t="shared" si="170"/>
        <v>48000</v>
      </c>
      <c r="K422" s="24">
        <f t="shared" si="170"/>
        <v>0</v>
      </c>
      <c r="L422" s="24">
        <f t="shared" si="170"/>
        <v>0</v>
      </c>
      <c r="M422" s="24"/>
      <c r="N422" s="25">
        <f t="shared" si="169"/>
        <v>101880</v>
      </c>
      <c r="O422" s="189"/>
      <c r="P422" s="17"/>
      <c r="Q422" s="9"/>
      <c r="R422" s="18"/>
      <c r="S422" s="19"/>
      <c r="T422" s="19"/>
      <c r="U422" s="19"/>
      <c r="V422" s="30"/>
      <c r="W422" s="30"/>
    </row>
    <row r="423" spans="2:24" x14ac:dyDescent="0.35">
      <c r="B423" s="13"/>
      <c r="C423" s="22"/>
      <c r="D423" s="23" t="s">
        <v>16</v>
      </c>
      <c r="E423" s="24"/>
      <c r="F423" s="24">
        <f>SUM(F417:F421)*0.06</f>
        <v>84000</v>
      </c>
      <c r="G423" s="24">
        <f t="shared" ref="G423:L423" si="171">SUM(G417:G421)*0.06</f>
        <v>12000</v>
      </c>
      <c r="H423" s="24">
        <f t="shared" si="171"/>
        <v>0</v>
      </c>
      <c r="I423" s="24">
        <f t="shared" si="171"/>
        <v>14940</v>
      </c>
      <c r="J423" s="24">
        <f t="shared" si="171"/>
        <v>0</v>
      </c>
      <c r="K423" s="24">
        <f t="shared" si="171"/>
        <v>24000</v>
      </c>
      <c r="L423" s="24">
        <f t="shared" si="171"/>
        <v>0</v>
      </c>
      <c r="M423" s="24"/>
      <c r="N423" s="27">
        <f t="shared" si="169"/>
        <v>134940</v>
      </c>
      <c r="O423" s="189"/>
      <c r="P423" s="17"/>
      <c r="Q423" s="9"/>
      <c r="R423" s="18"/>
      <c r="S423" s="19"/>
      <c r="T423" s="19"/>
      <c r="U423" s="19"/>
      <c r="V423" s="30"/>
      <c r="W423" s="30"/>
      <c r="X423" s="33"/>
    </row>
    <row r="424" spans="2:24" x14ac:dyDescent="0.35">
      <c r="B424" s="13"/>
      <c r="C424" s="22"/>
      <c r="D424" s="23"/>
      <c r="E424" s="28"/>
      <c r="F424" s="28">
        <f>SUM(F417:F423)</f>
        <v>1508000</v>
      </c>
      <c r="G424" s="28">
        <f t="shared" ref="G424:L424" si="172">SUM(G417:G423)</f>
        <v>212000</v>
      </c>
      <c r="H424" s="28">
        <f t="shared" si="172"/>
        <v>29880</v>
      </c>
      <c r="I424" s="28">
        <f t="shared" si="172"/>
        <v>263940</v>
      </c>
      <c r="J424" s="28">
        <f t="shared" si="172"/>
        <v>48000</v>
      </c>
      <c r="K424" s="28">
        <f t="shared" si="172"/>
        <v>424000</v>
      </c>
      <c r="L424" s="28">
        <f t="shared" si="172"/>
        <v>0</v>
      </c>
      <c r="M424" s="28"/>
      <c r="N424" s="25">
        <f>SUM(N417:N423)</f>
        <v>2485820</v>
      </c>
      <c r="O424" s="190">
        <f>SUM(E424:L424)</f>
        <v>2485820</v>
      </c>
      <c r="P424" s="17"/>
      <c r="Q424" s="9"/>
      <c r="R424" s="18"/>
      <c r="S424" s="19"/>
      <c r="T424" s="19"/>
      <c r="U424" s="19"/>
      <c r="V424" s="30"/>
      <c r="W424" s="30"/>
      <c r="X424" s="33"/>
    </row>
    <row r="425" spans="2:24" x14ac:dyDescent="0.35">
      <c r="B425" s="13"/>
      <c r="C425" s="22"/>
      <c r="D425" s="23"/>
      <c r="E425" s="24"/>
      <c r="F425" s="24"/>
      <c r="G425" s="24"/>
      <c r="H425" s="24"/>
      <c r="I425" s="24"/>
      <c r="J425" s="24"/>
      <c r="K425" s="24"/>
      <c r="L425" s="24"/>
      <c r="M425" s="24"/>
      <c r="N425" s="25"/>
      <c r="O425" s="189"/>
      <c r="P425" s="17"/>
      <c r="Q425" s="9"/>
      <c r="R425" s="18"/>
      <c r="S425" s="19"/>
      <c r="T425" s="19"/>
      <c r="U425" s="19"/>
      <c r="V425" s="30"/>
      <c r="W425" s="30"/>
      <c r="X425" s="33"/>
    </row>
    <row r="426" spans="2:24" ht="35.5" x14ac:dyDescent="0.35">
      <c r="B426" s="13"/>
      <c r="C426" s="48" t="s">
        <v>213</v>
      </c>
      <c r="D426" s="48" t="s">
        <v>131</v>
      </c>
      <c r="E426" s="31"/>
      <c r="F426" s="31"/>
      <c r="G426" s="31"/>
      <c r="H426" s="31"/>
      <c r="I426" s="31"/>
      <c r="J426" s="31"/>
      <c r="K426" s="31"/>
      <c r="L426" s="31"/>
      <c r="M426" s="31"/>
      <c r="N426" s="16"/>
      <c r="O426" s="189"/>
      <c r="P426" s="17"/>
      <c r="Q426" s="9"/>
      <c r="R426" s="18"/>
      <c r="S426" s="19"/>
      <c r="T426" s="19"/>
      <c r="U426" s="19"/>
      <c r="V426" s="30"/>
      <c r="W426" s="30"/>
      <c r="X426" s="33"/>
    </row>
    <row r="427" spans="2:24" s="39" customFormat="1" ht="12.5" x14ac:dyDescent="0.25">
      <c r="B427" s="40"/>
      <c r="C427" s="41"/>
      <c r="D427" s="41" t="s">
        <v>132</v>
      </c>
      <c r="E427" s="42"/>
      <c r="F427" s="42"/>
      <c r="G427" s="42"/>
      <c r="H427" s="42"/>
      <c r="I427" s="42"/>
      <c r="J427" s="42"/>
      <c r="K427" s="42"/>
      <c r="L427" s="42"/>
      <c r="M427" s="42"/>
      <c r="N427" s="43">
        <f t="shared" ref="N427" si="173">SUM(F427:L427)</f>
        <v>0</v>
      </c>
      <c r="O427" s="191"/>
      <c r="P427" s="17"/>
      <c r="Q427" s="9"/>
      <c r="R427" s="18"/>
      <c r="S427" s="44"/>
      <c r="T427" s="44"/>
      <c r="U427" s="44"/>
      <c r="V427" s="45"/>
      <c r="W427" s="45"/>
    </row>
    <row r="428" spans="2:24" x14ac:dyDescent="0.35">
      <c r="B428" s="13"/>
      <c r="C428" s="23"/>
      <c r="D428" s="23" t="s">
        <v>15</v>
      </c>
      <c r="E428" s="24"/>
      <c r="F428" s="24">
        <f t="shared" ref="F428:L428" si="174">SUM(G426)*0.12</f>
        <v>0</v>
      </c>
      <c r="G428" s="24">
        <f t="shared" si="174"/>
        <v>0</v>
      </c>
      <c r="H428" s="24">
        <f t="shared" si="174"/>
        <v>0</v>
      </c>
      <c r="I428" s="24">
        <f t="shared" si="174"/>
        <v>0</v>
      </c>
      <c r="J428" s="24">
        <f t="shared" si="174"/>
        <v>0</v>
      </c>
      <c r="K428" s="24">
        <f t="shared" si="174"/>
        <v>0</v>
      </c>
      <c r="L428" s="24">
        <f t="shared" si="174"/>
        <v>0</v>
      </c>
      <c r="M428" s="24"/>
      <c r="N428" s="25">
        <f>SUM(F428:L428)</f>
        <v>0</v>
      </c>
      <c r="O428" s="189"/>
      <c r="P428" s="17"/>
      <c r="Q428" s="9"/>
      <c r="R428" s="18"/>
      <c r="S428" s="19"/>
      <c r="T428" s="19"/>
      <c r="U428" s="19"/>
    </row>
    <row r="429" spans="2:24" x14ac:dyDescent="0.35">
      <c r="B429" s="13"/>
      <c r="C429" s="22"/>
      <c r="D429" s="23" t="s">
        <v>16</v>
      </c>
      <c r="E429" s="24"/>
      <c r="F429" s="24">
        <f t="shared" ref="F429:L429" si="175">F427*0.06</f>
        <v>0</v>
      </c>
      <c r="G429" s="24">
        <f t="shared" si="175"/>
        <v>0</v>
      </c>
      <c r="H429" s="24">
        <f t="shared" si="175"/>
        <v>0</v>
      </c>
      <c r="I429" s="24">
        <f t="shared" si="175"/>
        <v>0</v>
      </c>
      <c r="J429" s="24">
        <f t="shared" si="175"/>
        <v>0</v>
      </c>
      <c r="K429" s="24">
        <f t="shared" si="175"/>
        <v>0</v>
      </c>
      <c r="L429" s="24">
        <f t="shared" si="175"/>
        <v>0</v>
      </c>
      <c r="M429" s="24"/>
      <c r="N429" s="27">
        <f>SUM(F429:L429)</f>
        <v>0</v>
      </c>
      <c r="O429" s="189"/>
      <c r="P429" s="17"/>
      <c r="Q429" s="9"/>
      <c r="R429" s="18"/>
      <c r="S429" s="19"/>
      <c r="T429" s="19"/>
      <c r="U429" s="19"/>
    </row>
    <row r="430" spans="2:24" x14ac:dyDescent="0.35">
      <c r="B430" s="13"/>
      <c r="D430" s="23"/>
      <c r="E430" s="28"/>
      <c r="F430" s="28">
        <f t="shared" ref="F430:L430" si="176">SUM(F427:F429)</f>
        <v>0</v>
      </c>
      <c r="G430" s="28">
        <f t="shared" si="176"/>
        <v>0</v>
      </c>
      <c r="H430" s="28">
        <f t="shared" si="176"/>
        <v>0</v>
      </c>
      <c r="I430" s="28">
        <f t="shared" si="176"/>
        <v>0</v>
      </c>
      <c r="J430" s="28">
        <f t="shared" si="176"/>
        <v>0</v>
      </c>
      <c r="K430" s="28">
        <f t="shared" si="176"/>
        <v>0</v>
      </c>
      <c r="L430" s="28">
        <f t="shared" si="176"/>
        <v>0</v>
      </c>
      <c r="M430" s="28"/>
      <c r="N430" s="25">
        <f>SUM(N428:N429)</f>
        <v>0</v>
      </c>
      <c r="O430" s="189">
        <f>SUM(E430:L430)</f>
        <v>0</v>
      </c>
      <c r="P430" s="17"/>
      <c r="Q430" s="9"/>
      <c r="R430" s="18"/>
      <c r="S430" s="29"/>
      <c r="T430" s="29"/>
      <c r="U430" s="29"/>
      <c r="V430" s="30"/>
      <c r="W430" s="30"/>
    </row>
    <row r="431" spans="2:24" x14ac:dyDescent="0.35">
      <c r="B431" s="13"/>
      <c r="D431" s="23"/>
      <c r="E431" s="24"/>
      <c r="F431" s="24"/>
      <c r="G431" s="24"/>
      <c r="H431" s="24"/>
      <c r="I431" s="24"/>
      <c r="J431" s="24"/>
      <c r="K431" s="24"/>
      <c r="L431" s="24"/>
      <c r="M431" s="24"/>
      <c r="N431" s="25"/>
      <c r="O431" s="189"/>
      <c r="P431" s="17"/>
      <c r="Q431" s="9"/>
      <c r="R431" s="18"/>
      <c r="S431" s="29"/>
      <c r="T431" s="29"/>
      <c r="U431" s="29"/>
      <c r="V431" s="30"/>
      <c r="W431" s="30"/>
    </row>
    <row r="432" spans="2:24" x14ac:dyDescent="0.35">
      <c r="B432" s="13"/>
      <c r="C432" s="14" t="s">
        <v>214</v>
      </c>
      <c r="D432" s="14" t="s">
        <v>50</v>
      </c>
      <c r="E432" s="31"/>
      <c r="F432" s="31"/>
      <c r="G432" s="31"/>
      <c r="H432" s="31"/>
      <c r="I432" s="31"/>
      <c r="J432" s="31"/>
      <c r="K432" s="31"/>
      <c r="L432" s="31"/>
      <c r="M432" s="31"/>
      <c r="N432" s="16"/>
      <c r="O432" s="189"/>
      <c r="P432" s="17"/>
      <c r="Q432" s="9"/>
      <c r="R432" s="18"/>
      <c r="S432" s="19"/>
      <c r="T432" s="19"/>
      <c r="U432" s="19"/>
      <c r="V432" s="30"/>
      <c r="W432" s="30"/>
    </row>
    <row r="433" spans="2:23" s="33" customFormat="1" ht="12.5" x14ac:dyDescent="0.25">
      <c r="B433" s="37"/>
      <c r="C433" s="23"/>
      <c r="D433" s="23" t="s">
        <v>215</v>
      </c>
      <c r="E433" s="24"/>
      <c r="F433" s="24"/>
      <c r="G433" s="75"/>
      <c r="H433" s="24">
        <v>150000</v>
      </c>
      <c r="I433" s="24"/>
      <c r="J433" s="24"/>
      <c r="K433" s="24"/>
      <c r="L433" s="24"/>
      <c r="M433" s="24"/>
      <c r="N433" s="25">
        <f t="shared" ref="N433:N436" si="177">SUM(F433:L433)</f>
        <v>150000</v>
      </c>
      <c r="O433" s="193"/>
      <c r="P433" s="17"/>
      <c r="Q433" s="9"/>
      <c r="R433" s="18"/>
      <c r="S433" s="19"/>
      <c r="T433" s="19"/>
      <c r="U433" s="19"/>
    </row>
    <row r="434" spans="2:23" x14ac:dyDescent="0.35">
      <c r="B434" s="13"/>
      <c r="C434" s="23"/>
      <c r="D434" s="23" t="s">
        <v>216</v>
      </c>
      <c r="E434" s="24"/>
      <c r="F434" s="24">
        <v>400000</v>
      </c>
      <c r="G434" s="24"/>
      <c r="H434" s="24"/>
      <c r="I434" s="24"/>
      <c r="J434" s="24"/>
      <c r="L434" s="24"/>
      <c r="M434" s="24"/>
      <c r="N434" s="25">
        <f t="shared" si="177"/>
        <v>400000</v>
      </c>
      <c r="O434" s="189"/>
      <c r="P434" s="17"/>
      <c r="Q434" s="9"/>
      <c r="R434" s="18"/>
      <c r="S434" s="19"/>
      <c r="T434" s="19"/>
      <c r="U434" s="19"/>
      <c r="V434" s="30"/>
      <c r="W434" s="30"/>
    </row>
    <row r="435" spans="2:23" x14ac:dyDescent="0.35">
      <c r="B435" s="13"/>
      <c r="C435" s="23"/>
      <c r="D435" s="23" t="s">
        <v>15</v>
      </c>
      <c r="E435" s="24"/>
      <c r="F435" s="24">
        <f>SUM(G433:G434)*0.12</f>
        <v>0</v>
      </c>
      <c r="G435" s="24">
        <f t="shared" ref="G435:L435" si="178">SUM(H433:H434)*0.12</f>
        <v>18000</v>
      </c>
      <c r="H435" s="24">
        <f t="shared" si="178"/>
        <v>0</v>
      </c>
      <c r="I435" s="24">
        <f t="shared" si="178"/>
        <v>0</v>
      </c>
      <c r="J435" s="24">
        <f t="shared" si="178"/>
        <v>0</v>
      </c>
      <c r="K435" s="24">
        <f t="shared" si="178"/>
        <v>0</v>
      </c>
      <c r="L435" s="24">
        <f t="shared" si="178"/>
        <v>0</v>
      </c>
      <c r="M435" s="24"/>
      <c r="N435" s="25">
        <f t="shared" si="177"/>
        <v>18000</v>
      </c>
      <c r="O435" s="189"/>
      <c r="P435" s="17"/>
      <c r="Q435" s="9"/>
      <c r="R435" s="18"/>
      <c r="S435" s="19"/>
      <c r="T435" s="19"/>
      <c r="U435" s="19"/>
      <c r="V435" s="30"/>
      <c r="W435" s="30"/>
    </row>
    <row r="436" spans="2:23" x14ac:dyDescent="0.35">
      <c r="B436" s="13"/>
      <c r="C436" s="23"/>
      <c r="D436" s="23" t="s">
        <v>16</v>
      </c>
      <c r="E436" s="24"/>
      <c r="F436" s="24">
        <f>SUM(F433:F434)*0.06</f>
        <v>24000</v>
      </c>
      <c r="G436" s="24">
        <f t="shared" ref="G436:L436" si="179">SUM(G433:G434)*0.06</f>
        <v>0</v>
      </c>
      <c r="H436" s="24">
        <f t="shared" si="179"/>
        <v>9000</v>
      </c>
      <c r="I436" s="24">
        <f t="shared" si="179"/>
        <v>0</v>
      </c>
      <c r="J436" s="24">
        <f t="shared" si="179"/>
        <v>0</v>
      </c>
      <c r="K436" s="24">
        <f t="shared" si="179"/>
        <v>0</v>
      </c>
      <c r="L436" s="114">
        <f t="shared" si="179"/>
        <v>0</v>
      </c>
      <c r="M436" s="114"/>
      <c r="N436" s="115">
        <f t="shared" si="177"/>
        <v>33000</v>
      </c>
      <c r="O436" s="190">
        <f>SUM(N433:N436)</f>
        <v>601000</v>
      </c>
      <c r="P436" s="17"/>
      <c r="Q436" s="9"/>
      <c r="R436" s="18"/>
      <c r="S436" s="19"/>
      <c r="T436" s="19"/>
      <c r="U436" s="19"/>
      <c r="V436" s="30"/>
      <c r="W436" s="30"/>
    </row>
    <row r="437" spans="2:23" x14ac:dyDescent="0.35">
      <c r="B437" s="13"/>
      <c r="D437" s="23"/>
      <c r="E437" s="28"/>
      <c r="F437" s="28">
        <f t="shared" ref="F437:L437" si="180">SUM(F433:F436)</f>
        <v>424000</v>
      </c>
      <c r="G437" s="28">
        <f t="shared" si="180"/>
        <v>18000</v>
      </c>
      <c r="H437" s="28">
        <f t="shared" si="180"/>
        <v>159000</v>
      </c>
      <c r="I437" s="28">
        <f t="shared" si="180"/>
        <v>0</v>
      </c>
      <c r="J437" s="28">
        <f t="shared" si="180"/>
        <v>0</v>
      </c>
      <c r="K437" s="28">
        <f t="shared" si="180"/>
        <v>0</v>
      </c>
      <c r="L437" s="24">
        <f t="shared" si="180"/>
        <v>0</v>
      </c>
      <c r="M437" s="24"/>
      <c r="N437" s="25">
        <f>SUM(N433:N436)</f>
        <v>601000</v>
      </c>
      <c r="O437" s="189"/>
      <c r="P437" s="17"/>
      <c r="R437" s="18"/>
      <c r="S437" s="29"/>
      <c r="T437" s="29"/>
      <c r="U437" s="29"/>
      <c r="V437" s="30"/>
      <c r="W437" s="30"/>
    </row>
    <row r="438" spans="2:23" x14ac:dyDescent="0.35">
      <c r="B438" s="13"/>
      <c r="D438" s="23"/>
      <c r="E438" s="24"/>
      <c r="F438" s="24"/>
      <c r="G438" s="24"/>
      <c r="H438" s="24"/>
      <c r="I438" s="24"/>
      <c r="J438" s="24"/>
      <c r="K438" s="24"/>
      <c r="L438" s="24"/>
      <c r="M438" s="24"/>
      <c r="N438" s="25"/>
      <c r="O438" s="189"/>
      <c r="P438" s="17"/>
      <c r="Q438" s="9"/>
      <c r="R438" s="18"/>
      <c r="S438" s="19"/>
      <c r="T438" s="19"/>
      <c r="U438" s="19"/>
      <c r="V438" s="30"/>
      <c r="W438" s="30"/>
    </row>
    <row r="439" spans="2:23" x14ac:dyDescent="0.35">
      <c r="B439" s="13"/>
      <c r="C439" s="14" t="s">
        <v>217</v>
      </c>
      <c r="D439" s="14" t="s">
        <v>96</v>
      </c>
      <c r="E439" s="51"/>
      <c r="F439" s="51"/>
      <c r="G439" s="51"/>
      <c r="H439" s="51"/>
      <c r="I439" s="51"/>
      <c r="J439" s="51"/>
      <c r="K439" s="51"/>
      <c r="L439" s="51"/>
      <c r="M439" s="51"/>
      <c r="N439" s="52"/>
      <c r="O439" s="189"/>
      <c r="P439" s="17"/>
      <c r="Q439" s="9"/>
      <c r="R439" s="18"/>
      <c r="S439" s="29"/>
      <c r="T439" s="29"/>
      <c r="U439" s="29"/>
      <c r="V439" s="30"/>
      <c r="W439" s="30"/>
    </row>
    <row r="440" spans="2:23" x14ac:dyDescent="0.35">
      <c r="B440" s="13"/>
      <c r="C440" s="23"/>
      <c r="D440" s="23" t="s">
        <v>218</v>
      </c>
      <c r="E440" s="24"/>
      <c r="F440" s="24">
        <v>300000</v>
      </c>
      <c r="G440" s="24"/>
      <c r="H440" s="24"/>
      <c r="I440" s="24"/>
      <c r="J440" s="24"/>
      <c r="K440" s="24"/>
      <c r="L440" s="24"/>
      <c r="M440" s="24"/>
      <c r="N440" s="25">
        <f t="shared" ref="N440:N446" si="181">SUM(F440:L440)</f>
        <v>300000</v>
      </c>
      <c r="O440" s="189"/>
      <c r="P440" s="17"/>
      <c r="Q440" s="9"/>
      <c r="R440" s="18"/>
      <c r="S440" s="29"/>
      <c r="T440" s="29"/>
      <c r="U440" s="29"/>
      <c r="V440" s="30"/>
      <c r="W440" s="30"/>
    </row>
    <row r="441" spans="2:23" x14ac:dyDescent="0.35">
      <c r="B441" s="13"/>
      <c r="D441" s="23" t="s">
        <v>71</v>
      </c>
      <c r="E441" s="24"/>
      <c r="F441" s="24">
        <v>300000</v>
      </c>
      <c r="G441" s="92"/>
      <c r="M441" s="24"/>
      <c r="N441" s="25">
        <f>SUM(F441:L441)</f>
        <v>300000</v>
      </c>
      <c r="O441" s="189"/>
      <c r="P441" s="17"/>
      <c r="Q441" s="9"/>
      <c r="R441" s="18"/>
      <c r="S441" s="29"/>
      <c r="T441" s="29"/>
      <c r="U441" s="29"/>
      <c r="V441" s="30"/>
      <c r="W441" s="30"/>
    </row>
    <row r="442" spans="2:23" x14ac:dyDescent="0.35">
      <c r="B442" s="13"/>
      <c r="D442" s="23" t="s">
        <v>115</v>
      </c>
      <c r="E442" s="24"/>
      <c r="G442" s="92">
        <v>40000</v>
      </c>
      <c r="M442" s="24"/>
      <c r="N442" s="25">
        <f t="shared" si="181"/>
        <v>40000</v>
      </c>
      <c r="O442" s="189"/>
      <c r="P442" s="17"/>
      <c r="Q442" s="9"/>
      <c r="R442" s="18"/>
      <c r="S442" s="29"/>
      <c r="T442" s="29"/>
      <c r="U442" s="29"/>
      <c r="V442" s="30"/>
      <c r="W442" s="30"/>
    </row>
    <row r="443" spans="2:23" x14ac:dyDescent="0.35">
      <c r="B443" s="13"/>
      <c r="C443" s="22"/>
      <c r="D443" s="23" t="s">
        <v>219</v>
      </c>
      <c r="E443" s="24"/>
      <c r="G443" s="24"/>
      <c r="H443" s="24">
        <v>75000</v>
      </c>
      <c r="I443" s="24"/>
      <c r="J443" s="24"/>
      <c r="K443" s="24"/>
      <c r="L443" s="24"/>
      <c r="M443" s="24"/>
      <c r="N443" s="25">
        <f t="shared" si="181"/>
        <v>75000</v>
      </c>
      <c r="O443" s="189"/>
      <c r="P443" s="8"/>
      <c r="Q443" s="9"/>
      <c r="R443" s="10"/>
      <c r="S443" s="7"/>
      <c r="T443" s="7"/>
      <c r="U443" s="7"/>
      <c r="V443" s="30"/>
      <c r="W443" s="30"/>
    </row>
    <row r="444" spans="2:23" x14ac:dyDescent="0.35">
      <c r="B444" s="13"/>
      <c r="C444" s="22"/>
      <c r="D444" s="23" t="s">
        <v>136</v>
      </c>
      <c r="E444" s="24"/>
      <c r="G444" s="24"/>
      <c r="H444" s="24"/>
      <c r="I444" s="24"/>
      <c r="J444" s="24">
        <v>350000</v>
      </c>
      <c r="K444" s="24"/>
      <c r="L444" s="24"/>
      <c r="M444" s="24"/>
      <c r="N444" s="25">
        <f t="shared" si="181"/>
        <v>350000</v>
      </c>
      <c r="O444" s="189"/>
      <c r="P444" s="8"/>
      <c r="Q444" s="9"/>
      <c r="R444" s="10"/>
      <c r="S444" s="7"/>
      <c r="T444" s="7"/>
      <c r="U444" s="7"/>
      <c r="V444" s="30"/>
      <c r="W444" s="30"/>
    </row>
    <row r="445" spans="2:23" x14ac:dyDescent="0.35">
      <c r="B445" s="13"/>
      <c r="C445" s="22"/>
      <c r="D445" s="23" t="s">
        <v>15</v>
      </c>
      <c r="E445" s="24"/>
      <c r="F445" s="24">
        <f>SUM(G440:G444)*0.12</f>
        <v>4800</v>
      </c>
      <c r="G445" s="24">
        <f t="shared" ref="G445:L445" si="182">SUM(H440:H444)*0.12</f>
        <v>9000</v>
      </c>
      <c r="H445" s="24">
        <f t="shared" si="182"/>
        <v>0</v>
      </c>
      <c r="I445" s="24">
        <f t="shared" si="182"/>
        <v>42000</v>
      </c>
      <c r="J445" s="24">
        <f t="shared" si="182"/>
        <v>0</v>
      </c>
      <c r="K445" s="24">
        <f t="shared" si="182"/>
        <v>0</v>
      </c>
      <c r="L445" s="24">
        <f t="shared" si="182"/>
        <v>0</v>
      </c>
      <c r="M445" s="24"/>
      <c r="N445" s="25">
        <f t="shared" si="181"/>
        <v>55800</v>
      </c>
      <c r="O445" s="189"/>
      <c r="P445" s="8"/>
      <c r="Q445" s="9"/>
      <c r="R445" s="10"/>
      <c r="S445" s="7"/>
      <c r="T445" s="7"/>
      <c r="U445" s="7"/>
      <c r="V445" s="30"/>
      <c r="W445" s="30"/>
    </row>
    <row r="446" spans="2:23" x14ac:dyDescent="0.35">
      <c r="B446" s="13"/>
      <c r="C446" s="22"/>
      <c r="D446" s="23" t="s">
        <v>16</v>
      </c>
      <c r="E446" s="24"/>
      <c r="F446" s="24">
        <f>SUM(F440:F444)*0.06</f>
        <v>36000</v>
      </c>
      <c r="G446" s="24">
        <f t="shared" ref="G446:L446" si="183">SUM(G440:G444)*0.06</f>
        <v>2400</v>
      </c>
      <c r="H446" s="24">
        <f t="shared" si="183"/>
        <v>4500</v>
      </c>
      <c r="I446" s="24">
        <f t="shared" si="183"/>
        <v>0</v>
      </c>
      <c r="J446" s="24">
        <f t="shared" si="183"/>
        <v>21000</v>
      </c>
      <c r="K446" s="24">
        <f t="shared" si="183"/>
        <v>0</v>
      </c>
      <c r="L446" s="24">
        <f t="shared" si="183"/>
        <v>0</v>
      </c>
      <c r="M446" s="24"/>
      <c r="N446" s="27">
        <f t="shared" si="181"/>
        <v>63900</v>
      </c>
      <c r="O446" s="189"/>
      <c r="P446" s="8"/>
      <c r="Q446" s="9"/>
      <c r="R446" s="10"/>
      <c r="S446" s="7"/>
      <c r="T446" s="7"/>
      <c r="U446" s="7"/>
      <c r="V446" s="30"/>
      <c r="W446" s="30"/>
    </row>
    <row r="447" spans="2:23" x14ac:dyDescent="0.35">
      <c r="B447" s="13"/>
      <c r="C447" s="22"/>
      <c r="D447" s="23"/>
      <c r="E447" s="28"/>
      <c r="F447" s="28">
        <f>SUM(F440:F446)</f>
        <v>640800</v>
      </c>
      <c r="G447" s="28">
        <f t="shared" ref="G447:L447" si="184">SUM(G440:G446)</f>
        <v>51400</v>
      </c>
      <c r="H447" s="28">
        <f t="shared" si="184"/>
        <v>79500</v>
      </c>
      <c r="I447" s="28">
        <f t="shared" si="184"/>
        <v>42000</v>
      </c>
      <c r="J447" s="28">
        <f t="shared" si="184"/>
        <v>371000</v>
      </c>
      <c r="K447" s="28">
        <f t="shared" si="184"/>
        <v>0</v>
      </c>
      <c r="L447" s="28">
        <f t="shared" si="184"/>
        <v>0</v>
      </c>
      <c r="M447" s="28"/>
      <c r="N447" s="25">
        <f>SUM(N440:N446)</f>
        <v>1184700</v>
      </c>
      <c r="O447" s="190">
        <f>SUM(E447:L447)</f>
        <v>1184700</v>
      </c>
      <c r="P447" s="8"/>
      <c r="Q447" s="9"/>
      <c r="R447" s="10"/>
      <c r="S447" s="7"/>
      <c r="T447" s="7"/>
      <c r="U447" s="7"/>
      <c r="V447" s="30"/>
      <c r="W447" s="30"/>
    </row>
    <row r="448" spans="2:23" x14ac:dyDescent="0.35">
      <c r="B448" s="13"/>
      <c r="C448" s="22"/>
      <c r="D448" s="23"/>
      <c r="E448" s="24"/>
      <c r="F448" s="24"/>
      <c r="G448" s="24"/>
      <c r="H448" s="24"/>
      <c r="I448" s="24"/>
      <c r="J448" s="24"/>
      <c r="K448" s="24"/>
      <c r="L448" s="24"/>
      <c r="M448" s="24"/>
      <c r="N448" s="25"/>
      <c r="O448" s="189"/>
      <c r="P448" s="8"/>
      <c r="Q448" s="9"/>
      <c r="R448" s="10"/>
      <c r="S448" s="7"/>
      <c r="T448" s="7"/>
      <c r="U448" s="7"/>
      <c r="V448" s="30"/>
      <c r="W448" s="30"/>
    </row>
    <row r="449" spans="2:24" x14ac:dyDescent="0.35">
      <c r="B449" s="13"/>
      <c r="C449" s="14" t="s">
        <v>220</v>
      </c>
      <c r="D449" s="48" t="s">
        <v>131</v>
      </c>
      <c r="E449" s="31"/>
      <c r="F449" s="31"/>
      <c r="G449" s="31"/>
      <c r="H449" s="31"/>
      <c r="I449" s="31"/>
      <c r="J449" s="31"/>
      <c r="K449" s="31"/>
      <c r="L449" s="31"/>
      <c r="M449" s="31"/>
      <c r="N449" s="16"/>
      <c r="O449" s="189"/>
      <c r="P449" s="8"/>
      <c r="Q449" s="9"/>
      <c r="R449" s="10"/>
      <c r="S449" s="7"/>
      <c r="T449" s="7"/>
      <c r="U449" s="7"/>
      <c r="V449" s="30"/>
      <c r="W449" s="30"/>
    </row>
    <row r="450" spans="2:24" s="39" customFormat="1" ht="12.5" x14ac:dyDescent="0.25">
      <c r="B450" s="40"/>
      <c r="C450" s="41"/>
      <c r="D450" s="41" t="s">
        <v>132</v>
      </c>
      <c r="E450" s="42"/>
      <c r="F450" s="42"/>
      <c r="G450" s="42"/>
      <c r="H450" s="42"/>
      <c r="I450" s="42"/>
      <c r="J450" s="42"/>
      <c r="K450" s="42"/>
      <c r="L450" s="42"/>
      <c r="M450" s="42"/>
      <c r="N450" s="43">
        <v>0</v>
      </c>
      <c r="O450" s="191"/>
      <c r="P450" s="17"/>
      <c r="Q450" s="9"/>
      <c r="R450" s="18"/>
      <c r="S450" s="44"/>
      <c r="T450" s="44"/>
      <c r="U450" s="44"/>
      <c r="V450" s="45"/>
      <c r="W450" s="45"/>
    </row>
    <row r="451" spans="2:24" x14ac:dyDescent="0.35">
      <c r="B451" s="13"/>
      <c r="C451" s="23"/>
      <c r="D451" s="23" t="s">
        <v>15</v>
      </c>
      <c r="E451" s="24"/>
      <c r="F451" s="24">
        <f>SUM(G449)*0.12</f>
        <v>0</v>
      </c>
      <c r="G451" s="24">
        <f t="shared" ref="G451:L451" si="185">SUM(H450:H450)*0.12</f>
        <v>0</v>
      </c>
      <c r="H451" s="24">
        <f t="shared" si="185"/>
        <v>0</v>
      </c>
      <c r="I451" s="24">
        <f t="shared" si="185"/>
        <v>0</v>
      </c>
      <c r="J451" s="24">
        <f t="shared" si="185"/>
        <v>0</v>
      </c>
      <c r="K451" s="24">
        <f t="shared" si="185"/>
        <v>0</v>
      </c>
      <c r="L451" s="24">
        <f t="shared" si="185"/>
        <v>0</v>
      </c>
      <c r="M451" s="24"/>
      <c r="N451" s="25">
        <f>SUM(F451:L451)</f>
        <v>0</v>
      </c>
      <c r="O451" s="189"/>
      <c r="P451" s="17"/>
      <c r="Q451" s="9"/>
      <c r="R451" s="18"/>
      <c r="S451" s="19"/>
      <c r="T451" s="19"/>
      <c r="U451" s="19"/>
      <c r="V451" s="30"/>
      <c r="W451" s="30"/>
    </row>
    <row r="452" spans="2:24" x14ac:dyDescent="0.35">
      <c r="B452" s="13"/>
      <c r="C452" s="23"/>
      <c r="D452" s="23" t="s">
        <v>16</v>
      </c>
      <c r="E452" s="24"/>
      <c r="F452" s="114">
        <f t="shared" ref="F452:L452" si="186">SUM(F450:F450)*0.06</f>
        <v>0</v>
      </c>
      <c r="G452" s="114">
        <f t="shared" si="186"/>
        <v>0</v>
      </c>
      <c r="H452" s="114">
        <f t="shared" si="186"/>
        <v>0</v>
      </c>
      <c r="I452" s="114">
        <f t="shared" si="186"/>
        <v>0</v>
      </c>
      <c r="J452" s="114">
        <f t="shared" si="186"/>
        <v>0</v>
      </c>
      <c r="K452" s="114">
        <f t="shared" si="186"/>
        <v>0</v>
      </c>
      <c r="L452" s="114">
        <f t="shared" si="186"/>
        <v>0</v>
      </c>
      <c r="M452" s="114"/>
      <c r="N452" s="115">
        <f>SUM(F452:L452)</f>
        <v>0</v>
      </c>
      <c r="O452" s="189"/>
      <c r="P452" s="17"/>
      <c r="Q452" s="9"/>
      <c r="R452" s="18"/>
      <c r="S452" s="19"/>
      <c r="T452" s="19"/>
      <c r="U452" s="19"/>
      <c r="V452" s="30"/>
      <c r="W452" s="30"/>
    </row>
    <row r="453" spans="2:24" x14ac:dyDescent="0.35">
      <c r="B453" s="13"/>
      <c r="C453" s="23"/>
      <c r="D453" s="23"/>
      <c r="E453" s="24"/>
      <c r="F453" s="24">
        <f t="shared" ref="F453:L453" si="187">SUM(F450:F452)</f>
        <v>0</v>
      </c>
      <c r="G453" s="24">
        <f t="shared" si="187"/>
        <v>0</v>
      </c>
      <c r="H453" s="24">
        <f t="shared" si="187"/>
        <v>0</v>
      </c>
      <c r="I453" s="24">
        <f t="shared" si="187"/>
        <v>0</v>
      </c>
      <c r="J453" s="24">
        <f t="shared" si="187"/>
        <v>0</v>
      </c>
      <c r="K453" s="24">
        <f t="shared" si="187"/>
        <v>0</v>
      </c>
      <c r="L453" s="24">
        <f t="shared" si="187"/>
        <v>0</v>
      </c>
      <c r="M453" s="24"/>
      <c r="N453" s="24">
        <f>SUM(N450:N452)</f>
        <v>0</v>
      </c>
      <c r="O453" s="189">
        <f>SUM(E453:L453)</f>
        <v>0</v>
      </c>
      <c r="P453" s="17"/>
      <c r="Q453" s="9"/>
      <c r="R453" s="18"/>
      <c r="S453" s="19"/>
      <c r="T453" s="19"/>
      <c r="U453" s="19"/>
      <c r="V453" s="30"/>
      <c r="W453" s="30"/>
    </row>
    <row r="454" spans="2:24" x14ac:dyDescent="0.35">
      <c r="B454" s="13"/>
      <c r="C454" s="23"/>
      <c r="D454" s="23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189"/>
      <c r="P454" s="17"/>
      <c r="Q454" s="9"/>
      <c r="R454" s="18"/>
      <c r="S454" s="19"/>
      <c r="T454" s="19"/>
      <c r="U454" s="19"/>
      <c r="V454" s="30"/>
      <c r="W454" s="30"/>
    </row>
    <row r="455" spans="2:24" ht="35.5" x14ac:dyDescent="0.35">
      <c r="B455" s="13"/>
      <c r="C455" s="48" t="s">
        <v>221</v>
      </c>
      <c r="D455" s="32" t="s">
        <v>190</v>
      </c>
      <c r="E455" s="31"/>
      <c r="F455" s="31"/>
      <c r="G455" s="31"/>
      <c r="H455" s="31"/>
      <c r="I455" s="31"/>
      <c r="J455" s="31"/>
      <c r="K455" s="31"/>
      <c r="L455" s="31"/>
      <c r="M455" s="31"/>
      <c r="N455" s="16"/>
      <c r="O455" s="189"/>
      <c r="P455" s="17"/>
      <c r="Q455" s="9"/>
      <c r="R455" s="18"/>
      <c r="S455" s="19"/>
      <c r="T455" s="19"/>
      <c r="U455" s="19"/>
      <c r="V455" s="30"/>
      <c r="W455" s="30"/>
    </row>
    <row r="456" spans="2:24" x14ac:dyDescent="0.35">
      <c r="B456" s="13"/>
      <c r="D456" s="23" t="s">
        <v>59</v>
      </c>
      <c r="E456" s="24"/>
      <c r="F456" s="24"/>
      <c r="G456" s="24">
        <v>1310000</v>
      </c>
      <c r="H456" s="24"/>
      <c r="I456" s="24"/>
      <c r="J456" s="24"/>
      <c r="K456" s="24"/>
      <c r="L456" s="24"/>
      <c r="M456" s="24"/>
      <c r="N456" s="25">
        <f t="shared" ref="N456:N463" si="188">SUM(F456:L456)</f>
        <v>1310000</v>
      </c>
      <c r="O456" s="189"/>
      <c r="P456" s="17"/>
      <c r="Q456" s="9"/>
      <c r="R456" s="18"/>
      <c r="S456" s="29"/>
      <c r="T456" s="29"/>
      <c r="U456" s="29"/>
      <c r="V456" s="30"/>
      <c r="W456" s="30"/>
    </row>
    <row r="457" spans="2:24" x14ac:dyDescent="0.35">
      <c r="B457" s="13"/>
      <c r="D457" s="23" t="s">
        <v>222</v>
      </c>
      <c r="E457" s="24"/>
      <c r="F457" s="24"/>
      <c r="G457" s="24">
        <v>1000000</v>
      </c>
      <c r="H457" s="24"/>
      <c r="I457" s="24"/>
      <c r="J457" s="24"/>
      <c r="K457" s="24"/>
      <c r="L457" s="24"/>
      <c r="M457" s="24"/>
      <c r="N457" s="25">
        <f t="shared" si="188"/>
        <v>1000000</v>
      </c>
      <c r="O457" s="189"/>
      <c r="P457" s="17"/>
      <c r="Q457" s="9"/>
      <c r="R457" s="18"/>
      <c r="S457" s="29"/>
      <c r="T457" s="29"/>
      <c r="U457" s="29"/>
      <c r="V457" s="30"/>
      <c r="W457" s="30"/>
    </row>
    <row r="458" spans="2:24" x14ac:dyDescent="0.35">
      <c r="B458" s="13"/>
      <c r="D458" s="23" t="s">
        <v>13</v>
      </c>
      <c r="E458" s="24"/>
      <c r="F458" s="24">
        <v>750000</v>
      </c>
      <c r="G458" s="24"/>
      <c r="H458" s="24"/>
      <c r="I458" s="24"/>
      <c r="J458" s="24"/>
      <c r="K458" s="24"/>
      <c r="L458" s="24"/>
      <c r="M458" s="24"/>
      <c r="N458" s="25">
        <f t="shared" si="188"/>
        <v>750000</v>
      </c>
      <c r="O458" s="189"/>
      <c r="P458" s="17"/>
      <c r="Q458" s="9"/>
      <c r="R458" s="18"/>
      <c r="S458" s="29"/>
      <c r="T458" s="29"/>
      <c r="U458" s="29"/>
      <c r="V458" s="30"/>
      <c r="W458" s="30"/>
    </row>
    <row r="459" spans="2:24" x14ac:dyDescent="0.35">
      <c r="B459" s="13"/>
      <c r="D459" s="23" t="s">
        <v>223</v>
      </c>
      <c r="E459" s="24"/>
      <c r="F459" s="24"/>
      <c r="G459" s="24"/>
      <c r="H459" s="24"/>
      <c r="I459" s="24"/>
      <c r="J459" s="24">
        <v>3100000</v>
      </c>
      <c r="K459" s="24"/>
      <c r="L459" s="24"/>
      <c r="M459" s="24"/>
      <c r="N459" s="25">
        <f t="shared" si="188"/>
        <v>3100000</v>
      </c>
      <c r="O459" s="189"/>
      <c r="P459" s="17"/>
      <c r="Q459" s="9"/>
      <c r="R459" s="18"/>
      <c r="S459" s="29"/>
      <c r="T459" s="29"/>
      <c r="U459" s="29"/>
      <c r="V459" s="30"/>
      <c r="W459" s="30"/>
    </row>
    <row r="460" spans="2:24" x14ac:dyDescent="0.35">
      <c r="B460" s="13"/>
      <c r="D460" s="23" t="s">
        <v>70</v>
      </c>
      <c r="E460" s="24"/>
      <c r="F460" s="24"/>
      <c r="G460" s="24"/>
      <c r="H460" s="24"/>
      <c r="I460" s="24"/>
      <c r="J460" s="24"/>
      <c r="K460" s="24">
        <v>500000</v>
      </c>
      <c r="L460" s="24"/>
      <c r="M460" s="24"/>
      <c r="N460" s="25">
        <f t="shared" si="188"/>
        <v>500000</v>
      </c>
      <c r="O460" s="189"/>
      <c r="P460" s="17"/>
      <c r="Q460" s="9"/>
      <c r="R460" s="18"/>
      <c r="S460" s="29"/>
      <c r="T460" s="29"/>
      <c r="U460" s="29"/>
      <c r="V460" s="30"/>
      <c r="W460" s="30"/>
    </row>
    <row r="461" spans="2:24" x14ac:dyDescent="0.35">
      <c r="B461" s="13"/>
      <c r="D461" s="23" t="s">
        <v>224</v>
      </c>
      <c r="E461" s="24"/>
      <c r="F461" s="24"/>
      <c r="G461" s="24"/>
      <c r="H461" s="24"/>
      <c r="I461" s="24"/>
      <c r="J461" s="24"/>
      <c r="K461" s="24">
        <v>500000</v>
      </c>
      <c r="L461" s="24"/>
      <c r="M461" s="24"/>
      <c r="N461" s="25">
        <f t="shared" si="188"/>
        <v>500000</v>
      </c>
      <c r="O461" s="189"/>
      <c r="P461" s="17"/>
      <c r="Q461" s="9"/>
      <c r="R461" s="18"/>
      <c r="S461" s="29"/>
      <c r="T461" s="29"/>
      <c r="U461" s="29"/>
      <c r="V461" s="30"/>
      <c r="W461" s="30"/>
    </row>
    <row r="462" spans="2:24" x14ac:dyDescent="0.35">
      <c r="B462" s="13"/>
      <c r="C462" s="61"/>
      <c r="D462" s="23" t="s">
        <v>15</v>
      </c>
      <c r="E462" s="24"/>
      <c r="F462" s="24">
        <f>SUM(G456:G461)*0.12</f>
        <v>277200</v>
      </c>
      <c r="G462" s="24">
        <f t="shared" ref="G462:L462" si="189">SUM(H456:H461)*0.12</f>
        <v>0</v>
      </c>
      <c r="H462" s="24">
        <f t="shared" si="189"/>
        <v>0</v>
      </c>
      <c r="I462" s="24">
        <f t="shared" si="189"/>
        <v>372000</v>
      </c>
      <c r="J462" s="24">
        <f t="shared" si="189"/>
        <v>120000</v>
      </c>
      <c r="K462" s="24">
        <f t="shared" si="189"/>
        <v>0</v>
      </c>
      <c r="L462" s="24">
        <f t="shared" si="189"/>
        <v>0</v>
      </c>
      <c r="M462" s="24"/>
      <c r="N462" s="25">
        <f t="shared" si="188"/>
        <v>769200</v>
      </c>
      <c r="O462" s="189"/>
      <c r="P462" s="8"/>
      <c r="Q462" s="9"/>
      <c r="R462" s="66"/>
      <c r="S462" s="67"/>
      <c r="T462" s="67"/>
      <c r="U462" s="67"/>
      <c r="V462" s="30"/>
      <c r="W462" s="30"/>
    </row>
    <row r="463" spans="2:24" x14ac:dyDescent="0.35">
      <c r="B463" s="13"/>
      <c r="C463" s="61"/>
      <c r="D463" s="23" t="s">
        <v>16</v>
      </c>
      <c r="E463" s="24"/>
      <c r="F463" s="24">
        <f>SUM(F456:F461)*0.06</f>
        <v>45000</v>
      </c>
      <c r="G463" s="24">
        <f>SUM(G456:G461)*0.06</f>
        <v>138600</v>
      </c>
      <c r="H463" s="24">
        <f t="shared" ref="H463:L463" si="190">SUM(H456:H461)*0.06</f>
        <v>0</v>
      </c>
      <c r="I463" s="24">
        <f t="shared" si="190"/>
        <v>0</v>
      </c>
      <c r="J463" s="24">
        <f t="shared" si="190"/>
        <v>186000</v>
      </c>
      <c r="K463" s="24">
        <f t="shared" si="190"/>
        <v>60000</v>
      </c>
      <c r="L463" s="24">
        <f t="shared" si="190"/>
        <v>0</v>
      </c>
      <c r="M463" s="24"/>
      <c r="N463" s="27">
        <f t="shared" si="188"/>
        <v>429600</v>
      </c>
      <c r="O463" s="189"/>
      <c r="P463" s="17"/>
      <c r="Q463" s="9"/>
      <c r="R463" s="18"/>
      <c r="S463" s="19"/>
      <c r="T463" s="19"/>
      <c r="U463" s="19"/>
      <c r="V463" s="30"/>
      <c r="W463" s="30"/>
      <c r="X463" s="33"/>
    </row>
    <row r="464" spans="2:24" x14ac:dyDescent="0.35">
      <c r="B464" s="13"/>
      <c r="C464" s="61"/>
      <c r="D464" s="23"/>
      <c r="E464" s="28"/>
      <c r="F464" s="28">
        <f>SUM(F456:F463)</f>
        <v>1072200</v>
      </c>
      <c r="G464" s="28">
        <f t="shared" ref="G464:L464" si="191">SUM(G456:G463)</f>
        <v>2448600</v>
      </c>
      <c r="H464" s="28">
        <f t="shared" si="191"/>
        <v>0</v>
      </c>
      <c r="I464" s="28">
        <f t="shared" si="191"/>
        <v>372000</v>
      </c>
      <c r="J464" s="28">
        <f t="shared" si="191"/>
        <v>3406000</v>
      </c>
      <c r="K464" s="28">
        <f t="shared" si="191"/>
        <v>1060000</v>
      </c>
      <c r="L464" s="28">
        <f t="shared" si="191"/>
        <v>0</v>
      </c>
      <c r="M464" s="28"/>
      <c r="N464" s="25">
        <f>SUM(N456:N463)</f>
        <v>8358800</v>
      </c>
      <c r="O464" s="190">
        <f>SUM(E464:L464)</f>
        <v>8358800</v>
      </c>
      <c r="P464" s="17"/>
      <c r="Q464" s="9"/>
      <c r="R464" s="18"/>
      <c r="S464" s="19"/>
      <c r="T464" s="19"/>
      <c r="U464" s="19"/>
      <c r="V464" s="30"/>
      <c r="W464" s="30"/>
      <c r="X464" s="33"/>
    </row>
    <row r="465" spans="2:24" x14ac:dyDescent="0.35">
      <c r="B465" s="13"/>
      <c r="C465" s="61"/>
      <c r="D465" s="23"/>
      <c r="E465" s="24"/>
      <c r="F465" s="24"/>
      <c r="G465" s="24"/>
      <c r="H465" s="24"/>
      <c r="I465" s="24"/>
      <c r="J465" s="24"/>
      <c r="K465" s="24"/>
      <c r="L465" s="24"/>
      <c r="M465" s="24"/>
      <c r="N465" s="25"/>
      <c r="O465" s="189"/>
      <c r="P465" s="17"/>
      <c r="Q465" s="9"/>
      <c r="R465" s="18"/>
      <c r="S465" s="19"/>
      <c r="T465" s="19"/>
      <c r="U465" s="19"/>
      <c r="V465" s="30"/>
      <c r="W465" s="30"/>
      <c r="X465" s="33"/>
    </row>
    <row r="466" spans="2:24" x14ac:dyDescent="0.35">
      <c r="B466" s="13"/>
      <c r="C466" s="14" t="s">
        <v>225</v>
      </c>
      <c r="D466" s="130"/>
      <c r="E466" s="51"/>
      <c r="F466" s="51"/>
      <c r="G466" s="51"/>
      <c r="H466" s="51"/>
      <c r="I466" s="51"/>
      <c r="J466" s="51"/>
      <c r="K466" s="51"/>
      <c r="L466" s="51"/>
      <c r="M466" s="51"/>
      <c r="N466" s="52"/>
      <c r="O466" s="189"/>
      <c r="P466" s="17"/>
      <c r="Q466" s="9"/>
      <c r="R466" s="18"/>
      <c r="S466" s="19"/>
      <c r="T466" s="19"/>
      <c r="U466" s="19"/>
      <c r="V466" s="30"/>
      <c r="W466" s="30"/>
      <c r="X466" s="33"/>
    </row>
    <row r="467" spans="2:24" x14ac:dyDescent="0.35">
      <c r="B467" s="13"/>
      <c r="C467" s="23"/>
      <c r="D467" s="23" t="s">
        <v>155</v>
      </c>
      <c r="E467" s="24"/>
      <c r="F467" s="24">
        <v>250000</v>
      </c>
      <c r="G467" s="24">
        <v>250000</v>
      </c>
      <c r="H467" s="24"/>
      <c r="I467" s="24"/>
      <c r="J467" s="24"/>
      <c r="K467" s="24"/>
      <c r="L467" s="24"/>
      <c r="M467" s="24"/>
      <c r="N467" s="25">
        <f t="shared" ref="N467:N474" si="192">SUM(F467:L467)</f>
        <v>500000</v>
      </c>
      <c r="O467" s="189"/>
      <c r="P467" s="17"/>
      <c r="Q467" s="9"/>
      <c r="R467" s="18"/>
      <c r="S467" s="19"/>
      <c r="T467" s="19"/>
      <c r="U467" s="19"/>
      <c r="V467" s="30"/>
      <c r="W467" s="30"/>
      <c r="X467" s="33"/>
    </row>
    <row r="468" spans="2:24" x14ac:dyDescent="0.35">
      <c r="B468" s="13"/>
      <c r="C468" s="23"/>
      <c r="D468" s="23" t="s">
        <v>226</v>
      </c>
      <c r="E468" s="24"/>
      <c r="G468" s="24">
        <v>500000</v>
      </c>
      <c r="H468" s="24"/>
      <c r="I468" s="24"/>
      <c r="J468" s="24"/>
      <c r="K468" s="24"/>
      <c r="L468" s="24"/>
      <c r="M468" s="24"/>
      <c r="N468" s="25">
        <f>SUM(F468:L468)</f>
        <v>500000</v>
      </c>
      <c r="O468" s="189"/>
      <c r="P468" s="17"/>
      <c r="Q468" s="9"/>
      <c r="R468" s="18"/>
      <c r="S468" s="19"/>
      <c r="T468" s="19"/>
      <c r="U468" s="19"/>
      <c r="V468" s="30"/>
      <c r="W468" s="30"/>
    </row>
    <row r="469" spans="2:24" x14ac:dyDescent="0.35">
      <c r="B469" s="13"/>
      <c r="C469" s="23"/>
      <c r="D469" s="23" t="s">
        <v>227</v>
      </c>
      <c r="E469" s="24"/>
      <c r="F469" s="24"/>
      <c r="G469" s="24"/>
      <c r="H469" s="24">
        <v>150000</v>
      </c>
      <c r="I469" s="24"/>
      <c r="J469" s="24"/>
      <c r="K469" s="24"/>
      <c r="L469" s="24"/>
      <c r="M469" s="24"/>
      <c r="N469" s="25">
        <f t="shared" si="192"/>
        <v>150000</v>
      </c>
      <c r="O469" s="189"/>
      <c r="P469" s="17"/>
      <c r="Q469" s="9"/>
      <c r="R469" s="18"/>
      <c r="S469" s="19"/>
      <c r="T469" s="19"/>
      <c r="U469" s="19"/>
      <c r="V469" s="30"/>
      <c r="W469" s="30"/>
    </row>
    <row r="470" spans="2:24" x14ac:dyDescent="0.35">
      <c r="B470" s="13"/>
      <c r="D470" s="23" t="s">
        <v>78</v>
      </c>
      <c r="E470" s="24"/>
      <c r="F470" s="24"/>
      <c r="G470" s="24"/>
      <c r="H470" s="24"/>
      <c r="I470" s="24">
        <v>150000</v>
      </c>
      <c r="J470" s="24"/>
      <c r="K470" s="24"/>
      <c r="L470" s="24"/>
      <c r="M470" s="24"/>
      <c r="N470" s="25">
        <f t="shared" si="192"/>
        <v>150000</v>
      </c>
      <c r="O470" s="189"/>
      <c r="P470" s="17"/>
      <c r="Q470" s="9"/>
      <c r="R470" s="18"/>
      <c r="S470" s="29"/>
      <c r="T470" s="29"/>
      <c r="U470" s="29"/>
      <c r="V470" s="30"/>
      <c r="W470" s="30"/>
    </row>
    <row r="471" spans="2:24" x14ac:dyDescent="0.35">
      <c r="B471" s="13"/>
      <c r="D471" s="23" t="s">
        <v>13</v>
      </c>
      <c r="E471" s="24"/>
      <c r="F471" s="24"/>
      <c r="G471" s="24">
        <v>250000</v>
      </c>
      <c r="H471" s="24"/>
      <c r="I471" s="24"/>
      <c r="J471" s="24"/>
      <c r="K471" s="24"/>
      <c r="L471" s="24"/>
      <c r="M471" s="24"/>
      <c r="N471" s="25">
        <f t="shared" si="192"/>
        <v>250000</v>
      </c>
      <c r="O471" s="189"/>
      <c r="P471" s="17"/>
      <c r="Q471" s="9"/>
      <c r="R471" s="18"/>
      <c r="S471" s="29"/>
      <c r="T471" s="29"/>
      <c r="U471" s="29"/>
      <c r="V471" s="30"/>
      <c r="W471" s="30"/>
    </row>
    <row r="472" spans="2:24" x14ac:dyDescent="0.35">
      <c r="B472" s="13"/>
      <c r="C472" s="61"/>
      <c r="D472" s="23" t="s">
        <v>228</v>
      </c>
      <c r="E472" s="24"/>
      <c r="F472" s="24"/>
      <c r="G472" s="24"/>
      <c r="H472" s="24"/>
      <c r="I472" s="24"/>
      <c r="J472" s="24">
        <v>200000</v>
      </c>
      <c r="K472" s="24"/>
      <c r="L472" s="24"/>
      <c r="M472" s="24"/>
      <c r="N472" s="25">
        <f t="shared" si="192"/>
        <v>200000</v>
      </c>
      <c r="O472" s="189"/>
      <c r="P472" s="17"/>
      <c r="Q472" s="9"/>
      <c r="R472" s="18"/>
      <c r="S472" s="29"/>
      <c r="T472" s="29"/>
      <c r="U472" s="29"/>
      <c r="V472" s="30"/>
      <c r="W472" s="30"/>
    </row>
    <row r="473" spans="2:24" x14ac:dyDescent="0.35">
      <c r="B473" s="13"/>
      <c r="C473" s="61"/>
      <c r="D473" s="23" t="s">
        <v>15</v>
      </c>
      <c r="E473" s="24"/>
      <c r="F473" s="24">
        <f>SUM(G467:G472)*0.12</f>
        <v>120000</v>
      </c>
      <c r="G473" s="24">
        <f t="shared" ref="G473:L473" si="193">SUM(H467:H472)*0.12</f>
        <v>18000</v>
      </c>
      <c r="H473" s="24">
        <f t="shared" si="193"/>
        <v>18000</v>
      </c>
      <c r="I473" s="24">
        <f t="shared" si="193"/>
        <v>24000</v>
      </c>
      <c r="J473" s="24">
        <f t="shared" si="193"/>
        <v>0</v>
      </c>
      <c r="K473" s="24">
        <f t="shared" si="193"/>
        <v>0</v>
      </c>
      <c r="L473" s="24">
        <f t="shared" si="193"/>
        <v>0</v>
      </c>
      <c r="M473" s="24"/>
      <c r="N473" s="25">
        <f t="shared" si="192"/>
        <v>180000</v>
      </c>
      <c r="O473" s="189"/>
      <c r="P473" s="17"/>
      <c r="Q473" s="9"/>
      <c r="R473" s="18"/>
      <c r="S473" s="29"/>
      <c r="T473" s="29"/>
      <c r="U473" s="29"/>
      <c r="V473" s="30"/>
      <c r="W473" s="30"/>
    </row>
    <row r="474" spans="2:24" x14ac:dyDescent="0.35">
      <c r="B474" s="13"/>
      <c r="C474" s="61"/>
      <c r="D474" s="23" t="s">
        <v>16</v>
      </c>
      <c r="E474" s="24"/>
      <c r="F474" s="24">
        <f>SUM(F467:F472)*0.06</f>
        <v>15000</v>
      </c>
      <c r="G474" s="24">
        <f t="shared" ref="G474:L474" si="194">SUM(G467:G472)*0.06</f>
        <v>60000</v>
      </c>
      <c r="H474" s="24">
        <f t="shared" si="194"/>
        <v>9000</v>
      </c>
      <c r="I474" s="24">
        <f t="shared" si="194"/>
        <v>9000</v>
      </c>
      <c r="J474" s="24">
        <f t="shared" si="194"/>
        <v>12000</v>
      </c>
      <c r="K474" s="24">
        <f t="shared" si="194"/>
        <v>0</v>
      </c>
      <c r="L474" s="24">
        <f t="shared" si="194"/>
        <v>0</v>
      </c>
      <c r="M474" s="24"/>
      <c r="N474" s="27">
        <f t="shared" si="192"/>
        <v>105000</v>
      </c>
      <c r="O474" s="189"/>
      <c r="P474" s="17"/>
      <c r="Q474" s="9"/>
      <c r="R474" s="18"/>
      <c r="S474" s="29"/>
      <c r="T474" s="29"/>
      <c r="U474" s="29"/>
      <c r="V474" s="30"/>
      <c r="W474" s="30"/>
    </row>
    <row r="475" spans="2:24" x14ac:dyDescent="0.35">
      <c r="B475" s="13"/>
      <c r="C475" s="61"/>
      <c r="D475" s="23"/>
      <c r="E475" s="28"/>
      <c r="F475" s="28">
        <f>SUM(F467:F474)</f>
        <v>385000</v>
      </c>
      <c r="G475" s="28">
        <f t="shared" ref="G475:L475" si="195">SUM(G467:G474)</f>
        <v>1078000</v>
      </c>
      <c r="H475" s="28">
        <f t="shared" si="195"/>
        <v>177000</v>
      </c>
      <c r="I475" s="28">
        <f t="shared" si="195"/>
        <v>183000</v>
      </c>
      <c r="J475" s="28">
        <f t="shared" si="195"/>
        <v>212000</v>
      </c>
      <c r="K475" s="28">
        <f t="shared" si="195"/>
        <v>0</v>
      </c>
      <c r="L475" s="28">
        <f t="shared" si="195"/>
        <v>0</v>
      </c>
      <c r="M475" s="28"/>
      <c r="N475" s="25">
        <f>SUM(N467:N474)</f>
        <v>2035000</v>
      </c>
      <c r="O475" s="190">
        <f>SUM(E475:L475)</f>
        <v>2035000</v>
      </c>
      <c r="P475" s="17"/>
      <c r="Q475" s="9"/>
      <c r="R475" s="18"/>
      <c r="S475" s="29"/>
      <c r="T475" s="29"/>
      <c r="U475" s="29"/>
      <c r="V475" s="30"/>
      <c r="W475" s="30"/>
    </row>
    <row r="476" spans="2:24" x14ac:dyDescent="0.35">
      <c r="B476" s="13"/>
      <c r="C476" s="61"/>
      <c r="D476" s="23"/>
      <c r="E476" s="24"/>
      <c r="F476" s="24"/>
      <c r="G476" s="24"/>
      <c r="H476" s="24"/>
      <c r="I476" s="24"/>
      <c r="J476" s="24"/>
      <c r="K476" s="24"/>
      <c r="L476" s="24"/>
      <c r="M476" s="24"/>
      <c r="N476" s="25"/>
      <c r="O476" s="189"/>
      <c r="P476" s="17"/>
      <c r="Q476" s="9"/>
      <c r="R476" s="18"/>
      <c r="S476" s="29"/>
      <c r="T476" s="29"/>
      <c r="U476" s="29"/>
      <c r="V476" s="30"/>
      <c r="W476" s="30"/>
    </row>
    <row r="477" spans="2:24" x14ac:dyDescent="0.35">
      <c r="B477" s="13"/>
      <c r="C477" s="14" t="s">
        <v>229</v>
      </c>
      <c r="D477" s="49" t="s">
        <v>230</v>
      </c>
      <c r="E477" s="31"/>
      <c r="F477" s="31"/>
      <c r="G477" s="31"/>
      <c r="H477" s="31"/>
      <c r="I477" s="31"/>
      <c r="J477" s="31"/>
      <c r="K477" s="31"/>
      <c r="L477" s="31"/>
      <c r="M477" s="31"/>
      <c r="N477" s="16"/>
      <c r="O477" s="189"/>
      <c r="P477" s="17"/>
      <c r="Q477" s="9"/>
      <c r="R477" s="18"/>
      <c r="S477" s="29"/>
      <c r="T477" s="29"/>
      <c r="U477" s="29"/>
      <c r="V477" s="30"/>
      <c r="W477" s="30"/>
    </row>
    <row r="478" spans="2:24" x14ac:dyDescent="0.35">
      <c r="B478" s="13"/>
      <c r="C478" s="23"/>
      <c r="D478" s="23" t="s">
        <v>13</v>
      </c>
      <c r="E478" s="24"/>
      <c r="G478" s="24">
        <v>130000</v>
      </c>
      <c r="H478" s="24"/>
      <c r="I478" s="24"/>
      <c r="J478" s="24"/>
      <c r="K478" s="24"/>
      <c r="L478" s="24"/>
      <c r="M478" s="24"/>
      <c r="N478" s="25">
        <f>SUM(F478:L478)</f>
        <v>130000</v>
      </c>
      <c r="O478" s="189"/>
      <c r="P478" s="17"/>
      <c r="Q478" s="9"/>
      <c r="R478" s="18"/>
      <c r="S478" s="29"/>
      <c r="T478" s="29"/>
      <c r="U478" s="29"/>
      <c r="V478" s="30"/>
      <c r="W478" s="30"/>
    </row>
    <row r="479" spans="2:24" x14ac:dyDescent="0.35">
      <c r="B479" s="13"/>
      <c r="D479" s="23" t="s">
        <v>15</v>
      </c>
      <c r="E479" s="24"/>
      <c r="F479" s="24">
        <f>SUM(G478:G478)*0.12</f>
        <v>15600</v>
      </c>
      <c r="G479" s="24">
        <f t="shared" ref="G479:L479" si="196">SUM(H478:H478)*0.12</f>
        <v>0</v>
      </c>
      <c r="H479" s="24">
        <f t="shared" si="196"/>
        <v>0</v>
      </c>
      <c r="I479" s="24">
        <f t="shared" si="196"/>
        <v>0</v>
      </c>
      <c r="J479" s="24">
        <f t="shared" si="196"/>
        <v>0</v>
      </c>
      <c r="K479" s="24">
        <f t="shared" si="196"/>
        <v>0</v>
      </c>
      <c r="L479" s="24">
        <f t="shared" si="196"/>
        <v>0</v>
      </c>
      <c r="M479" s="24"/>
      <c r="N479" s="25">
        <f>SUM(F479:L479)</f>
        <v>15600</v>
      </c>
      <c r="O479" s="189"/>
      <c r="P479" s="17"/>
      <c r="Q479" s="9"/>
      <c r="R479" s="18"/>
      <c r="S479" s="29"/>
      <c r="T479" s="29"/>
      <c r="U479" s="29"/>
      <c r="V479" s="30"/>
      <c r="W479" s="30"/>
    </row>
    <row r="480" spans="2:24" x14ac:dyDescent="0.35">
      <c r="B480" s="13"/>
      <c r="D480" s="23" t="s">
        <v>16</v>
      </c>
      <c r="E480" s="24"/>
      <c r="F480" s="24">
        <f>SUM(F478:F478)*0.06</f>
        <v>0</v>
      </c>
      <c r="G480" s="24">
        <f t="shared" ref="G480:L480" si="197">SUM(G478:G478)*0.06</f>
        <v>7800</v>
      </c>
      <c r="H480" s="24">
        <f t="shared" si="197"/>
        <v>0</v>
      </c>
      <c r="I480" s="24">
        <f t="shared" si="197"/>
        <v>0</v>
      </c>
      <c r="J480" s="24">
        <f t="shared" si="197"/>
        <v>0</v>
      </c>
      <c r="K480" s="24">
        <f t="shared" si="197"/>
        <v>0</v>
      </c>
      <c r="L480" s="24">
        <f t="shared" si="197"/>
        <v>0</v>
      </c>
      <c r="M480" s="24"/>
      <c r="N480" s="27">
        <f>SUM(F480:L480)</f>
        <v>7800</v>
      </c>
      <c r="O480" s="189"/>
      <c r="P480" s="17"/>
      <c r="Q480" s="9"/>
      <c r="R480" s="18"/>
      <c r="S480" s="29"/>
      <c r="T480" s="29"/>
      <c r="U480" s="29"/>
      <c r="V480" s="30"/>
      <c r="W480" s="30"/>
    </row>
    <row r="481" spans="2:23" x14ac:dyDescent="0.35">
      <c r="B481" s="13"/>
      <c r="C481" s="22"/>
      <c r="D481" s="23"/>
      <c r="E481" s="28"/>
      <c r="F481" s="28">
        <f>SUM(F478:F480)</f>
        <v>15600</v>
      </c>
      <c r="G481" s="28">
        <f t="shared" ref="G481:L481" si="198">SUM(G478:G480)</f>
        <v>137800</v>
      </c>
      <c r="H481" s="28">
        <f t="shared" si="198"/>
        <v>0</v>
      </c>
      <c r="I481" s="28">
        <f t="shared" si="198"/>
        <v>0</v>
      </c>
      <c r="J481" s="28">
        <f t="shared" si="198"/>
        <v>0</v>
      </c>
      <c r="K481" s="28">
        <f t="shared" si="198"/>
        <v>0</v>
      </c>
      <c r="L481" s="28">
        <f t="shared" si="198"/>
        <v>0</v>
      </c>
      <c r="M481" s="28"/>
      <c r="N481" s="25">
        <f>SUM(N478:N480)</f>
        <v>153400</v>
      </c>
      <c r="O481" s="190">
        <f>SUM(E481:L481)</f>
        <v>153400</v>
      </c>
      <c r="P481" s="17"/>
      <c r="Q481" s="9"/>
      <c r="R481" s="18"/>
      <c r="S481" s="29"/>
      <c r="T481" s="29"/>
      <c r="U481" s="29"/>
      <c r="V481" s="30"/>
      <c r="W481" s="30"/>
    </row>
    <row r="482" spans="2:23" x14ac:dyDescent="0.35">
      <c r="B482" s="13"/>
      <c r="C482" s="22"/>
      <c r="D482" s="23"/>
      <c r="E482" s="24"/>
      <c r="F482" s="24"/>
      <c r="G482" s="24"/>
      <c r="H482" s="24"/>
      <c r="I482" s="24"/>
      <c r="J482" s="24"/>
      <c r="K482" s="24"/>
      <c r="L482" s="24"/>
      <c r="M482" s="24"/>
      <c r="N482" s="25"/>
      <c r="O482" s="189"/>
      <c r="P482" s="17"/>
      <c r="Q482" s="9"/>
      <c r="R482" s="18"/>
      <c r="S482" s="29"/>
      <c r="T482" s="29"/>
      <c r="U482" s="29"/>
      <c r="V482" s="30"/>
      <c r="W482" s="30"/>
    </row>
    <row r="483" spans="2:23" x14ac:dyDescent="0.35">
      <c r="B483" s="13"/>
      <c r="C483" s="14" t="s">
        <v>231</v>
      </c>
      <c r="D483" s="48" t="s">
        <v>232</v>
      </c>
      <c r="E483" s="31"/>
      <c r="F483" s="31"/>
      <c r="G483" s="31"/>
      <c r="H483" s="31"/>
      <c r="I483" s="31"/>
      <c r="J483" s="31"/>
      <c r="K483" s="31"/>
      <c r="L483" s="31"/>
      <c r="M483" s="31"/>
      <c r="N483" s="16"/>
      <c r="O483" s="189"/>
      <c r="P483" s="17"/>
      <c r="Q483" s="9"/>
      <c r="R483" s="18"/>
      <c r="S483" s="29"/>
      <c r="T483" s="29"/>
      <c r="U483" s="29"/>
      <c r="V483" s="30"/>
      <c r="W483" s="30"/>
    </row>
    <row r="484" spans="2:23" s="39" customFormat="1" ht="12.5" x14ac:dyDescent="0.25">
      <c r="B484" s="40"/>
      <c r="C484" s="41"/>
      <c r="D484" s="41" t="s">
        <v>132</v>
      </c>
      <c r="E484" s="42"/>
      <c r="F484" s="42"/>
      <c r="G484" s="42"/>
      <c r="H484" s="42"/>
      <c r="I484" s="42"/>
      <c r="J484" s="42"/>
      <c r="K484" s="42"/>
      <c r="L484" s="42"/>
      <c r="M484" s="42"/>
      <c r="N484" s="43">
        <f t="shared" ref="N484" si="199">SUM(F484:L484)</f>
        <v>0</v>
      </c>
      <c r="O484" s="191"/>
      <c r="P484" s="17"/>
      <c r="Q484" s="9"/>
      <c r="R484" s="18"/>
      <c r="S484" s="44"/>
      <c r="T484" s="44"/>
      <c r="U484" s="44"/>
      <c r="V484" s="45"/>
      <c r="W484" s="45"/>
    </row>
    <row r="485" spans="2:23" x14ac:dyDescent="0.35">
      <c r="B485" s="13"/>
      <c r="C485" s="72"/>
      <c r="D485" s="23" t="s">
        <v>15</v>
      </c>
      <c r="E485" s="24"/>
      <c r="F485" s="24">
        <f>SUM(G483:G483)*0.12</f>
        <v>0</v>
      </c>
      <c r="G485" s="24">
        <f>SUM(H483:H483)*0.12</f>
        <v>0</v>
      </c>
      <c r="H485" s="24">
        <f>SUM(I483:I483)*0.12</f>
        <v>0</v>
      </c>
      <c r="I485" s="24">
        <f>SUM(J483:J483)*0.12</f>
        <v>0</v>
      </c>
      <c r="J485" s="24">
        <f>SUM(L483:L483)*0.12</f>
        <v>0</v>
      </c>
      <c r="K485" s="24"/>
      <c r="L485" s="24"/>
      <c r="M485" s="24"/>
      <c r="N485" s="25">
        <f>SUM(F485:L485)</f>
        <v>0</v>
      </c>
      <c r="O485" s="189"/>
      <c r="P485" s="17"/>
      <c r="Q485" s="9"/>
      <c r="R485" s="18"/>
      <c r="S485" s="29"/>
      <c r="T485" s="29"/>
      <c r="U485" s="29"/>
      <c r="V485" s="30"/>
      <c r="W485" s="30"/>
    </row>
    <row r="486" spans="2:23" x14ac:dyDescent="0.35">
      <c r="B486" s="13"/>
      <c r="C486" s="23"/>
      <c r="D486" s="23" t="s">
        <v>16</v>
      </c>
      <c r="E486" s="24"/>
      <c r="F486" s="24">
        <f t="shared" ref="F486:K486" si="200">SUM(F483:F483)*0.06</f>
        <v>0</v>
      </c>
      <c r="G486" s="24">
        <f t="shared" si="200"/>
        <v>0</v>
      </c>
      <c r="H486" s="24">
        <f t="shared" si="200"/>
        <v>0</v>
      </c>
      <c r="I486" s="24">
        <f t="shared" si="200"/>
        <v>0</v>
      </c>
      <c r="J486" s="24">
        <f t="shared" si="200"/>
        <v>0</v>
      </c>
      <c r="K486" s="24">
        <f t="shared" si="200"/>
        <v>0</v>
      </c>
      <c r="L486" s="24"/>
      <c r="M486" s="24"/>
      <c r="N486" s="27">
        <f>SUM(F486:L486)</f>
        <v>0</v>
      </c>
      <c r="O486" s="189"/>
      <c r="P486" s="17"/>
      <c r="Q486" s="9"/>
      <c r="R486" s="18"/>
      <c r="S486" s="29"/>
      <c r="T486" s="29"/>
      <c r="U486" s="29"/>
      <c r="V486" s="30"/>
      <c r="W486" s="30"/>
    </row>
    <row r="487" spans="2:23" x14ac:dyDescent="0.35">
      <c r="B487" s="13"/>
      <c r="D487" s="23"/>
      <c r="E487" s="28"/>
      <c r="F487" s="28">
        <f t="shared" ref="F487:K487" si="201">SUM(F483:F486)</f>
        <v>0</v>
      </c>
      <c r="G487" s="28">
        <f t="shared" si="201"/>
        <v>0</v>
      </c>
      <c r="H487" s="28">
        <f t="shared" si="201"/>
        <v>0</v>
      </c>
      <c r="I487" s="28">
        <f t="shared" si="201"/>
        <v>0</v>
      </c>
      <c r="J487" s="28">
        <f t="shared" si="201"/>
        <v>0</v>
      </c>
      <c r="K487" s="28">
        <f t="shared" si="201"/>
        <v>0</v>
      </c>
      <c r="L487" s="28"/>
      <c r="M487" s="28"/>
      <c r="N487" s="25">
        <f>SUM(N485:N486)</f>
        <v>0</v>
      </c>
      <c r="O487" s="189">
        <f>SUM(E487:L487)</f>
        <v>0</v>
      </c>
      <c r="P487" s="17"/>
      <c r="Q487" s="9"/>
      <c r="R487" s="18"/>
      <c r="S487" s="29"/>
      <c r="T487" s="29"/>
      <c r="U487" s="29"/>
      <c r="V487" s="30"/>
      <c r="W487" s="30"/>
    </row>
    <row r="488" spans="2:23" x14ac:dyDescent="0.35">
      <c r="B488" s="13"/>
      <c r="D488" s="23"/>
      <c r="E488" s="24"/>
      <c r="F488" s="24"/>
      <c r="G488" s="24"/>
      <c r="H488" s="24"/>
      <c r="I488" s="24"/>
      <c r="J488" s="24"/>
      <c r="K488" s="24"/>
      <c r="L488" s="24"/>
      <c r="M488" s="24"/>
      <c r="N488" s="25"/>
      <c r="O488" s="189"/>
      <c r="P488" s="17"/>
      <c r="Q488" s="9"/>
      <c r="R488" s="18"/>
      <c r="S488" s="29"/>
      <c r="T488" s="29"/>
      <c r="U488" s="29"/>
      <c r="V488" s="30"/>
      <c r="W488" s="30"/>
    </row>
    <row r="489" spans="2:23" x14ac:dyDescent="0.35">
      <c r="B489" s="13"/>
      <c r="C489" s="14" t="s">
        <v>233</v>
      </c>
      <c r="D489" s="48" t="s">
        <v>232</v>
      </c>
      <c r="E489" s="31"/>
      <c r="F489" s="31"/>
      <c r="G489" s="31"/>
      <c r="H489" s="31"/>
      <c r="I489" s="31"/>
      <c r="J489" s="31"/>
      <c r="K489" s="31"/>
      <c r="L489" s="31"/>
      <c r="M489" s="31"/>
      <c r="N489" s="16"/>
      <c r="O489" s="189"/>
      <c r="P489" s="17"/>
      <c r="Q489" s="9"/>
      <c r="R489" s="18"/>
      <c r="S489" s="19"/>
      <c r="T489" s="19"/>
      <c r="U489" s="19"/>
      <c r="V489" s="30"/>
      <c r="W489" s="30"/>
    </row>
    <row r="490" spans="2:23" x14ac:dyDescent="0.35">
      <c r="B490" s="13"/>
      <c r="C490" s="23"/>
      <c r="D490" s="41" t="s">
        <v>234</v>
      </c>
      <c r="E490" s="42"/>
      <c r="F490" s="42"/>
      <c r="G490" s="24"/>
      <c r="H490" s="24"/>
      <c r="I490" s="24"/>
      <c r="J490" s="24"/>
      <c r="K490" s="24"/>
      <c r="L490" s="24"/>
      <c r="M490" s="24"/>
      <c r="N490" s="25"/>
      <c r="O490" s="189"/>
      <c r="P490" s="17"/>
      <c r="Q490" s="9"/>
      <c r="R490" s="18"/>
      <c r="S490" s="19"/>
      <c r="T490" s="19"/>
      <c r="U490" s="19"/>
      <c r="V490" s="30"/>
      <c r="W490" s="30"/>
    </row>
    <row r="491" spans="2:23" x14ac:dyDescent="0.35">
      <c r="B491" s="13"/>
      <c r="C491" s="23"/>
      <c r="D491" s="23" t="s">
        <v>15</v>
      </c>
      <c r="E491" s="24"/>
      <c r="F491" s="24">
        <f>SUM(G489:G490)*0.12</f>
        <v>0</v>
      </c>
      <c r="G491" s="24">
        <f>SUM(H489:H490)*0.12</f>
        <v>0</v>
      </c>
      <c r="H491" s="24">
        <f>SUM(I489:I490)*0.12</f>
        <v>0</v>
      </c>
      <c r="I491" s="24">
        <f>SUM(J489:J490)*0.12</f>
        <v>0</v>
      </c>
      <c r="J491" s="24">
        <f>SUM(L489:L490)*0.12</f>
        <v>0</v>
      </c>
      <c r="K491" s="24"/>
      <c r="L491" s="24"/>
      <c r="M491" s="24"/>
      <c r="N491" s="25">
        <f>SUM(F491:L491)</f>
        <v>0</v>
      </c>
      <c r="O491" s="189"/>
      <c r="P491" s="17"/>
      <c r="Q491" s="9"/>
      <c r="R491" s="18"/>
      <c r="S491" s="19"/>
      <c r="T491" s="19"/>
      <c r="U491" s="19"/>
      <c r="V491" s="30"/>
      <c r="W491" s="30"/>
    </row>
    <row r="492" spans="2:23" x14ac:dyDescent="0.35">
      <c r="B492" s="13"/>
      <c r="C492" s="23"/>
      <c r="D492" s="23" t="s">
        <v>16</v>
      </c>
      <c r="E492" s="24"/>
      <c r="F492" s="24">
        <f t="shared" ref="F492:K492" si="202">SUM(F489:F490)*0.06</f>
        <v>0</v>
      </c>
      <c r="G492" s="24">
        <f t="shared" si="202"/>
        <v>0</v>
      </c>
      <c r="H492" s="24">
        <f t="shared" si="202"/>
        <v>0</v>
      </c>
      <c r="I492" s="24">
        <f t="shared" si="202"/>
        <v>0</v>
      </c>
      <c r="J492" s="24">
        <f t="shared" si="202"/>
        <v>0</v>
      </c>
      <c r="K492" s="24">
        <f t="shared" si="202"/>
        <v>0</v>
      </c>
      <c r="L492" s="24"/>
      <c r="M492" s="24"/>
      <c r="N492" s="27">
        <f>SUM(F492:L492)</f>
        <v>0</v>
      </c>
      <c r="O492" s="189"/>
      <c r="P492" s="17"/>
      <c r="Q492" s="9"/>
      <c r="R492" s="18"/>
      <c r="S492" s="19"/>
      <c r="T492" s="19"/>
      <c r="U492" s="19"/>
      <c r="V492" s="30"/>
      <c r="W492" s="30"/>
    </row>
    <row r="493" spans="2:23" x14ac:dyDescent="0.35">
      <c r="B493" s="13"/>
      <c r="D493" s="23"/>
      <c r="E493" s="28"/>
      <c r="F493" s="28">
        <f t="shared" ref="F493:K493" si="203">SUM(F489:F492)</f>
        <v>0</v>
      </c>
      <c r="G493" s="28">
        <f t="shared" si="203"/>
        <v>0</v>
      </c>
      <c r="H493" s="28">
        <f t="shared" si="203"/>
        <v>0</v>
      </c>
      <c r="I493" s="28">
        <f t="shared" si="203"/>
        <v>0</v>
      </c>
      <c r="J493" s="28">
        <f t="shared" si="203"/>
        <v>0</v>
      </c>
      <c r="K493" s="28">
        <f t="shared" si="203"/>
        <v>0</v>
      </c>
      <c r="L493" s="28"/>
      <c r="M493" s="28"/>
      <c r="N493" s="25">
        <f>SUM(N491:N492)</f>
        <v>0</v>
      </c>
      <c r="O493" s="189">
        <f>SUM(E493:L493)</f>
        <v>0</v>
      </c>
      <c r="P493" s="17"/>
      <c r="Q493" s="9"/>
      <c r="R493" s="18"/>
      <c r="S493" s="29"/>
      <c r="T493" s="29"/>
      <c r="U493" s="29"/>
      <c r="V493" s="30"/>
      <c r="W493" s="30"/>
    </row>
    <row r="494" spans="2:23" x14ac:dyDescent="0.35">
      <c r="B494" s="13"/>
      <c r="D494" s="23"/>
      <c r="E494" s="24"/>
      <c r="F494" s="24"/>
      <c r="G494" s="24"/>
      <c r="H494" s="24"/>
      <c r="I494" s="24"/>
      <c r="J494" s="24"/>
      <c r="K494" s="24"/>
      <c r="L494" s="24"/>
      <c r="M494" s="24"/>
      <c r="N494" s="25"/>
      <c r="O494" s="189"/>
      <c r="P494" s="17"/>
      <c r="Q494" s="9"/>
      <c r="R494" s="18"/>
      <c r="S494" s="19"/>
      <c r="T494" s="19"/>
      <c r="U494" s="19"/>
      <c r="V494" s="30"/>
      <c r="W494" s="30"/>
    </row>
    <row r="495" spans="2:23" x14ac:dyDescent="0.35">
      <c r="B495" s="13"/>
      <c r="C495" s="14" t="s">
        <v>235</v>
      </c>
      <c r="D495" s="14" t="s">
        <v>96</v>
      </c>
      <c r="E495" s="31"/>
      <c r="F495" s="31"/>
      <c r="G495" s="31"/>
      <c r="H495" s="31"/>
      <c r="I495" s="31"/>
      <c r="J495" s="31"/>
      <c r="K495" s="31"/>
      <c r="L495" s="31"/>
      <c r="M495" s="31"/>
      <c r="N495" s="16"/>
      <c r="O495" s="189"/>
      <c r="P495" s="17"/>
      <c r="Q495" s="9"/>
      <c r="R495" s="18"/>
      <c r="S495" s="19"/>
      <c r="T495" s="19"/>
      <c r="U495" s="19"/>
      <c r="V495" s="30"/>
      <c r="W495" s="30"/>
    </row>
    <row r="496" spans="2:23" x14ac:dyDescent="0.35">
      <c r="B496" s="13"/>
      <c r="C496" s="23"/>
      <c r="D496" s="23" t="s">
        <v>236</v>
      </c>
      <c r="E496" s="24"/>
      <c r="F496" s="24">
        <v>1200000</v>
      </c>
      <c r="G496" s="24"/>
      <c r="H496" s="24"/>
      <c r="I496" s="24"/>
      <c r="J496" s="24"/>
      <c r="K496" s="24"/>
      <c r="L496" s="24"/>
      <c r="M496" s="24"/>
      <c r="N496" s="25">
        <f t="shared" ref="N496:N501" si="204">SUM(F496:L496)</f>
        <v>1200000</v>
      </c>
      <c r="O496" s="189"/>
      <c r="P496" s="17"/>
      <c r="Q496" s="9"/>
      <c r="R496" s="18"/>
      <c r="S496" s="19"/>
      <c r="T496" s="19"/>
      <c r="U496" s="19"/>
      <c r="V496" s="30"/>
      <c r="W496" s="30"/>
    </row>
    <row r="497" spans="2:23" x14ac:dyDescent="0.35">
      <c r="B497" s="13"/>
      <c r="C497" s="23"/>
      <c r="D497" s="23" t="s">
        <v>77</v>
      </c>
      <c r="E497" s="24"/>
      <c r="F497" s="24"/>
      <c r="G497" s="24"/>
      <c r="H497" s="24"/>
      <c r="I497" s="24">
        <v>250000</v>
      </c>
      <c r="J497" s="24"/>
      <c r="K497" s="24"/>
      <c r="L497" s="24"/>
      <c r="M497" s="24"/>
      <c r="N497" s="25">
        <f t="shared" si="204"/>
        <v>250000</v>
      </c>
      <c r="O497" s="189"/>
      <c r="P497" s="17"/>
      <c r="Q497" s="9"/>
      <c r="R497" s="18"/>
      <c r="S497" s="19"/>
      <c r="T497" s="19"/>
      <c r="U497" s="19"/>
      <c r="V497" s="30"/>
      <c r="W497" s="30"/>
    </row>
    <row r="498" spans="2:23" x14ac:dyDescent="0.35">
      <c r="B498" s="13"/>
      <c r="D498" s="23" t="s">
        <v>59</v>
      </c>
      <c r="E498" s="24"/>
      <c r="F498" s="24"/>
      <c r="G498" s="24">
        <v>170300</v>
      </c>
      <c r="H498" s="24"/>
      <c r="I498" s="24"/>
      <c r="J498" s="24"/>
      <c r="K498" s="24"/>
      <c r="L498" s="24"/>
      <c r="M498" s="24"/>
      <c r="N498" s="25">
        <f t="shared" si="204"/>
        <v>170300</v>
      </c>
      <c r="O498" s="189"/>
      <c r="P498" s="17"/>
      <c r="Q498" s="9"/>
      <c r="R498" s="18"/>
      <c r="S498" s="29"/>
      <c r="T498" s="29"/>
      <c r="U498" s="29"/>
      <c r="V498" s="30"/>
      <c r="W498" s="30"/>
    </row>
    <row r="499" spans="2:23" x14ac:dyDescent="0.35">
      <c r="B499" s="13"/>
      <c r="D499" s="23" t="s">
        <v>237</v>
      </c>
      <c r="E499" s="24"/>
      <c r="F499" s="24"/>
      <c r="G499" s="24"/>
      <c r="H499" s="24"/>
      <c r="I499" s="24"/>
      <c r="J499" s="24">
        <v>750000</v>
      </c>
      <c r="K499" s="24"/>
      <c r="L499" s="24"/>
      <c r="M499" s="24"/>
      <c r="N499" s="25">
        <f t="shared" si="204"/>
        <v>750000</v>
      </c>
      <c r="O499" s="189"/>
      <c r="P499" s="17"/>
      <c r="Q499" s="9"/>
      <c r="R499" s="18"/>
      <c r="S499" s="19"/>
      <c r="T499" s="19"/>
      <c r="U499" s="19"/>
      <c r="V499" s="30"/>
      <c r="W499" s="30"/>
    </row>
    <row r="500" spans="2:23" x14ac:dyDescent="0.35">
      <c r="B500" s="13"/>
      <c r="C500" s="22"/>
      <c r="D500" s="23" t="s">
        <v>15</v>
      </c>
      <c r="E500" s="24"/>
      <c r="F500" s="24">
        <f>SUM(G496:G499)*0.12</f>
        <v>20436</v>
      </c>
      <c r="G500" s="24">
        <f t="shared" ref="G500:L500" si="205">SUM(H496:H499)*0.12</f>
        <v>0</v>
      </c>
      <c r="H500" s="24">
        <f t="shared" si="205"/>
        <v>30000</v>
      </c>
      <c r="I500" s="24">
        <f t="shared" si="205"/>
        <v>90000</v>
      </c>
      <c r="J500" s="24">
        <f t="shared" si="205"/>
        <v>0</v>
      </c>
      <c r="K500" s="24">
        <f t="shared" si="205"/>
        <v>0</v>
      </c>
      <c r="L500" s="24">
        <f t="shared" si="205"/>
        <v>0</v>
      </c>
      <c r="M500" s="24"/>
      <c r="N500" s="25">
        <f t="shared" si="204"/>
        <v>140436</v>
      </c>
      <c r="O500" s="189"/>
      <c r="P500" s="8"/>
      <c r="Q500" s="9"/>
      <c r="R500" s="66"/>
      <c r="S500" s="67"/>
      <c r="T500" s="67"/>
      <c r="U500" s="67"/>
      <c r="V500" s="30"/>
      <c r="W500" s="30"/>
    </row>
    <row r="501" spans="2:23" x14ac:dyDescent="0.35">
      <c r="B501" s="13"/>
      <c r="C501" s="22"/>
      <c r="D501" s="23" t="s">
        <v>16</v>
      </c>
      <c r="E501" s="84"/>
      <c r="F501" s="84">
        <f xml:space="preserve"> SUM(F496:F499)*0.06</f>
        <v>72000</v>
      </c>
      <c r="G501" s="84">
        <f t="shared" ref="G501:L501" si="206" xml:space="preserve"> SUM(G496:G499)*0.06</f>
        <v>10218</v>
      </c>
      <c r="H501" s="84">
        <f t="shared" si="206"/>
        <v>0</v>
      </c>
      <c r="I501" s="84">
        <f t="shared" si="206"/>
        <v>15000</v>
      </c>
      <c r="J501" s="84">
        <f t="shared" si="206"/>
        <v>45000</v>
      </c>
      <c r="K501" s="84">
        <f t="shared" si="206"/>
        <v>0</v>
      </c>
      <c r="L501" s="84">
        <f t="shared" si="206"/>
        <v>0</v>
      </c>
      <c r="M501" s="24"/>
      <c r="N501" s="27">
        <f t="shared" si="204"/>
        <v>142218</v>
      </c>
      <c r="O501" s="189"/>
      <c r="P501" s="8"/>
      <c r="Q501" s="9"/>
      <c r="R501" s="66"/>
      <c r="S501" s="67"/>
      <c r="T501" s="67"/>
      <c r="U501" s="67"/>
      <c r="V501" s="30"/>
      <c r="W501" s="30"/>
    </row>
    <row r="502" spans="2:23" x14ac:dyDescent="0.35">
      <c r="B502" s="13"/>
      <c r="C502" s="22"/>
      <c r="D502" s="23"/>
      <c r="E502" s="24"/>
      <c r="F502" s="24">
        <f>SUM(F496:F501)</f>
        <v>1292436</v>
      </c>
      <c r="G502" s="24">
        <f t="shared" ref="G502:L502" si="207">SUM(G496:G501)</f>
        <v>180518</v>
      </c>
      <c r="H502" s="24">
        <f t="shared" si="207"/>
        <v>30000</v>
      </c>
      <c r="I502" s="24">
        <f t="shared" si="207"/>
        <v>355000</v>
      </c>
      <c r="J502" s="24">
        <f t="shared" si="207"/>
        <v>795000</v>
      </c>
      <c r="K502" s="24">
        <f t="shared" si="207"/>
        <v>0</v>
      </c>
      <c r="L502" s="24">
        <f t="shared" si="207"/>
        <v>0</v>
      </c>
      <c r="M502" s="28"/>
      <c r="N502" s="25">
        <f>SUM(N496:N501)</f>
        <v>2652954</v>
      </c>
      <c r="O502" s="190">
        <f>SUM(E502:L502)</f>
        <v>2652954</v>
      </c>
      <c r="P502" s="8"/>
      <c r="Q502" s="9"/>
      <c r="R502" s="66"/>
      <c r="S502" s="67"/>
      <c r="T502" s="67"/>
      <c r="U502" s="67"/>
      <c r="V502" s="30"/>
      <c r="W502" s="30"/>
    </row>
    <row r="503" spans="2:23" x14ac:dyDescent="0.35">
      <c r="B503" s="13"/>
      <c r="C503" s="22"/>
      <c r="D503" s="23"/>
      <c r="E503" s="24"/>
      <c r="F503" s="24"/>
      <c r="G503" s="24"/>
      <c r="H503" s="24"/>
      <c r="I503" s="24"/>
      <c r="J503" s="24"/>
      <c r="K503" s="24"/>
      <c r="L503" s="24"/>
      <c r="M503" s="24"/>
      <c r="N503" s="25"/>
      <c r="O503" s="189"/>
      <c r="P503" s="8"/>
      <c r="Q503" s="9"/>
      <c r="R503" s="66"/>
      <c r="S503" s="67"/>
      <c r="T503" s="67"/>
      <c r="U503" s="67"/>
      <c r="V503" s="30"/>
      <c r="W503" s="30"/>
    </row>
    <row r="504" spans="2:23" x14ac:dyDescent="0.35">
      <c r="B504" s="13"/>
      <c r="C504" s="14" t="s">
        <v>238</v>
      </c>
      <c r="D504" s="14" t="s">
        <v>239</v>
      </c>
      <c r="E504" s="99"/>
      <c r="F504" s="99"/>
      <c r="G504" s="99"/>
      <c r="H504" s="99"/>
      <c r="I504" s="99"/>
      <c r="J504" s="99"/>
      <c r="K504" s="99"/>
      <c r="L504" s="99"/>
      <c r="M504" s="99"/>
      <c r="N504" s="65"/>
      <c r="O504" s="189"/>
      <c r="P504" s="8"/>
      <c r="Q504" s="9"/>
      <c r="R504" s="66"/>
      <c r="S504" s="67"/>
      <c r="T504" s="67"/>
      <c r="U504" s="67"/>
      <c r="V504" s="30"/>
      <c r="W504" s="30"/>
    </row>
    <row r="505" spans="2:23" x14ac:dyDescent="0.35">
      <c r="B505" s="13"/>
      <c r="C505" s="23"/>
      <c r="D505" s="41" t="s">
        <v>132</v>
      </c>
      <c r="E505" s="42"/>
      <c r="F505" s="42"/>
      <c r="G505" s="24"/>
      <c r="H505" s="24"/>
      <c r="I505" s="24"/>
      <c r="J505" s="24"/>
      <c r="K505" s="24"/>
      <c r="L505" s="24"/>
      <c r="M505" s="24"/>
      <c r="N505" s="43">
        <f>SUM(F505:L505)</f>
        <v>0</v>
      </c>
      <c r="O505" s="189"/>
      <c r="P505" s="17"/>
      <c r="Q505" s="9"/>
      <c r="R505" s="18"/>
      <c r="S505" s="19"/>
      <c r="T505" s="19"/>
      <c r="U505" s="19"/>
      <c r="V505" s="30"/>
      <c r="W505" s="30"/>
    </row>
    <row r="506" spans="2:23" x14ac:dyDescent="0.35">
      <c r="B506" s="13"/>
      <c r="C506" s="23"/>
      <c r="D506" s="23" t="s">
        <v>15</v>
      </c>
      <c r="E506" s="24"/>
      <c r="F506" s="24">
        <f>SUM(G504)*0.12</f>
        <v>0</v>
      </c>
      <c r="G506" s="24">
        <f t="shared" ref="G506:L506" si="208">SUM(H505:H505)*0.12</f>
        <v>0</v>
      </c>
      <c r="H506" s="24">
        <f t="shared" si="208"/>
        <v>0</v>
      </c>
      <c r="I506" s="24">
        <f t="shared" si="208"/>
        <v>0</v>
      </c>
      <c r="J506" s="24">
        <f t="shared" si="208"/>
        <v>0</v>
      </c>
      <c r="K506" s="24">
        <f t="shared" si="208"/>
        <v>0</v>
      </c>
      <c r="L506" s="24">
        <f t="shared" si="208"/>
        <v>0</v>
      </c>
      <c r="M506" s="24"/>
      <c r="N506" s="25">
        <f>SUM(F506:L506)</f>
        <v>0</v>
      </c>
      <c r="O506" s="189"/>
      <c r="P506" s="17"/>
      <c r="Q506" s="9"/>
      <c r="R506" s="18"/>
      <c r="S506" s="19"/>
      <c r="T506" s="19"/>
      <c r="U506" s="19"/>
    </row>
    <row r="507" spans="2:23" x14ac:dyDescent="0.35">
      <c r="B507" s="13"/>
      <c r="D507" s="23" t="s">
        <v>16</v>
      </c>
      <c r="E507" s="24"/>
      <c r="F507" s="24">
        <f>SUM(F505:F505)*0.06</f>
        <v>0</v>
      </c>
      <c r="G507" s="24">
        <f>SUM(G504:G505)*0.06</f>
        <v>0</v>
      </c>
      <c r="H507" s="24">
        <f>SUM(H504:H505)*0.06</f>
        <v>0</v>
      </c>
      <c r="I507" s="24">
        <f>SUM(I504:I505)*0.06</f>
        <v>0</v>
      </c>
      <c r="J507" s="24">
        <f>SUM(J504:J505)*0.06</f>
        <v>0</v>
      </c>
      <c r="K507" s="24">
        <f>SUM(K504:K505)*0.06</f>
        <v>0</v>
      </c>
      <c r="L507" s="24"/>
      <c r="M507" s="24"/>
      <c r="N507" s="27">
        <f>SUM(F507:L507)</f>
        <v>0</v>
      </c>
      <c r="O507" s="189"/>
      <c r="P507" s="17"/>
      <c r="Q507" s="9"/>
      <c r="R507" s="18"/>
      <c r="S507" s="29"/>
      <c r="T507" s="29"/>
      <c r="U507" s="29"/>
    </row>
    <row r="508" spans="2:23" x14ac:dyDescent="0.35">
      <c r="B508" s="13"/>
      <c r="C508" s="22"/>
      <c r="D508" s="23"/>
      <c r="E508" s="28"/>
      <c r="F508" s="28">
        <f t="shared" ref="F508:L508" si="209">SUM(F505:F507)</f>
        <v>0</v>
      </c>
      <c r="G508" s="28">
        <f t="shared" si="209"/>
        <v>0</v>
      </c>
      <c r="H508" s="28">
        <f t="shared" si="209"/>
        <v>0</v>
      </c>
      <c r="I508" s="28">
        <f t="shared" si="209"/>
        <v>0</v>
      </c>
      <c r="J508" s="28">
        <f t="shared" si="209"/>
        <v>0</v>
      </c>
      <c r="K508" s="28">
        <f t="shared" si="209"/>
        <v>0</v>
      </c>
      <c r="L508" s="28">
        <f t="shared" si="209"/>
        <v>0</v>
      </c>
      <c r="M508" s="28"/>
      <c r="N508" s="25">
        <f>SUM(N505:N507)</f>
        <v>0</v>
      </c>
      <c r="O508" s="189">
        <f>SUM(E508:L508)</f>
        <v>0</v>
      </c>
      <c r="P508" s="17"/>
      <c r="Q508" s="9"/>
      <c r="R508" s="18"/>
      <c r="S508" s="19"/>
      <c r="T508" s="19"/>
      <c r="U508" s="19"/>
    </row>
    <row r="509" spans="2:23" x14ac:dyDescent="0.35">
      <c r="B509" s="13"/>
      <c r="C509" s="22"/>
      <c r="D509" s="23"/>
      <c r="E509" s="24"/>
      <c r="F509" s="24"/>
      <c r="G509" s="24"/>
      <c r="H509" s="24"/>
      <c r="I509" s="24"/>
      <c r="J509" s="24"/>
      <c r="K509" s="24"/>
      <c r="L509" s="24"/>
      <c r="M509" s="24"/>
      <c r="N509" s="25"/>
      <c r="O509" s="189"/>
      <c r="P509" s="8"/>
      <c r="Q509" s="9"/>
      <c r="R509" s="66"/>
      <c r="S509" s="67"/>
      <c r="T509" s="67"/>
      <c r="U509" s="67"/>
      <c r="V509" s="30"/>
      <c r="W509" s="30"/>
    </row>
    <row r="510" spans="2:23" x14ac:dyDescent="0.35">
      <c r="B510" s="13"/>
      <c r="C510" s="14" t="s">
        <v>240</v>
      </c>
      <c r="D510" s="14" t="s">
        <v>241</v>
      </c>
      <c r="E510" s="31"/>
      <c r="F510" s="31"/>
      <c r="G510" s="31"/>
      <c r="H510" s="31"/>
      <c r="I510" s="31"/>
      <c r="J510" s="31"/>
      <c r="K510" s="31"/>
      <c r="L510" s="31"/>
      <c r="M510" s="31"/>
      <c r="N510" s="16"/>
      <c r="O510" s="189"/>
      <c r="P510" s="8"/>
      <c r="Q510" s="9"/>
      <c r="R510" s="66"/>
      <c r="S510" s="67"/>
      <c r="T510" s="67"/>
      <c r="U510" s="67"/>
      <c r="V510" s="30"/>
      <c r="W510" s="30"/>
    </row>
    <row r="511" spans="2:23" s="33" customFormat="1" ht="12.5" x14ac:dyDescent="0.25">
      <c r="B511" s="37"/>
      <c r="C511" s="22"/>
      <c r="D511" s="23" t="s">
        <v>13</v>
      </c>
      <c r="E511" s="24"/>
      <c r="F511" s="24">
        <v>500000</v>
      </c>
      <c r="G511" s="24"/>
      <c r="H511" s="24"/>
      <c r="J511" s="24"/>
      <c r="K511" s="24"/>
      <c r="L511" s="24"/>
      <c r="M511" s="24"/>
      <c r="N511" s="25">
        <f t="shared" ref="N511:N516" si="210">SUM(F511:L511)</f>
        <v>500000</v>
      </c>
      <c r="O511" s="188"/>
      <c r="P511" s="17"/>
      <c r="Q511" s="9"/>
      <c r="R511" s="18"/>
      <c r="S511" s="19"/>
      <c r="T511" s="19"/>
      <c r="U511" s="19"/>
    </row>
    <row r="512" spans="2:23" x14ac:dyDescent="0.35">
      <c r="B512" s="13"/>
      <c r="D512" s="23" t="s">
        <v>242</v>
      </c>
      <c r="E512" s="24"/>
      <c r="F512" s="24"/>
      <c r="G512" s="24">
        <v>175000</v>
      </c>
      <c r="H512" s="24"/>
      <c r="I512" s="24"/>
      <c r="J512" s="24"/>
      <c r="K512" s="24"/>
      <c r="L512" s="24"/>
      <c r="M512" s="24"/>
      <c r="N512" s="25">
        <f t="shared" si="210"/>
        <v>175000</v>
      </c>
      <c r="O512" s="189"/>
      <c r="P512" s="8"/>
      <c r="Q512" s="9"/>
      <c r="R512" s="66"/>
      <c r="S512" s="67"/>
      <c r="T512" s="67"/>
      <c r="U512" s="67"/>
      <c r="V512" s="30"/>
      <c r="W512" s="30"/>
    </row>
    <row r="513" spans="2:23" x14ac:dyDescent="0.35">
      <c r="B513" s="13"/>
      <c r="C513" s="23"/>
      <c r="D513" s="23" t="s">
        <v>243</v>
      </c>
      <c r="E513" s="24"/>
      <c r="F513" s="24"/>
      <c r="G513" s="24"/>
      <c r="H513" s="24">
        <v>1200000</v>
      </c>
      <c r="I513" s="24"/>
      <c r="J513" s="24"/>
      <c r="K513" s="24"/>
      <c r="L513" s="24"/>
      <c r="M513" s="24"/>
      <c r="N513" s="25">
        <f t="shared" si="210"/>
        <v>1200000</v>
      </c>
      <c r="O513" s="189"/>
      <c r="P513" s="17"/>
      <c r="Q513" s="9"/>
      <c r="R513" s="18"/>
      <c r="S513" s="19"/>
      <c r="T513" s="19"/>
      <c r="U513" s="19"/>
    </row>
    <row r="514" spans="2:23" x14ac:dyDescent="0.35">
      <c r="B514" s="13"/>
      <c r="C514" s="23"/>
      <c r="D514" s="23" t="s">
        <v>244</v>
      </c>
      <c r="E514" s="24"/>
      <c r="F514" s="24"/>
      <c r="G514" s="24"/>
      <c r="H514" s="24"/>
      <c r="I514" s="24">
        <v>3000000</v>
      </c>
      <c r="J514" s="24">
        <v>3000000</v>
      </c>
      <c r="K514" s="24">
        <v>3000000</v>
      </c>
      <c r="L514" s="24"/>
      <c r="M514" s="24"/>
      <c r="N514" s="25">
        <f t="shared" si="210"/>
        <v>9000000</v>
      </c>
      <c r="O514" s="189"/>
      <c r="P514" s="17"/>
      <c r="Q514" s="9"/>
      <c r="R514" s="18"/>
      <c r="S514" s="19"/>
      <c r="T514" s="19"/>
      <c r="U514" s="19"/>
    </row>
    <row r="515" spans="2:23" x14ac:dyDescent="0.35">
      <c r="B515" s="13"/>
      <c r="D515" s="23" t="s">
        <v>15</v>
      </c>
      <c r="E515" s="24"/>
      <c r="F515" s="24">
        <f>SUM(G511:G514)*0.12</f>
        <v>21000</v>
      </c>
      <c r="G515" s="24">
        <f t="shared" ref="G515:L515" si="211">SUM(H511:H514)*0.12</f>
        <v>144000</v>
      </c>
      <c r="H515" s="24">
        <f t="shared" si="211"/>
        <v>360000</v>
      </c>
      <c r="I515" s="24">
        <f t="shared" si="211"/>
        <v>360000</v>
      </c>
      <c r="J515" s="24">
        <f t="shared" si="211"/>
        <v>360000</v>
      </c>
      <c r="K515" s="24">
        <f t="shared" si="211"/>
        <v>0</v>
      </c>
      <c r="L515" s="24">
        <f t="shared" si="211"/>
        <v>0</v>
      </c>
      <c r="M515" s="24"/>
      <c r="N515" s="25">
        <f t="shared" si="210"/>
        <v>1245000</v>
      </c>
      <c r="O515" s="189"/>
      <c r="P515" s="17"/>
      <c r="Q515" s="9"/>
      <c r="R515" s="18"/>
      <c r="S515" s="19"/>
      <c r="T515" s="19"/>
      <c r="U515" s="19"/>
      <c r="V515" s="30"/>
      <c r="W515" s="30"/>
    </row>
    <row r="516" spans="2:23" x14ac:dyDescent="0.35">
      <c r="B516" s="13"/>
      <c r="C516" s="26"/>
      <c r="D516" s="23" t="s">
        <v>16</v>
      </c>
      <c r="E516" s="24"/>
      <c r="F516" s="24">
        <f>SUM(F511:F514)*0.06</f>
        <v>30000</v>
      </c>
      <c r="G516" s="24">
        <f t="shared" ref="G516:L516" si="212">SUM(G511:G514)*0.06</f>
        <v>10500</v>
      </c>
      <c r="H516" s="24">
        <f t="shared" si="212"/>
        <v>72000</v>
      </c>
      <c r="I516" s="24">
        <f t="shared" si="212"/>
        <v>180000</v>
      </c>
      <c r="J516" s="24">
        <f t="shared" si="212"/>
        <v>180000</v>
      </c>
      <c r="K516" s="24">
        <f t="shared" si="212"/>
        <v>180000</v>
      </c>
      <c r="L516" s="24">
        <f t="shared" si="212"/>
        <v>0</v>
      </c>
      <c r="M516" s="24"/>
      <c r="N516" s="115">
        <f t="shared" si="210"/>
        <v>652500</v>
      </c>
      <c r="O516" s="190">
        <f>SUM(N511:N516)</f>
        <v>12772500</v>
      </c>
      <c r="P516" s="17"/>
      <c r="Q516" s="9"/>
      <c r="R516" s="18"/>
      <c r="S516" s="19"/>
      <c r="T516" s="19"/>
      <c r="U516" s="19"/>
      <c r="V516" s="30"/>
      <c r="W516" s="30"/>
    </row>
    <row r="517" spans="2:23" x14ac:dyDescent="0.35">
      <c r="B517" s="13"/>
      <c r="C517" s="26"/>
      <c r="D517" s="23"/>
      <c r="E517" s="28"/>
      <c r="F517" s="28">
        <f t="shared" ref="F517:L517" si="213">SUM(F511:F516)</f>
        <v>551000</v>
      </c>
      <c r="G517" s="28">
        <f t="shared" si="213"/>
        <v>329500</v>
      </c>
      <c r="H517" s="28">
        <f t="shared" si="213"/>
        <v>1632000</v>
      </c>
      <c r="I517" s="28">
        <f t="shared" si="213"/>
        <v>3540000</v>
      </c>
      <c r="J517" s="28">
        <f t="shared" si="213"/>
        <v>3540000</v>
      </c>
      <c r="K517" s="28">
        <f t="shared" si="213"/>
        <v>3180000</v>
      </c>
      <c r="L517" s="28">
        <f t="shared" si="213"/>
        <v>0</v>
      </c>
      <c r="M517" s="28"/>
      <c r="N517" s="25">
        <f>SUM(N511:N516)</f>
        <v>12772500</v>
      </c>
      <c r="O517" s="189"/>
      <c r="P517" s="17"/>
      <c r="R517" s="18"/>
      <c r="S517" s="19"/>
      <c r="T517" s="19"/>
      <c r="U517" s="19"/>
      <c r="V517" s="30"/>
      <c r="W517" s="30"/>
    </row>
    <row r="518" spans="2:23" x14ac:dyDescent="0.35">
      <c r="B518" s="13"/>
      <c r="C518" s="22"/>
      <c r="D518" s="23"/>
      <c r="E518" s="24"/>
      <c r="F518" s="24"/>
      <c r="G518" s="24"/>
      <c r="H518" s="24"/>
      <c r="I518" s="24"/>
      <c r="J518" s="24"/>
      <c r="K518" s="24"/>
      <c r="L518" s="24"/>
      <c r="M518" s="24"/>
      <c r="N518" s="25"/>
      <c r="O518" s="189"/>
      <c r="P518" s="17"/>
      <c r="Q518" s="9"/>
      <c r="R518" s="18"/>
      <c r="S518" s="19"/>
      <c r="T518" s="19"/>
      <c r="U518" s="19"/>
      <c r="V518" s="30"/>
      <c r="W518" s="30"/>
    </row>
    <row r="519" spans="2:23" ht="24" x14ac:dyDescent="0.35">
      <c r="B519" s="13"/>
      <c r="C519" s="48" t="s">
        <v>245</v>
      </c>
      <c r="D519" s="48" t="s">
        <v>131</v>
      </c>
      <c r="E519" s="51"/>
      <c r="F519" s="31"/>
      <c r="G519" s="31"/>
      <c r="H519" s="31"/>
      <c r="I519" s="31"/>
      <c r="J519" s="31"/>
      <c r="K519" s="31"/>
      <c r="L519" s="31"/>
      <c r="M519" s="31"/>
      <c r="N519" s="16"/>
      <c r="O519" s="189"/>
      <c r="P519" s="17"/>
      <c r="Q519" s="9"/>
      <c r="R519" s="18"/>
      <c r="S519" s="19"/>
      <c r="T519" s="19"/>
      <c r="U519" s="19"/>
      <c r="V519" s="30"/>
      <c r="W519" s="30"/>
    </row>
    <row r="520" spans="2:23" x14ac:dyDescent="0.35">
      <c r="B520" s="13"/>
      <c r="C520" s="23"/>
      <c r="D520" s="41" t="s">
        <v>132</v>
      </c>
      <c r="E520" s="42"/>
      <c r="F520" s="42"/>
      <c r="G520" s="24"/>
      <c r="H520" s="24"/>
      <c r="I520" s="24"/>
      <c r="J520" s="24"/>
      <c r="K520" s="24"/>
      <c r="L520" s="24"/>
      <c r="M520" s="24"/>
      <c r="N520" s="43">
        <f t="shared" ref="N520" si="214">SUM(F520:L520)</f>
        <v>0</v>
      </c>
      <c r="O520" s="189"/>
      <c r="P520" s="17"/>
      <c r="Q520" s="9"/>
      <c r="R520" s="18"/>
      <c r="S520" s="19"/>
      <c r="T520" s="19"/>
      <c r="U520" s="19"/>
      <c r="V520" s="30"/>
      <c r="W520" s="30"/>
    </row>
    <row r="521" spans="2:23" x14ac:dyDescent="0.35">
      <c r="B521" s="13"/>
      <c r="C521" s="23"/>
      <c r="D521" s="23" t="s">
        <v>15</v>
      </c>
      <c r="E521" s="24"/>
      <c r="F521" s="24">
        <f>SUM(G520)*0.12</f>
        <v>0</v>
      </c>
      <c r="G521" s="24">
        <f t="shared" ref="G521:L521" si="215">SUM(H520)*0.12</f>
        <v>0</v>
      </c>
      <c r="H521" s="24">
        <f t="shared" si="215"/>
        <v>0</v>
      </c>
      <c r="I521" s="24">
        <f t="shared" si="215"/>
        <v>0</v>
      </c>
      <c r="J521" s="24">
        <f t="shared" si="215"/>
        <v>0</v>
      </c>
      <c r="K521" s="24">
        <f t="shared" si="215"/>
        <v>0</v>
      </c>
      <c r="L521" s="24">
        <f t="shared" si="215"/>
        <v>0</v>
      </c>
      <c r="M521" s="24"/>
      <c r="N521" s="25">
        <f>SUM(F521:L521)</f>
        <v>0</v>
      </c>
      <c r="O521" s="189"/>
      <c r="P521" s="17"/>
      <c r="Q521" s="9"/>
      <c r="R521" s="18"/>
      <c r="S521" s="19"/>
      <c r="T521" s="19"/>
      <c r="U521" s="19"/>
      <c r="V521" s="30"/>
      <c r="W521" s="30"/>
    </row>
    <row r="522" spans="2:23" x14ac:dyDescent="0.35">
      <c r="B522" s="13"/>
      <c r="C522" s="23"/>
      <c r="D522" s="23" t="s">
        <v>16</v>
      </c>
      <c r="E522" s="84"/>
      <c r="F522" s="84">
        <f>SUM(F520)*0.06</f>
        <v>0</v>
      </c>
      <c r="G522" s="84">
        <f t="shared" ref="G522:L522" si="216">SUM(G520)*0.06</f>
        <v>0</v>
      </c>
      <c r="H522" s="84">
        <f t="shared" si="216"/>
        <v>0</v>
      </c>
      <c r="I522" s="84">
        <f t="shared" si="216"/>
        <v>0</v>
      </c>
      <c r="J522" s="84">
        <f t="shared" si="216"/>
        <v>0</v>
      </c>
      <c r="K522" s="84">
        <f t="shared" si="216"/>
        <v>0</v>
      </c>
      <c r="L522" s="84">
        <f t="shared" si="216"/>
        <v>0</v>
      </c>
      <c r="M522" s="24"/>
      <c r="N522" s="27">
        <f>SUM(F522:L522)</f>
        <v>0</v>
      </c>
      <c r="O522" s="189"/>
      <c r="P522" s="17"/>
      <c r="Q522" s="9"/>
      <c r="R522" s="18"/>
      <c r="S522" s="19"/>
      <c r="T522" s="19"/>
      <c r="U522" s="19"/>
    </row>
    <row r="523" spans="2:23" x14ac:dyDescent="0.35">
      <c r="B523" s="13"/>
      <c r="D523" s="23"/>
      <c r="E523" s="28"/>
      <c r="F523" s="28">
        <f>SUM(F520:F522)</f>
        <v>0</v>
      </c>
      <c r="G523" s="28">
        <f t="shared" ref="G523:L523" si="217">SUM(G520:G522)</f>
        <v>0</v>
      </c>
      <c r="H523" s="28">
        <f t="shared" si="217"/>
        <v>0</v>
      </c>
      <c r="I523" s="28">
        <f t="shared" si="217"/>
        <v>0</v>
      </c>
      <c r="J523" s="28">
        <f t="shared" si="217"/>
        <v>0</v>
      </c>
      <c r="K523" s="28">
        <f t="shared" si="217"/>
        <v>0</v>
      </c>
      <c r="L523" s="28">
        <f t="shared" si="217"/>
        <v>0</v>
      </c>
      <c r="M523" s="28"/>
      <c r="N523" s="25">
        <f>SUM(N521:N522)</f>
        <v>0</v>
      </c>
      <c r="O523" s="189">
        <f>SUM(E523:L523)</f>
        <v>0</v>
      </c>
      <c r="P523" s="17"/>
      <c r="Q523" s="9"/>
      <c r="R523" s="18"/>
      <c r="S523" s="29"/>
      <c r="T523" s="29"/>
      <c r="U523" s="29"/>
      <c r="V523" s="30"/>
      <c r="W523" s="30"/>
    </row>
    <row r="524" spans="2:23" x14ac:dyDescent="0.35">
      <c r="B524" s="13"/>
      <c r="D524" s="23"/>
      <c r="E524" s="24"/>
      <c r="F524" s="24"/>
      <c r="G524" s="24"/>
      <c r="H524" s="24"/>
      <c r="I524" s="24"/>
      <c r="J524" s="24"/>
      <c r="K524" s="24"/>
      <c r="L524" s="24"/>
      <c r="M524" s="24"/>
      <c r="N524" s="25"/>
      <c r="O524" s="189"/>
      <c r="P524" s="17"/>
      <c r="Q524" s="9"/>
      <c r="R524" s="18"/>
      <c r="S524" s="29"/>
      <c r="T524" s="29"/>
      <c r="U524" s="29"/>
      <c r="V524" s="30"/>
      <c r="W524" s="30"/>
    </row>
    <row r="525" spans="2:23" x14ac:dyDescent="0.35">
      <c r="B525" s="13"/>
      <c r="C525" s="14" t="s">
        <v>246</v>
      </c>
      <c r="D525" s="14" t="s">
        <v>74</v>
      </c>
      <c r="E525" s="31"/>
      <c r="F525" s="31"/>
      <c r="G525" s="31"/>
      <c r="H525" s="31"/>
      <c r="I525" s="31"/>
      <c r="J525" s="31"/>
      <c r="K525" s="31"/>
      <c r="L525" s="31"/>
      <c r="M525" s="31"/>
      <c r="N525" s="16"/>
      <c r="O525" s="189"/>
      <c r="P525" s="17"/>
      <c r="Q525" s="9"/>
      <c r="R525" s="18"/>
      <c r="S525" s="29"/>
      <c r="T525" s="29"/>
      <c r="U525" s="29"/>
      <c r="V525" s="30"/>
      <c r="W525" s="30"/>
    </row>
    <row r="526" spans="2:23" x14ac:dyDescent="0.35">
      <c r="B526" s="13"/>
      <c r="C526" s="23"/>
      <c r="D526" s="23" t="s">
        <v>13</v>
      </c>
      <c r="E526" s="24"/>
      <c r="F526" s="24">
        <v>400000</v>
      </c>
      <c r="G526" s="24"/>
      <c r="H526" s="24"/>
      <c r="I526" s="24"/>
      <c r="J526" s="24"/>
      <c r="K526" s="24"/>
      <c r="L526" s="24"/>
      <c r="M526" s="24"/>
      <c r="N526" s="25">
        <f t="shared" ref="N526:N532" si="218">SUM(F526:L526)</f>
        <v>400000</v>
      </c>
      <c r="O526" s="189"/>
      <c r="P526" s="17"/>
      <c r="Q526" s="9"/>
      <c r="R526" s="18"/>
      <c r="S526" s="29"/>
      <c r="T526" s="29"/>
      <c r="U526" s="29"/>
      <c r="V526" s="30"/>
      <c r="W526" s="30"/>
    </row>
    <row r="527" spans="2:23" x14ac:dyDescent="0.35">
      <c r="B527" s="13"/>
      <c r="C527" s="23"/>
      <c r="D527" s="34" t="s">
        <v>26</v>
      </c>
      <c r="E527" s="24"/>
      <c r="F527" s="35"/>
      <c r="G527" s="35">
        <v>600000</v>
      </c>
      <c r="H527" s="24"/>
      <c r="I527" s="24"/>
      <c r="J527" s="24"/>
      <c r="K527" s="24"/>
      <c r="L527" s="24"/>
      <c r="M527" s="24"/>
      <c r="N527" s="36">
        <f t="shared" si="218"/>
        <v>600000</v>
      </c>
      <c r="O527" s="189"/>
      <c r="P527" s="17"/>
      <c r="Q527" s="9"/>
      <c r="R527" s="18"/>
      <c r="S527" s="29"/>
      <c r="T527" s="29"/>
      <c r="U527" s="29"/>
      <c r="V527" s="30"/>
      <c r="W527" s="30"/>
    </row>
    <row r="528" spans="2:23" x14ac:dyDescent="0.35">
      <c r="B528" s="13"/>
      <c r="C528" s="23"/>
      <c r="D528" s="23" t="s">
        <v>114</v>
      </c>
      <c r="E528" s="24"/>
      <c r="F528" s="24"/>
      <c r="G528" s="24"/>
      <c r="H528" s="24">
        <v>55000</v>
      </c>
      <c r="I528" s="24"/>
      <c r="J528" s="24"/>
      <c r="K528" s="24"/>
      <c r="L528" s="24"/>
      <c r="M528" s="24"/>
      <c r="N528" s="25">
        <f t="shared" si="218"/>
        <v>55000</v>
      </c>
      <c r="O528" s="189"/>
      <c r="P528" s="17"/>
      <c r="Q528" s="9"/>
      <c r="R528" s="18"/>
      <c r="S528" s="29"/>
      <c r="T528" s="29"/>
      <c r="U528" s="29"/>
      <c r="V528" s="30"/>
      <c r="W528" s="30"/>
    </row>
    <row r="529" spans="2:24" x14ac:dyDescent="0.35">
      <c r="B529" s="13"/>
      <c r="D529" s="23" t="s">
        <v>247</v>
      </c>
      <c r="E529" s="24"/>
      <c r="F529" s="24"/>
      <c r="G529" s="24"/>
      <c r="H529" s="24">
        <v>120000</v>
      </c>
      <c r="I529" s="24"/>
      <c r="J529" s="24"/>
      <c r="K529" s="24"/>
      <c r="L529" s="24"/>
      <c r="M529" s="24"/>
      <c r="N529" s="25">
        <f t="shared" si="218"/>
        <v>120000</v>
      </c>
      <c r="O529" s="189"/>
      <c r="P529" s="17"/>
      <c r="Q529" s="9"/>
      <c r="R529" s="18"/>
      <c r="S529" s="29"/>
      <c r="T529" s="29"/>
      <c r="U529" s="29"/>
      <c r="V529" s="30"/>
      <c r="W529" s="30"/>
    </row>
    <row r="530" spans="2:24" x14ac:dyDescent="0.35">
      <c r="B530" s="13"/>
      <c r="D530" s="23" t="s">
        <v>248</v>
      </c>
      <c r="E530" s="24"/>
      <c r="F530" s="24"/>
      <c r="G530" s="24"/>
      <c r="H530" s="24"/>
      <c r="I530" s="24">
        <v>1000000</v>
      </c>
      <c r="J530" s="24"/>
      <c r="K530" s="24"/>
      <c r="L530" s="24"/>
      <c r="M530" s="24"/>
      <c r="N530" s="25">
        <f t="shared" si="218"/>
        <v>1000000</v>
      </c>
      <c r="O530" s="189"/>
      <c r="P530" s="17"/>
      <c r="Q530" s="9"/>
      <c r="R530" s="18"/>
      <c r="S530" s="29"/>
      <c r="T530" s="29"/>
      <c r="U530" s="29"/>
      <c r="V530" s="30"/>
      <c r="W530" s="30"/>
    </row>
    <row r="531" spans="2:24" x14ac:dyDescent="0.35">
      <c r="B531" s="13"/>
      <c r="C531" s="22"/>
      <c r="D531" s="23" t="s">
        <v>15</v>
      </c>
      <c r="E531" s="24"/>
      <c r="F531" s="24">
        <f>SUM(G526:G530)*0.12</f>
        <v>72000</v>
      </c>
      <c r="G531" s="24">
        <f t="shared" ref="G531:L531" si="219">SUM(H526:H530)*0.12</f>
        <v>21000</v>
      </c>
      <c r="H531" s="24">
        <f t="shared" si="219"/>
        <v>120000</v>
      </c>
      <c r="I531" s="24">
        <f t="shared" si="219"/>
        <v>0</v>
      </c>
      <c r="J531" s="24">
        <f t="shared" si="219"/>
        <v>0</v>
      </c>
      <c r="K531" s="24">
        <f t="shared" si="219"/>
        <v>0</v>
      </c>
      <c r="L531" s="24">
        <f t="shared" si="219"/>
        <v>0</v>
      </c>
      <c r="M531" s="24"/>
      <c r="N531" s="25">
        <f t="shared" si="218"/>
        <v>213000</v>
      </c>
      <c r="O531" s="189"/>
      <c r="P531" s="8"/>
      <c r="Q531" s="9"/>
      <c r="R531" s="10"/>
      <c r="S531" s="7"/>
      <c r="T531" s="7"/>
      <c r="U531" s="7"/>
    </row>
    <row r="532" spans="2:24" x14ac:dyDescent="0.35">
      <c r="B532" s="13"/>
      <c r="C532" s="22"/>
      <c r="D532" s="23" t="s">
        <v>16</v>
      </c>
      <c r="E532" s="114"/>
      <c r="F532" s="114">
        <f>SUM(F526:F530)*0.06</f>
        <v>24000</v>
      </c>
      <c r="G532" s="114">
        <f t="shared" ref="G532:L532" si="220">SUM(G526:G530)*0.06</f>
        <v>36000</v>
      </c>
      <c r="H532" s="114">
        <f t="shared" si="220"/>
        <v>10500</v>
      </c>
      <c r="I532" s="114">
        <f t="shared" si="220"/>
        <v>60000</v>
      </c>
      <c r="J532" s="114">
        <f t="shared" si="220"/>
        <v>0</v>
      </c>
      <c r="K532" s="114">
        <f t="shared" si="220"/>
        <v>0</v>
      </c>
      <c r="L532" s="114">
        <f t="shared" si="220"/>
        <v>0</v>
      </c>
      <c r="M532" s="114"/>
      <c r="N532" s="115">
        <f t="shared" si="218"/>
        <v>130500</v>
      </c>
      <c r="O532" s="190">
        <f>SUM(N526:N532)</f>
        <v>2518500</v>
      </c>
      <c r="P532" s="8"/>
      <c r="Q532" s="60"/>
      <c r="R532" s="10"/>
      <c r="S532" s="7"/>
      <c r="T532" s="7"/>
      <c r="U532" s="7"/>
    </row>
    <row r="533" spans="2:24" x14ac:dyDescent="0.35">
      <c r="B533" s="13"/>
      <c r="C533" s="22"/>
      <c r="D533" s="23"/>
      <c r="E533" s="24"/>
      <c r="F533" s="24">
        <f t="shared" ref="F533:L533" si="221">SUM(F526:F532)</f>
        <v>496000</v>
      </c>
      <c r="G533" s="24">
        <f t="shared" si="221"/>
        <v>657000</v>
      </c>
      <c r="H533" s="24">
        <f t="shared" si="221"/>
        <v>305500</v>
      </c>
      <c r="I533" s="24">
        <f t="shared" si="221"/>
        <v>1060000</v>
      </c>
      <c r="J533" s="24">
        <f t="shared" si="221"/>
        <v>0</v>
      </c>
      <c r="K533" s="24">
        <f t="shared" si="221"/>
        <v>0</v>
      </c>
      <c r="L533" s="24">
        <f t="shared" si="221"/>
        <v>0</v>
      </c>
      <c r="M533" s="24"/>
      <c r="N533" s="25">
        <f>SUM(N526:N532)</f>
        <v>2518500</v>
      </c>
      <c r="O533" s="189"/>
      <c r="P533" s="8"/>
      <c r="R533" s="10"/>
      <c r="S533" s="7"/>
      <c r="T533" s="7"/>
      <c r="U533" s="7"/>
    </row>
    <row r="534" spans="2:24" x14ac:dyDescent="0.35">
      <c r="B534" s="13"/>
      <c r="C534" s="22"/>
      <c r="D534" s="23"/>
      <c r="E534" s="24"/>
      <c r="F534" s="24"/>
      <c r="G534" s="24"/>
      <c r="H534" s="24"/>
      <c r="I534" s="24"/>
      <c r="J534" s="24"/>
      <c r="K534" s="24"/>
      <c r="L534" s="24"/>
      <c r="M534" s="24"/>
      <c r="N534" s="25"/>
      <c r="O534" s="189"/>
      <c r="P534" s="8"/>
      <c r="Q534" s="9"/>
      <c r="R534" s="10"/>
      <c r="S534" s="7"/>
      <c r="T534" s="7"/>
      <c r="U534" s="7"/>
      <c r="V534" s="30"/>
      <c r="W534" s="30"/>
    </row>
    <row r="535" spans="2:24" x14ac:dyDescent="0.35">
      <c r="B535" s="13"/>
      <c r="C535" s="14" t="s">
        <v>249</v>
      </c>
      <c r="D535" s="14" t="s">
        <v>50</v>
      </c>
      <c r="E535" s="31"/>
      <c r="F535" s="31"/>
      <c r="G535" s="31"/>
      <c r="H535" s="31"/>
      <c r="I535" s="31"/>
      <c r="J535" s="31"/>
      <c r="K535" s="31"/>
      <c r="L535" s="31"/>
      <c r="M535" s="31"/>
      <c r="N535" s="16"/>
      <c r="O535" s="189"/>
      <c r="P535" s="8"/>
      <c r="Q535" s="9"/>
      <c r="R535" s="10"/>
      <c r="S535" s="7"/>
      <c r="T535" s="7"/>
      <c r="U535" s="7"/>
      <c r="V535" s="30"/>
      <c r="W535" s="30"/>
    </row>
    <row r="536" spans="2:24" x14ac:dyDescent="0.35">
      <c r="B536" s="13"/>
      <c r="C536" s="23"/>
      <c r="D536" s="100" t="s">
        <v>38</v>
      </c>
      <c r="E536" s="57"/>
      <c r="F536" s="57">
        <v>600000</v>
      </c>
      <c r="G536" s="57"/>
      <c r="H536" s="57"/>
      <c r="I536" s="57"/>
      <c r="J536" s="57"/>
      <c r="K536" s="57"/>
      <c r="L536" s="57"/>
      <c r="M536" s="57"/>
      <c r="N536" s="58">
        <f t="shared" ref="N536:N537" si="222">SUM(F536:L536)</f>
        <v>600000</v>
      </c>
      <c r="O536" s="189"/>
      <c r="P536" s="8"/>
      <c r="Q536" s="9"/>
      <c r="R536" s="10"/>
      <c r="S536" s="7"/>
      <c r="T536" s="7"/>
      <c r="U536" s="7"/>
      <c r="V536" s="30"/>
      <c r="W536" s="30"/>
    </row>
    <row r="537" spans="2:24" x14ac:dyDescent="0.35">
      <c r="B537" s="13"/>
      <c r="C537" s="23"/>
      <c r="D537" s="23" t="s">
        <v>250</v>
      </c>
      <c r="E537" s="24"/>
      <c r="F537" s="24"/>
      <c r="G537" s="24">
        <v>200000</v>
      </c>
      <c r="H537" s="24"/>
      <c r="I537" s="24"/>
      <c r="J537" s="24"/>
      <c r="K537" s="24"/>
      <c r="L537" s="24"/>
      <c r="M537" s="24"/>
      <c r="N537" s="25">
        <f t="shared" si="222"/>
        <v>200000</v>
      </c>
      <c r="O537" s="189"/>
      <c r="P537" s="17"/>
      <c r="Q537" s="9"/>
      <c r="R537" s="18"/>
      <c r="S537" s="19"/>
      <c r="T537" s="19"/>
      <c r="U537" s="19"/>
      <c r="V537" s="30"/>
      <c r="W537" s="30"/>
    </row>
    <row r="538" spans="2:24" x14ac:dyDescent="0.35">
      <c r="B538" s="13"/>
      <c r="D538" s="23" t="s">
        <v>247</v>
      </c>
      <c r="E538" s="24"/>
      <c r="G538" s="24">
        <v>150000</v>
      </c>
      <c r="H538" s="24"/>
      <c r="I538" s="24"/>
      <c r="J538" s="24"/>
      <c r="K538" s="24"/>
      <c r="L538" s="24"/>
      <c r="M538" s="24"/>
      <c r="N538" s="25">
        <f>SUM(G538:L538)</f>
        <v>150000</v>
      </c>
      <c r="O538" s="189"/>
      <c r="P538" s="17"/>
      <c r="Q538" s="9"/>
      <c r="R538" s="18"/>
      <c r="S538" s="29"/>
      <c r="T538" s="29"/>
      <c r="U538" s="29"/>
      <c r="V538" s="30"/>
      <c r="W538" s="30"/>
    </row>
    <row r="539" spans="2:24" ht="13.9" customHeight="1" x14ac:dyDescent="0.35">
      <c r="B539" s="13"/>
      <c r="C539" s="22"/>
      <c r="D539" s="23" t="s">
        <v>251</v>
      </c>
      <c r="E539" s="24"/>
      <c r="F539" s="24"/>
      <c r="G539" s="24"/>
      <c r="H539" s="24"/>
      <c r="I539" s="24"/>
      <c r="J539" s="24">
        <v>3000000</v>
      </c>
      <c r="K539" s="24">
        <v>3000000</v>
      </c>
      <c r="L539" s="24"/>
      <c r="M539" s="24"/>
      <c r="N539" s="25">
        <f>SUM(G539:L539)</f>
        <v>6000000</v>
      </c>
      <c r="O539" s="189"/>
      <c r="P539" s="17"/>
      <c r="Q539" s="9"/>
      <c r="R539" s="18"/>
      <c r="S539" s="19"/>
      <c r="T539" s="19"/>
      <c r="U539" s="19"/>
      <c r="V539" s="30"/>
      <c r="W539" s="30"/>
    </row>
    <row r="540" spans="2:24" x14ac:dyDescent="0.35">
      <c r="B540" s="13"/>
      <c r="C540" s="23"/>
      <c r="D540" s="23" t="s">
        <v>15</v>
      </c>
      <c r="E540" s="24"/>
      <c r="F540" s="24">
        <f>SUM(G536:G540)*0.12</f>
        <v>42696.729599999999</v>
      </c>
      <c r="G540" s="24">
        <f t="shared" ref="G540:L540" si="223">SUM(H536:H540)*0.12</f>
        <v>5806.08</v>
      </c>
      <c r="H540" s="24">
        <f t="shared" si="223"/>
        <v>48384</v>
      </c>
      <c r="I540" s="24">
        <f t="shared" si="223"/>
        <v>403200</v>
      </c>
      <c r="J540" s="24">
        <f t="shared" si="223"/>
        <v>360000</v>
      </c>
      <c r="K540" s="24">
        <f t="shared" si="223"/>
        <v>0</v>
      </c>
      <c r="L540" s="24">
        <f t="shared" si="223"/>
        <v>0</v>
      </c>
      <c r="M540" s="24"/>
      <c r="N540" s="25">
        <f t="shared" ref="N540:N541" si="224">SUM(F540:L540)</f>
        <v>860086.80960000004</v>
      </c>
      <c r="O540" s="189"/>
      <c r="P540" s="17"/>
      <c r="Q540" s="9"/>
      <c r="R540" s="18"/>
      <c r="S540" s="19"/>
      <c r="T540" s="19"/>
      <c r="U540" s="19"/>
      <c r="V540" s="30"/>
      <c r="W540" s="30"/>
    </row>
    <row r="541" spans="2:24" x14ac:dyDescent="0.35">
      <c r="B541" s="13"/>
      <c r="C541" s="23"/>
      <c r="D541" s="23" t="s">
        <v>16</v>
      </c>
      <c r="E541" s="24"/>
      <c r="F541" s="24">
        <f>SUM(F536:F539)*0.06</f>
        <v>36000</v>
      </c>
      <c r="G541" s="24">
        <f t="shared" ref="G541:L541" si="225">SUM(G536:G539)*0.06</f>
        <v>21000</v>
      </c>
      <c r="H541" s="24">
        <f t="shared" si="225"/>
        <v>0</v>
      </c>
      <c r="I541" s="24">
        <f t="shared" si="225"/>
        <v>0</v>
      </c>
      <c r="J541" s="24">
        <f t="shared" si="225"/>
        <v>180000</v>
      </c>
      <c r="K541" s="24">
        <f t="shared" si="225"/>
        <v>180000</v>
      </c>
      <c r="L541" s="24">
        <f t="shared" si="225"/>
        <v>0</v>
      </c>
      <c r="M541" s="24"/>
      <c r="N541" s="115">
        <f t="shared" si="224"/>
        <v>417000</v>
      </c>
      <c r="O541" s="190">
        <f>SUM(N536:N541)</f>
        <v>8227086.8096000003</v>
      </c>
      <c r="P541" s="17"/>
      <c r="Q541" s="9"/>
      <c r="R541" s="18"/>
      <c r="S541" s="19"/>
      <c r="T541" s="19"/>
      <c r="U541" s="19"/>
      <c r="V541" s="30"/>
      <c r="W541" s="30"/>
    </row>
    <row r="542" spans="2:24" x14ac:dyDescent="0.35">
      <c r="B542" s="13"/>
      <c r="C542" s="23"/>
      <c r="D542" s="23"/>
      <c r="E542" s="28"/>
      <c r="F542" s="28">
        <f t="shared" ref="F542:L542" si="226">SUM(F536:F541)</f>
        <v>678696.72959999996</v>
      </c>
      <c r="G542" s="28">
        <f t="shared" si="226"/>
        <v>376806.08</v>
      </c>
      <c r="H542" s="28">
        <f t="shared" si="226"/>
        <v>48384</v>
      </c>
      <c r="I542" s="28">
        <f t="shared" si="226"/>
        <v>403200</v>
      </c>
      <c r="J542" s="28">
        <f t="shared" si="226"/>
        <v>3540000</v>
      </c>
      <c r="K542" s="28">
        <f t="shared" si="226"/>
        <v>3180000</v>
      </c>
      <c r="L542" s="28">
        <f t="shared" si="226"/>
        <v>0</v>
      </c>
      <c r="M542" s="28"/>
      <c r="N542" s="25">
        <f>SUM(N536:N541)</f>
        <v>8227086.8096000003</v>
      </c>
      <c r="O542" s="189"/>
      <c r="P542" s="17"/>
      <c r="R542" s="18"/>
      <c r="S542" s="19"/>
      <c r="T542" s="19"/>
      <c r="U542" s="19"/>
      <c r="X542" s="33"/>
    </row>
    <row r="543" spans="2:24" x14ac:dyDescent="0.35">
      <c r="B543" s="13"/>
      <c r="C543" s="23"/>
      <c r="D543" s="23"/>
      <c r="E543" s="24"/>
      <c r="F543" s="24"/>
      <c r="G543" s="24"/>
      <c r="H543" s="24"/>
      <c r="I543" s="24"/>
      <c r="J543" s="24"/>
      <c r="K543" s="24"/>
      <c r="L543" s="24"/>
      <c r="M543" s="24"/>
      <c r="N543" s="25"/>
      <c r="O543" s="189"/>
      <c r="P543" s="17"/>
      <c r="Q543" s="9"/>
      <c r="R543" s="18"/>
      <c r="S543" s="19"/>
      <c r="T543" s="19"/>
      <c r="U543" s="19"/>
      <c r="X543" s="33"/>
    </row>
    <row r="544" spans="2:24" x14ac:dyDescent="0.35">
      <c r="B544" s="13"/>
      <c r="C544" s="14" t="s">
        <v>252</v>
      </c>
      <c r="D544" s="14" t="s">
        <v>50</v>
      </c>
      <c r="E544" s="31"/>
      <c r="F544" s="31"/>
      <c r="G544" s="31"/>
      <c r="H544" s="31"/>
      <c r="I544" s="31"/>
      <c r="J544" s="31"/>
      <c r="K544" s="31"/>
      <c r="L544" s="31"/>
      <c r="M544" s="31"/>
      <c r="N544" s="16"/>
      <c r="O544" s="189"/>
      <c r="P544" s="17"/>
      <c r="Q544" s="9"/>
      <c r="R544" s="18"/>
      <c r="S544" s="19"/>
      <c r="T544" s="19"/>
      <c r="U544" s="19"/>
      <c r="X544" s="33"/>
    </row>
    <row r="545" spans="2:24" s="33" customFormat="1" ht="12.5" x14ac:dyDescent="0.25">
      <c r="B545" s="37"/>
      <c r="C545" s="23"/>
      <c r="D545" s="23" t="s">
        <v>253</v>
      </c>
      <c r="E545" s="24"/>
      <c r="F545" s="24">
        <v>70000</v>
      </c>
      <c r="G545" s="75"/>
      <c r="H545" s="24"/>
      <c r="I545" s="24"/>
      <c r="J545" s="24"/>
      <c r="K545" s="24"/>
      <c r="L545" s="24"/>
      <c r="M545" s="24"/>
      <c r="N545" s="25">
        <f t="shared" ref="N545:N546" si="227">SUM(F545:L545)</f>
        <v>70000</v>
      </c>
      <c r="O545" s="193"/>
      <c r="P545" s="17"/>
      <c r="Q545" s="9"/>
      <c r="R545" s="18"/>
      <c r="S545" s="19"/>
      <c r="T545" s="19"/>
      <c r="U545" s="19"/>
    </row>
    <row r="546" spans="2:24" s="33" customFormat="1" ht="12.5" x14ac:dyDescent="0.25">
      <c r="B546" s="37"/>
      <c r="C546" s="23"/>
      <c r="D546" s="23" t="s">
        <v>115</v>
      </c>
      <c r="E546" s="24"/>
      <c r="F546" s="24"/>
      <c r="G546" s="75">
        <v>100000</v>
      </c>
      <c r="H546" s="24"/>
      <c r="I546" s="24"/>
      <c r="J546" s="24"/>
      <c r="K546" s="24"/>
      <c r="L546" s="24"/>
      <c r="M546" s="24"/>
      <c r="N546" s="25">
        <f t="shared" si="227"/>
        <v>100000</v>
      </c>
      <c r="O546" s="193"/>
      <c r="P546" s="17"/>
      <c r="Q546" s="9"/>
      <c r="R546" s="18"/>
      <c r="S546" s="19"/>
      <c r="T546" s="19"/>
      <c r="U546" s="19"/>
    </row>
    <row r="547" spans="2:24" x14ac:dyDescent="0.35">
      <c r="B547" s="13"/>
      <c r="D547" s="23" t="s">
        <v>15</v>
      </c>
      <c r="E547" s="24"/>
      <c r="F547" s="24">
        <f>SUM(G545:G546)*0.12</f>
        <v>12000</v>
      </c>
      <c r="G547" s="24">
        <f t="shared" ref="G547:L547" si="228">SUM(H545:H546)*0.12</f>
        <v>0</v>
      </c>
      <c r="H547" s="24">
        <f t="shared" si="228"/>
        <v>0</v>
      </c>
      <c r="I547" s="24">
        <f t="shared" si="228"/>
        <v>0</v>
      </c>
      <c r="J547" s="24">
        <f t="shared" si="228"/>
        <v>0</v>
      </c>
      <c r="K547" s="24">
        <f t="shared" si="228"/>
        <v>0</v>
      </c>
      <c r="L547" s="24">
        <f t="shared" si="228"/>
        <v>0</v>
      </c>
      <c r="M547" s="24"/>
      <c r="N547" s="25">
        <f>SUM(F547:L547)</f>
        <v>12000</v>
      </c>
      <c r="O547" s="189"/>
      <c r="P547" s="17"/>
      <c r="Q547" s="9"/>
      <c r="R547" s="18"/>
      <c r="S547" s="19"/>
      <c r="T547" s="19"/>
      <c r="U547" s="19"/>
      <c r="X547" s="33"/>
    </row>
    <row r="548" spans="2:24" x14ac:dyDescent="0.35">
      <c r="B548" s="13"/>
      <c r="C548" s="23"/>
      <c r="D548" s="23" t="s">
        <v>16</v>
      </c>
      <c r="E548" s="24"/>
      <c r="F548" s="24">
        <f>SUM(F545:F546)*0.06</f>
        <v>4200</v>
      </c>
      <c r="G548" s="24">
        <f t="shared" ref="G548:L548" si="229">SUM(G545:G546)*0.06</f>
        <v>6000</v>
      </c>
      <c r="H548" s="24">
        <f t="shared" si="229"/>
        <v>0</v>
      </c>
      <c r="I548" s="24">
        <f t="shared" si="229"/>
        <v>0</v>
      </c>
      <c r="J548" s="24">
        <f t="shared" si="229"/>
        <v>0</v>
      </c>
      <c r="K548" s="24">
        <f t="shared" si="229"/>
        <v>0</v>
      </c>
      <c r="L548" s="24">
        <f t="shared" si="229"/>
        <v>0</v>
      </c>
      <c r="M548" s="24"/>
      <c r="N548" s="115">
        <f>SUM(F548:L548)</f>
        <v>10200</v>
      </c>
      <c r="O548" s="190">
        <f>SUM(N545:N548)</f>
        <v>192200</v>
      </c>
      <c r="P548" s="17"/>
      <c r="Q548" s="9"/>
      <c r="R548" s="18"/>
      <c r="S548" s="19"/>
      <c r="T548" s="19"/>
      <c r="U548" s="19"/>
    </row>
    <row r="549" spans="2:24" x14ac:dyDescent="0.35">
      <c r="B549" s="13"/>
      <c r="C549" s="23"/>
      <c r="D549" s="23"/>
      <c r="E549" s="28"/>
      <c r="F549" s="28">
        <f t="shared" ref="F549:L549" si="230">SUM(F545:F548)</f>
        <v>86200</v>
      </c>
      <c r="G549" s="28">
        <f t="shared" si="230"/>
        <v>106000</v>
      </c>
      <c r="H549" s="28">
        <f t="shared" si="230"/>
        <v>0</v>
      </c>
      <c r="I549" s="28">
        <f t="shared" si="230"/>
        <v>0</v>
      </c>
      <c r="J549" s="28">
        <f t="shared" si="230"/>
        <v>0</v>
      </c>
      <c r="K549" s="28">
        <f t="shared" si="230"/>
        <v>0</v>
      </c>
      <c r="L549" s="28">
        <f t="shared" si="230"/>
        <v>0</v>
      </c>
      <c r="M549" s="28"/>
      <c r="N549" s="25">
        <f>SUM(N545:N548)</f>
        <v>192200</v>
      </c>
      <c r="O549" s="189"/>
      <c r="P549" s="17"/>
      <c r="R549" s="18"/>
      <c r="S549" s="19"/>
      <c r="T549" s="19"/>
      <c r="U549" s="19"/>
    </row>
    <row r="550" spans="2:24" x14ac:dyDescent="0.35">
      <c r="B550" s="13"/>
      <c r="D550" s="23"/>
      <c r="E550" s="24"/>
      <c r="F550" s="24"/>
      <c r="G550" s="24"/>
      <c r="H550" s="24"/>
      <c r="I550" s="24"/>
      <c r="J550" s="24"/>
      <c r="K550" s="24"/>
      <c r="L550" s="24"/>
      <c r="M550" s="24"/>
      <c r="N550" s="25"/>
      <c r="O550" s="189"/>
      <c r="P550" s="17"/>
      <c r="R550" s="18"/>
      <c r="S550" s="29"/>
      <c r="T550" s="29"/>
      <c r="U550" s="29"/>
      <c r="V550" s="30"/>
      <c r="W550" s="30"/>
    </row>
    <row r="551" spans="2:24" x14ac:dyDescent="0.35">
      <c r="B551" s="13"/>
      <c r="C551" s="14" t="s">
        <v>254</v>
      </c>
      <c r="D551" s="32" t="s">
        <v>190</v>
      </c>
      <c r="E551" s="31"/>
      <c r="F551" s="31"/>
      <c r="G551" s="31"/>
      <c r="H551" s="31"/>
      <c r="I551" s="31"/>
      <c r="J551" s="31"/>
      <c r="K551" s="31"/>
      <c r="L551" s="31"/>
      <c r="M551" s="31"/>
      <c r="N551" s="16"/>
      <c r="O551" s="189"/>
      <c r="P551" s="17"/>
      <c r="Q551" s="9"/>
      <c r="R551" s="18"/>
      <c r="S551" s="19"/>
      <c r="T551" s="19"/>
      <c r="U551" s="19"/>
      <c r="V551" s="30"/>
      <c r="W551" s="30"/>
    </row>
    <row r="552" spans="2:24" x14ac:dyDescent="0.35">
      <c r="B552" s="13"/>
      <c r="D552" s="23" t="s">
        <v>118</v>
      </c>
      <c r="E552" s="24"/>
      <c r="F552" s="24">
        <v>200000</v>
      </c>
      <c r="G552" s="24"/>
      <c r="H552" s="24"/>
      <c r="I552" s="24"/>
      <c r="J552" s="24"/>
      <c r="K552" s="24"/>
      <c r="L552" s="24"/>
      <c r="M552" s="24"/>
      <c r="N552" s="25">
        <f t="shared" ref="N552:N560" si="231">SUM(F552:L552)</f>
        <v>200000</v>
      </c>
      <c r="O552" s="189"/>
      <c r="P552" s="17"/>
      <c r="Q552" s="9"/>
      <c r="R552" s="18"/>
      <c r="S552" s="19"/>
      <c r="T552" s="19"/>
      <c r="U552" s="19"/>
      <c r="V552" s="30"/>
      <c r="W552" s="30"/>
    </row>
    <row r="553" spans="2:24" x14ac:dyDescent="0.35">
      <c r="B553" s="13"/>
      <c r="D553" s="23" t="s">
        <v>255</v>
      </c>
      <c r="E553" s="24"/>
      <c r="F553" s="24"/>
      <c r="G553" s="24">
        <v>150000</v>
      </c>
      <c r="H553" s="24"/>
      <c r="I553" s="24"/>
      <c r="J553" s="24"/>
      <c r="K553" s="24"/>
      <c r="L553" s="24"/>
      <c r="M553" s="24"/>
      <c r="N553" s="25">
        <f t="shared" si="231"/>
        <v>150000</v>
      </c>
      <c r="O553" s="189"/>
      <c r="P553" s="17"/>
      <c r="Q553" s="9"/>
      <c r="R553" s="18"/>
      <c r="S553" s="19"/>
      <c r="T553" s="19"/>
      <c r="U553" s="19"/>
      <c r="V553" s="30"/>
      <c r="W553" s="30"/>
    </row>
    <row r="554" spans="2:24" x14ac:dyDescent="0.35">
      <c r="B554" s="13"/>
      <c r="D554" s="100" t="s">
        <v>38</v>
      </c>
      <c r="E554" s="24"/>
      <c r="F554" s="24"/>
      <c r="G554" s="131">
        <v>1703000</v>
      </c>
      <c r="H554" s="24"/>
      <c r="I554" s="24"/>
      <c r="J554" s="24"/>
      <c r="K554" s="24"/>
      <c r="L554" s="24"/>
      <c r="M554" s="24"/>
      <c r="N554" s="108">
        <f>SUM(F554:L554)</f>
        <v>1703000</v>
      </c>
      <c r="O554" s="189"/>
      <c r="P554" s="17"/>
      <c r="Q554" s="9"/>
      <c r="R554" s="18"/>
      <c r="S554" s="29"/>
      <c r="T554" s="29"/>
      <c r="U554" s="29"/>
      <c r="V554" s="30"/>
      <c r="W554" s="30"/>
    </row>
    <row r="555" spans="2:24" x14ac:dyDescent="0.35">
      <c r="B555" s="13"/>
      <c r="C555" s="23"/>
      <c r="D555" s="23" t="s">
        <v>70</v>
      </c>
      <c r="E555" s="24"/>
      <c r="F555" s="24"/>
      <c r="H555" s="24"/>
      <c r="I555" s="24">
        <v>1000000</v>
      </c>
      <c r="J555" s="24"/>
      <c r="K555" s="24"/>
      <c r="L555" s="24"/>
      <c r="M555" s="24"/>
      <c r="N555" s="25">
        <f t="shared" si="231"/>
        <v>1000000</v>
      </c>
      <c r="O555" s="189"/>
      <c r="P555" s="17"/>
      <c r="Q555" s="9"/>
      <c r="R555" s="18"/>
      <c r="S555" s="19"/>
      <c r="T555" s="19"/>
      <c r="U555" s="19"/>
      <c r="V555" s="30"/>
      <c r="W555" s="30"/>
    </row>
    <row r="556" spans="2:24" x14ac:dyDescent="0.35">
      <c r="B556" s="13"/>
      <c r="C556" s="23"/>
      <c r="D556" s="23" t="s">
        <v>256</v>
      </c>
      <c r="E556" s="24"/>
      <c r="F556" s="24"/>
      <c r="H556" s="24"/>
      <c r="I556" s="24">
        <v>175000</v>
      </c>
      <c r="J556" s="24"/>
      <c r="K556" s="24"/>
      <c r="L556" s="24"/>
      <c r="M556" s="24"/>
      <c r="N556" s="25">
        <f t="shared" si="231"/>
        <v>175000</v>
      </c>
      <c r="O556" s="189"/>
      <c r="P556" s="17"/>
      <c r="Q556" s="9"/>
      <c r="R556" s="18"/>
      <c r="S556" s="19"/>
      <c r="T556" s="19"/>
      <c r="U556" s="19"/>
      <c r="V556" s="30"/>
      <c r="W556" s="30"/>
    </row>
    <row r="557" spans="2:24" x14ac:dyDescent="0.35">
      <c r="B557" s="13"/>
      <c r="D557" s="23" t="s">
        <v>257</v>
      </c>
      <c r="E557" s="24"/>
      <c r="F557" s="24"/>
      <c r="G557" s="24"/>
      <c r="H557" s="24"/>
      <c r="I557" s="24"/>
      <c r="J557" s="24">
        <v>200000</v>
      </c>
      <c r="K557" s="24"/>
      <c r="L557" s="24"/>
      <c r="M557" s="24"/>
      <c r="N557" s="25">
        <f t="shared" si="231"/>
        <v>200000</v>
      </c>
      <c r="O557" s="189"/>
      <c r="P557" s="17"/>
      <c r="Q557" s="9"/>
      <c r="R557" s="18"/>
      <c r="S557" s="29"/>
      <c r="T557" s="29"/>
      <c r="U557" s="29"/>
      <c r="V557" s="30"/>
      <c r="W557" s="30"/>
    </row>
    <row r="558" spans="2:24" x14ac:dyDescent="0.35">
      <c r="B558" s="13"/>
      <c r="C558" s="22"/>
      <c r="D558" s="23" t="s">
        <v>149</v>
      </c>
      <c r="E558" s="24"/>
      <c r="F558" s="24"/>
      <c r="G558" s="24"/>
      <c r="H558" s="24"/>
      <c r="I558" s="24"/>
      <c r="J558" s="24"/>
      <c r="K558" s="24">
        <v>1200000</v>
      </c>
      <c r="L558" s="24"/>
      <c r="M558" s="24"/>
      <c r="N558" s="25">
        <f t="shared" si="231"/>
        <v>1200000</v>
      </c>
      <c r="O558" s="189"/>
      <c r="P558" s="17"/>
      <c r="Q558" s="9"/>
      <c r="R558" s="18"/>
      <c r="S558" s="19"/>
      <c r="T558" s="19"/>
      <c r="U558" s="19"/>
    </row>
    <row r="559" spans="2:24" x14ac:dyDescent="0.35">
      <c r="B559" s="13"/>
      <c r="C559" s="22"/>
      <c r="D559" s="23" t="s">
        <v>15</v>
      </c>
      <c r="E559" s="24"/>
      <c r="F559" s="24">
        <f>SUM(G552:G558)*0.12</f>
        <v>222360</v>
      </c>
      <c r="G559" s="24">
        <f t="shared" ref="G559:L559" si="232">SUM(H552:H558)*0.12</f>
        <v>0</v>
      </c>
      <c r="H559" s="24">
        <f t="shared" si="232"/>
        <v>141000</v>
      </c>
      <c r="I559" s="24">
        <f t="shared" si="232"/>
        <v>24000</v>
      </c>
      <c r="J559" s="24">
        <f t="shared" si="232"/>
        <v>144000</v>
      </c>
      <c r="K559" s="24">
        <f t="shared" si="232"/>
        <v>0</v>
      </c>
      <c r="L559" s="24">
        <f t="shared" si="232"/>
        <v>0</v>
      </c>
      <c r="M559" s="24"/>
      <c r="N559" s="25">
        <f t="shared" si="231"/>
        <v>531360</v>
      </c>
      <c r="O559" s="189"/>
      <c r="P559" s="17"/>
      <c r="Q559" s="9"/>
      <c r="R559" s="18"/>
      <c r="S559" s="19"/>
      <c r="T559" s="19"/>
      <c r="U559" s="19"/>
      <c r="X559" s="33"/>
    </row>
    <row r="560" spans="2:24" x14ac:dyDescent="0.35">
      <c r="B560" s="13"/>
      <c r="C560" s="22"/>
      <c r="D560" s="23" t="s">
        <v>16</v>
      </c>
      <c r="E560" s="24"/>
      <c r="F560" s="24">
        <f>SUM(F552:F558)*0.06</f>
        <v>12000</v>
      </c>
      <c r="G560" s="24">
        <f t="shared" ref="G560:L560" si="233">SUM(G552:G558)*0.06</f>
        <v>111180</v>
      </c>
      <c r="H560" s="24">
        <f t="shared" si="233"/>
        <v>0</v>
      </c>
      <c r="I560" s="24">
        <f t="shared" si="233"/>
        <v>70500</v>
      </c>
      <c r="J560" s="24">
        <f t="shared" si="233"/>
        <v>12000</v>
      </c>
      <c r="K560" s="24">
        <f t="shared" si="233"/>
        <v>72000</v>
      </c>
      <c r="L560" s="24">
        <f t="shared" si="233"/>
        <v>0</v>
      </c>
      <c r="M560" s="24"/>
      <c r="N560" s="27">
        <f t="shared" si="231"/>
        <v>277680</v>
      </c>
      <c r="O560" s="189"/>
      <c r="P560" s="17"/>
      <c r="Q560" s="9"/>
      <c r="R560" s="18"/>
      <c r="S560" s="19"/>
      <c r="T560" s="19"/>
      <c r="U560" s="19"/>
      <c r="X560" s="33"/>
    </row>
    <row r="561" spans="2:24" x14ac:dyDescent="0.35">
      <c r="B561" s="13"/>
      <c r="C561" s="22"/>
      <c r="D561" s="23"/>
      <c r="E561" s="28"/>
      <c r="F561" s="28">
        <f>SUM(F552:F560)</f>
        <v>434360</v>
      </c>
      <c r="G561" s="28">
        <f t="shared" ref="G561:L561" si="234">SUM(G552:G560)</f>
        <v>1964180</v>
      </c>
      <c r="H561" s="28">
        <f t="shared" si="234"/>
        <v>141000</v>
      </c>
      <c r="I561" s="28">
        <f t="shared" si="234"/>
        <v>1269500</v>
      </c>
      <c r="J561" s="28">
        <f t="shared" si="234"/>
        <v>356000</v>
      </c>
      <c r="K561" s="28">
        <f t="shared" si="234"/>
        <v>1272000</v>
      </c>
      <c r="L561" s="28">
        <f t="shared" si="234"/>
        <v>0</v>
      </c>
      <c r="M561" s="28"/>
      <c r="N561" s="25">
        <f>SUM(N552:N560)</f>
        <v>5437040</v>
      </c>
      <c r="O561" s="190">
        <f>SUM(E561:L561)</f>
        <v>5437040</v>
      </c>
      <c r="P561" s="17"/>
      <c r="Q561" s="9"/>
      <c r="R561" s="18"/>
      <c r="S561" s="19"/>
      <c r="T561" s="19"/>
      <c r="U561" s="19"/>
      <c r="X561" s="33"/>
    </row>
    <row r="562" spans="2:24" x14ac:dyDescent="0.35">
      <c r="B562" s="13"/>
      <c r="C562" s="22"/>
      <c r="D562" s="85"/>
      <c r="E562" s="86"/>
      <c r="F562" s="86"/>
      <c r="G562" s="86"/>
      <c r="H562" s="86"/>
      <c r="I562" s="86"/>
      <c r="J562" s="86"/>
      <c r="K562" s="86"/>
      <c r="L562" s="86"/>
      <c r="M562" s="86"/>
      <c r="N562" s="132"/>
      <c r="O562" s="189"/>
      <c r="P562" s="17"/>
      <c r="Q562" s="9"/>
      <c r="R562" s="18"/>
      <c r="S562" s="19"/>
      <c r="T562" s="19"/>
      <c r="U562" s="19"/>
      <c r="X562" s="33"/>
    </row>
    <row r="563" spans="2:24" x14ac:dyDescent="0.35">
      <c r="B563" s="13"/>
      <c r="C563" s="14" t="s">
        <v>258</v>
      </c>
      <c r="D563" s="14" t="s">
        <v>50</v>
      </c>
      <c r="E563" s="51"/>
      <c r="F563" s="51"/>
      <c r="G563" s="51"/>
      <c r="H563" s="51"/>
      <c r="I563" s="51"/>
      <c r="J563" s="51"/>
      <c r="K563" s="51"/>
      <c r="L563" s="51"/>
      <c r="M563" s="51"/>
      <c r="N563" s="52"/>
      <c r="O563" s="189"/>
      <c r="P563" s="17"/>
      <c r="Q563" s="9"/>
      <c r="R563" s="18"/>
      <c r="S563" s="19"/>
      <c r="T563" s="19"/>
      <c r="U563" s="19"/>
      <c r="X563" s="33"/>
    </row>
    <row r="564" spans="2:24" x14ac:dyDescent="0.35">
      <c r="B564" s="13"/>
      <c r="C564" s="85"/>
      <c r="D564" s="68" t="s">
        <v>124</v>
      </c>
      <c r="E564" s="119"/>
      <c r="F564" s="119">
        <v>110000</v>
      </c>
      <c r="G564" s="86"/>
      <c r="H564" s="86"/>
      <c r="I564" s="86"/>
      <c r="J564" s="86"/>
      <c r="K564" s="86"/>
      <c r="L564" s="86"/>
      <c r="M564" s="86"/>
      <c r="N564" s="25">
        <f t="shared" ref="N564:N570" si="235">SUM(F564:L564)</f>
        <v>110000</v>
      </c>
      <c r="O564" s="189"/>
      <c r="P564" s="17"/>
      <c r="Q564" s="9"/>
      <c r="R564" s="18"/>
      <c r="S564" s="19"/>
      <c r="T564" s="19"/>
      <c r="U564" s="19"/>
    </row>
    <row r="565" spans="2:24" x14ac:dyDescent="0.35">
      <c r="B565" s="13"/>
      <c r="D565" s="133" t="s">
        <v>112</v>
      </c>
      <c r="E565" s="119"/>
      <c r="F565" s="134">
        <v>565000</v>
      </c>
      <c r="G565" s="134">
        <v>565000</v>
      </c>
      <c r="H565" s="119"/>
      <c r="I565" s="119"/>
      <c r="J565" s="119"/>
      <c r="K565" s="119"/>
      <c r="L565" s="119"/>
      <c r="M565" s="86"/>
      <c r="N565" s="36">
        <f t="shared" si="235"/>
        <v>1130000</v>
      </c>
      <c r="O565" s="189"/>
      <c r="P565" s="17"/>
      <c r="Q565" s="9"/>
      <c r="R565" s="18"/>
      <c r="S565" s="29"/>
      <c r="T565" s="29"/>
      <c r="U565" s="29"/>
      <c r="V565" s="30"/>
      <c r="W565" s="30"/>
    </row>
    <row r="566" spans="2:24" x14ac:dyDescent="0.35">
      <c r="B566" s="13"/>
      <c r="C566" s="23"/>
      <c r="D566" s="68" t="s">
        <v>259</v>
      </c>
      <c r="E566" s="119"/>
      <c r="F566" s="119"/>
      <c r="G566" s="119">
        <v>325000</v>
      </c>
      <c r="H566" s="119"/>
      <c r="I566" s="119"/>
      <c r="J566" s="119"/>
      <c r="K566" s="119"/>
      <c r="L566" s="119"/>
      <c r="M566" s="86"/>
      <c r="N566" s="25">
        <f t="shared" si="235"/>
        <v>325000</v>
      </c>
      <c r="O566" s="189"/>
      <c r="P566" s="17"/>
      <c r="Q566" s="9"/>
      <c r="R566" s="18"/>
      <c r="S566" s="19"/>
      <c r="T566" s="19"/>
      <c r="U566" s="19"/>
    </row>
    <row r="567" spans="2:24" x14ac:dyDescent="0.35">
      <c r="B567" s="13"/>
      <c r="D567" s="23" t="s">
        <v>114</v>
      </c>
      <c r="E567" s="119"/>
      <c r="F567" s="86"/>
      <c r="G567" s="86"/>
      <c r="H567" s="119"/>
      <c r="I567" s="119">
        <v>55000</v>
      </c>
      <c r="J567" s="119"/>
      <c r="K567" s="119"/>
      <c r="L567" s="119"/>
      <c r="M567" s="86"/>
      <c r="N567" s="25">
        <f t="shared" si="235"/>
        <v>55000</v>
      </c>
      <c r="O567" s="189"/>
      <c r="P567" s="8"/>
      <c r="Q567" s="9"/>
      <c r="R567" s="10"/>
      <c r="S567" s="7"/>
      <c r="T567" s="7"/>
      <c r="U567" s="7"/>
      <c r="V567" s="30"/>
      <c r="W567" s="30"/>
    </row>
    <row r="568" spans="2:24" x14ac:dyDescent="0.35">
      <c r="B568" s="13"/>
      <c r="C568" s="22"/>
      <c r="D568" s="68" t="s">
        <v>260</v>
      </c>
      <c r="E568" s="119"/>
      <c r="F568" s="86"/>
      <c r="G568" s="86"/>
      <c r="H568" s="119"/>
      <c r="I568" s="119"/>
      <c r="J568" s="119">
        <v>1200000</v>
      </c>
      <c r="K568" s="119"/>
      <c r="L568" s="119"/>
      <c r="M568" s="86"/>
      <c r="N568" s="25">
        <f t="shared" si="235"/>
        <v>1200000</v>
      </c>
      <c r="O568" s="189"/>
      <c r="P568" s="8"/>
      <c r="Q568" s="9"/>
      <c r="R568" s="10"/>
      <c r="S568" s="7"/>
      <c r="T568" s="7"/>
      <c r="U568" s="7"/>
      <c r="V568" s="30"/>
      <c r="W568" s="30"/>
    </row>
    <row r="569" spans="2:24" x14ac:dyDescent="0.35">
      <c r="B569" s="13"/>
      <c r="C569" s="22"/>
      <c r="D569" s="23" t="s">
        <v>15</v>
      </c>
      <c r="E569" s="24"/>
      <c r="F569" s="24">
        <f>SUM(G564:G568)*0.12</f>
        <v>106800</v>
      </c>
      <c r="G569" s="24">
        <f t="shared" ref="G569:L569" si="236">SUM(H564:H568)*0.12</f>
        <v>0</v>
      </c>
      <c r="H569" s="24">
        <f t="shared" si="236"/>
        <v>6600</v>
      </c>
      <c r="I569" s="24">
        <f t="shared" si="236"/>
        <v>144000</v>
      </c>
      <c r="J569" s="24">
        <f t="shared" si="236"/>
        <v>0</v>
      </c>
      <c r="K569" s="24">
        <f t="shared" si="236"/>
        <v>0</v>
      </c>
      <c r="L569" s="24">
        <f t="shared" si="236"/>
        <v>0</v>
      </c>
      <c r="M569" s="24"/>
      <c r="N569" s="25">
        <f t="shared" si="235"/>
        <v>257400</v>
      </c>
      <c r="O569" s="189"/>
      <c r="P569" s="8"/>
      <c r="Q569" s="9"/>
      <c r="R569" s="10"/>
      <c r="S569" s="7"/>
      <c r="T569" s="7"/>
      <c r="U569" s="7"/>
      <c r="V569" s="30"/>
      <c r="W569" s="30"/>
      <c r="X569" s="33"/>
    </row>
    <row r="570" spans="2:24" x14ac:dyDescent="0.35">
      <c r="B570" s="13"/>
      <c r="C570" s="22"/>
      <c r="D570" s="23" t="s">
        <v>16</v>
      </c>
      <c r="E570" s="24"/>
      <c r="F570" s="24">
        <f>SUM(F564:F568)*0.06</f>
        <v>40500</v>
      </c>
      <c r="G570" s="24">
        <f t="shared" ref="G570:L570" si="237">SUM(G564:G568)*0.06</f>
        <v>53400</v>
      </c>
      <c r="H570" s="24">
        <f t="shared" si="237"/>
        <v>0</v>
      </c>
      <c r="I570" s="24">
        <f t="shared" si="237"/>
        <v>3300</v>
      </c>
      <c r="J570" s="24">
        <f t="shared" si="237"/>
        <v>72000</v>
      </c>
      <c r="K570" s="24">
        <f t="shared" si="237"/>
        <v>0</v>
      </c>
      <c r="L570" s="24">
        <f t="shared" si="237"/>
        <v>0</v>
      </c>
      <c r="M570" s="24"/>
      <c r="N570" s="115">
        <f t="shared" si="235"/>
        <v>169200</v>
      </c>
      <c r="O570" s="190">
        <f>SUM(N564:N570)</f>
        <v>3246600</v>
      </c>
      <c r="P570" s="8"/>
      <c r="Q570" s="9"/>
      <c r="R570" s="10"/>
      <c r="S570" s="7"/>
      <c r="T570" s="7"/>
      <c r="U570" s="7"/>
      <c r="V570" s="30"/>
      <c r="W570" s="30"/>
      <c r="X570" s="33"/>
    </row>
    <row r="571" spans="2:24" x14ac:dyDescent="0.35">
      <c r="B571" s="13"/>
      <c r="C571" s="22"/>
      <c r="D571" s="23"/>
      <c r="E571" s="28"/>
      <c r="F571" s="28">
        <f t="shared" ref="F571:L571" si="238">SUM(F564:F570)</f>
        <v>822300</v>
      </c>
      <c r="G571" s="28">
        <f t="shared" si="238"/>
        <v>943400</v>
      </c>
      <c r="H571" s="28">
        <f t="shared" si="238"/>
        <v>6600</v>
      </c>
      <c r="I571" s="28">
        <f t="shared" si="238"/>
        <v>202300</v>
      </c>
      <c r="J571" s="28">
        <f t="shared" si="238"/>
        <v>1272000</v>
      </c>
      <c r="K571" s="28">
        <f t="shared" si="238"/>
        <v>0</v>
      </c>
      <c r="L571" s="28">
        <f t="shared" si="238"/>
        <v>0</v>
      </c>
      <c r="M571" s="28"/>
      <c r="N571" s="25">
        <f>SUM(N564:N570)</f>
        <v>3246600</v>
      </c>
      <c r="O571" s="189"/>
      <c r="P571" s="8"/>
      <c r="R571" s="10"/>
      <c r="S571" s="7"/>
      <c r="T571" s="7"/>
      <c r="U571" s="7"/>
      <c r="V571" s="30"/>
      <c r="W571" s="30"/>
      <c r="X571" s="33"/>
    </row>
    <row r="572" spans="2:24" x14ac:dyDescent="0.35">
      <c r="B572" s="13"/>
      <c r="C572" s="22"/>
      <c r="D572" s="23"/>
      <c r="E572" s="24"/>
      <c r="F572" s="24"/>
      <c r="G572" s="24"/>
      <c r="H572" s="24"/>
      <c r="I572" s="24"/>
      <c r="J572" s="24"/>
      <c r="K572" s="24"/>
      <c r="L572" s="24"/>
      <c r="M572" s="24"/>
      <c r="N572" s="25"/>
      <c r="O572" s="189"/>
      <c r="P572" s="8"/>
      <c r="Q572" s="9"/>
      <c r="R572" s="10"/>
      <c r="S572" s="7"/>
      <c r="T572" s="7"/>
      <c r="U572" s="7"/>
      <c r="V572" s="30"/>
      <c r="W572" s="30"/>
      <c r="X572" s="33"/>
    </row>
    <row r="573" spans="2:24" x14ac:dyDescent="0.35">
      <c r="B573" s="13"/>
      <c r="C573" s="14" t="s">
        <v>261</v>
      </c>
      <c r="D573" s="14" t="s">
        <v>50</v>
      </c>
      <c r="E573" s="51"/>
      <c r="F573" s="51"/>
      <c r="G573" s="51"/>
      <c r="H573" s="51"/>
      <c r="I573" s="51"/>
      <c r="J573" s="51"/>
      <c r="K573" s="51"/>
      <c r="L573" s="51"/>
      <c r="M573" s="51"/>
      <c r="N573" s="52"/>
      <c r="O573" s="189"/>
      <c r="P573" s="8"/>
      <c r="Q573" s="9"/>
      <c r="R573" s="10"/>
      <c r="S573" s="7"/>
      <c r="T573" s="7"/>
      <c r="U573" s="7"/>
      <c r="V573" s="30"/>
      <c r="W573" s="30"/>
      <c r="X573" s="33"/>
    </row>
    <row r="574" spans="2:24" x14ac:dyDescent="0.35">
      <c r="B574" s="13"/>
      <c r="C574" s="23"/>
      <c r="D574" s="23" t="s">
        <v>262</v>
      </c>
      <c r="E574" s="24"/>
      <c r="F574" s="24"/>
      <c r="G574" s="24"/>
      <c r="H574" s="24"/>
      <c r="I574" s="24">
        <v>40000</v>
      </c>
      <c r="J574" s="24"/>
      <c r="K574" s="24"/>
      <c r="L574" s="24"/>
      <c r="M574" s="24"/>
      <c r="N574" s="25">
        <f t="shared" ref="N574:N580" si="239">SUM(F574:L574)</f>
        <v>40000</v>
      </c>
      <c r="O574" s="189"/>
      <c r="P574" s="17"/>
      <c r="Q574" s="9"/>
      <c r="R574" s="18"/>
      <c r="S574" s="19"/>
      <c r="T574" s="19"/>
      <c r="U574" s="19"/>
    </row>
    <row r="575" spans="2:24" x14ac:dyDescent="0.35">
      <c r="B575" s="13"/>
      <c r="D575" s="23" t="s">
        <v>247</v>
      </c>
      <c r="E575" s="24"/>
      <c r="F575" s="24"/>
      <c r="G575" s="24"/>
      <c r="H575" s="24"/>
      <c r="I575" s="24">
        <v>75000</v>
      </c>
      <c r="J575" s="24"/>
      <c r="K575" s="24"/>
      <c r="L575" s="24"/>
      <c r="M575" s="24"/>
      <c r="N575" s="25">
        <f t="shared" si="239"/>
        <v>75000</v>
      </c>
      <c r="O575" s="189"/>
      <c r="P575" s="17"/>
      <c r="Q575" s="9"/>
      <c r="R575" s="18"/>
      <c r="S575" s="29"/>
      <c r="T575" s="29"/>
      <c r="U575" s="29"/>
      <c r="V575" s="30"/>
      <c r="W575" s="30"/>
    </row>
    <row r="576" spans="2:24" x14ac:dyDescent="0.35">
      <c r="B576" s="13"/>
      <c r="C576" s="23"/>
      <c r="D576" s="23" t="s">
        <v>78</v>
      </c>
      <c r="E576" s="24"/>
      <c r="F576" s="24"/>
      <c r="H576" s="24"/>
      <c r="I576" s="24"/>
      <c r="J576" s="24">
        <v>300000</v>
      </c>
      <c r="K576" s="24"/>
      <c r="L576" s="24"/>
      <c r="M576" s="24"/>
      <c r="N576" s="25">
        <f t="shared" si="239"/>
        <v>300000</v>
      </c>
      <c r="O576" s="189"/>
      <c r="P576" s="17"/>
      <c r="Q576" s="9"/>
      <c r="R576" s="18"/>
      <c r="S576" s="19"/>
      <c r="T576" s="19"/>
      <c r="U576" s="19"/>
    </row>
    <row r="577" spans="2:23" x14ac:dyDescent="0.35">
      <c r="B577" s="13"/>
      <c r="D577" s="23" t="s">
        <v>110</v>
      </c>
      <c r="E577" s="24"/>
      <c r="F577" s="24"/>
      <c r="G577" s="24"/>
      <c r="H577" s="24"/>
      <c r="I577" s="24"/>
      <c r="J577" s="24">
        <v>750000</v>
      </c>
      <c r="K577" s="24"/>
      <c r="L577" s="24"/>
      <c r="M577" s="24"/>
      <c r="N577" s="25">
        <f t="shared" si="239"/>
        <v>750000</v>
      </c>
      <c r="O577" s="189"/>
      <c r="P577" s="17"/>
      <c r="Q577" s="9"/>
      <c r="R577" s="18"/>
      <c r="S577" s="29"/>
      <c r="T577" s="29"/>
      <c r="U577" s="29"/>
      <c r="V577" s="30"/>
      <c r="W577" s="30"/>
    </row>
    <row r="578" spans="2:23" x14ac:dyDescent="0.35">
      <c r="B578" s="13"/>
      <c r="C578" s="61"/>
      <c r="D578" s="23" t="s">
        <v>263</v>
      </c>
      <c r="E578" s="24"/>
      <c r="F578" s="24"/>
      <c r="G578" s="24"/>
      <c r="H578" s="24"/>
      <c r="I578" s="24"/>
      <c r="J578" s="24"/>
      <c r="K578" s="24">
        <v>1200000</v>
      </c>
      <c r="L578" s="24"/>
      <c r="M578" s="24"/>
      <c r="N578" s="25">
        <f t="shared" si="239"/>
        <v>1200000</v>
      </c>
      <c r="O578" s="189"/>
      <c r="P578" s="8"/>
      <c r="Q578" s="9"/>
      <c r="R578" s="10"/>
      <c r="S578" s="7"/>
      <c r="T578" s="7"/>
      <c r="U578" s="7"/>
      <c r="V578" s="30"/>
      <c r="W578" s="30"/>
    </row>
    <row r="579" spans="2:23" x14ac:dyDescent="0.35">
      <c r="B579" s="13"/>
      <c r="C579" s="23"/>
      <c r="D579" s="23" t="s">
        <v>15</v>
      </c>
      <c r="E579" s="24"/>
      <c r="F579" s="24">
        <f>SUM(G574:G578)*0.12</f>
        <v>0</v>
      </c>
      <c r="G579" s="24">
        <f t="shared" ref="G579:L579" si="240">SUM(H574:H578)*0.12</f>
        <v>0</v>
      </c>
      <c r="H579" s="24">
        <f t="shared" si="240"/>
        <v>13800</v>
      </c>
      <c r="I579" s="24">
        <f t="shared" si="240"/>
        <v>126000</v>
      </c>
      <c r="J579" s="24">
        <f t="shared" si="240"/>
        <v>144000</v>
      </c>
      <c r="K579" s="24">
        <f t="shared" si="240"/>
        <v>0</v>
      </c>
      <c r="L579" s="24">
        <f t="shared" si="240"/>
        <v>0</v>
      </c>
      <c r="M579" s="24"/>
      <c r="N579" s="25">
        <f t="shared" si="239"/>
        <v>283800</v>
      </c>
      <c r="O579" s="189"/>
      <c r="P579" s="17"/>
      <c r="Q579" s="9"/>
      <c r="R579" s="18"/>
      <c r="S579" s="19"/>
      <c r="T579" s="19"/>
      <c r="U579" s="19"/>
      <c r="V579" s="30"/>
      <c r="W579" s="30"/>
    </row>
    <row r="580" spans="2:23" x14ac:dyDescent="0.35">
      <c r="B580" s="13"/>
      <c r="C580" s="23"/>
      <c r="D580" s="23" t="s">
        <v>16</v>
      </c>
      <c r="E580" s="24"/>
      <c r="F580" s="24">
        <f>SUM(F574:F578)*0.06</f>
        <v>0</v>
      </c>
      <c r="G580" s="24">
        <f t="shared" ref="G580:L580" si="241">SUM(G574:G578)*0.06</f>
        <v>0</v>
      </c>
      <c r="H580" s="24">
        <f t="shared" si="241"/>
        <v>0</v>
      </c>
      <c r="I580" s="24">
        <f t="shared" si="241"/>
        <v>6900</v>
      </c>
      <c r="J580" s="24">
        <f t="shared" si="241"/>
        <v>63000</v>
      </c>
      <c r="K580" s="24">
        <f t="shared" si="241"/>
        <v>72000</v>
      </c>
      <c r="L580" s="24">
        <f t="shared" si="241"/>
        <v>0</v>
      </c>
      <c r="M580" s="24"/>
      <c r="N580" s="115">
        <f t="shared" si="239"/>
        <v>141900</v>
      </c>
      <c r="O580" s="190">
        <f>SUM(N574:N580)</f>
        <v>2790700</v>
      </c>
      <c r="P580" s="17"/>
      <c r="Q580" s="9"/>
      <c r="R580" s="18"/>
      <c r="S580" s="19"/>
      <c r="T580" s="19"/>
      <c r="U580" s="19"/>
      <c r="V580" s="30"/>
      <c r="W580" s="30"/>
    </row>
    <row r="581" spans="2:23" x14ac:dyDescent="0.35">
      <c r="B581" s="13"/>
      <c r="C581" s="61"/>
      <c r="D581" s="23"/>
      <c r="E581" s="28"/>
      <c r="F581" s="28">
        <f t="shared" ref="F581:L581" si="242">SUM(F574:F580)</f>
        <v>0</v>
      </c>
      <c r="G581" s="28">
        <f t="shared" si="242"/>
        <v>0</v>
      </c>
      <c r="H581" s="28">
        <f t="shared" si="242"/>
        <v>13800</v>
      </c>
      <c r="I581" s="28">
        <f t="shared" si="242"/>
        <v>247900</v>
      </c>
      <c r="J581" s="28">
        <f t="shared" si="242"/>
        <v>1257000</v>
      </c>
      <c r="K581" s="28">
        <f t="shared" si="242"/>
        <v>1272000</v>
      </c>
      <c r="L581" s="28">
        <f t="shared" si="242"/>
        <v>0</v>
      </c>
      <c r="M581" s="28"/>
      <c r="N581" s="25">
        <f>SUM(N574:N580)</f>
        <v>2790700</v>
      </c>
      <c r="O581" s="189"/>
      <c r="P581" s="17"/>
      <c r="R581" s="18"/>
      <c r="S581" s="19"/>
      <c r="T581" s="19"/>
      <c r="U581" s="19"/>
      <c r="V581" s="30"/>
      <c r="W581" s="30"/>
    </row>
    <row r="582" spans="2:23" x14ac:dyDescent="0.35">
      <c r="B582" s="13"/>
      <c r="C582" s="61"/>
      <c r="D582" s="23"/>
      <c r="E582" s="24"/>
      <c r="F582" s="24"/>
      <c r="G582" s="24"/>
      <c r="H582" s="24"/>
      <c r="I582" s="24"/>
      <c r="J582" s="24"/>
      <c r="K582" s="24"/>
      <c r="L582" s="24"/>
      <c r="M582" s="24"/>
      <c r="N582" s="25"/>
      <c r="O582" s="189"/>
      <c r="P582" s="17"/>
      <c r="Q582" s="9"/>
      <c r="R582" s="18"/>
      <c r="S582" s="19"/>
      <c r="T582" s="19"/>
      <c r="U582" s="19"/>
      <c r="V582" s="30"/>
      <c r="W582" s="30"/>
    </row>
    <row r="583" spans="2:23" x14ac:dyDescent="0.35">
      <c r="B583" s="13"/>
      <c r="C583" s="14" t="s">
        <v>264</v>
      </c>
      <c r="D583" s="14" t="s">
        <v>131</v>
      </c>
      <c r="E583" s="31"/>
      <c r="F583" s="31"/>
      <c r="G583" s="31"/>
      <c r="H583" s="31"/>
      <c r="I583" s="31"/>
      <c r="J583" s="31"/>
      <c r="K583" s="31"/>
      <c r="L583" s="31"/>
      <c r="M583" s="31"/>
      <c r="N583" s="16"/>
      <c r="O583" s="189"/>
      <c r="P583" s="17"/>
      <c r="Q583" s="9"/>
      <c r="R583" s="18"/>
      <c r="S583" s="19"/>
      <c r="T583" s="19"/>
      <c r="U583" s="19"/>
      <c r="V583" s="30"/>
      <c r="W583" s="30"/>
    </row>
    <row r="584" spans="2:23" s="39" customFormat="1" ht="12.5" x14ac:dyDescent="0.25">
      <c r="B584" s="40"/>
      <c r="C584" s="41"/>
      <c r="D584" s="41" t="s">
        <v>132</v>
      </c>
      <c r="E584" s="42"/>
      <c r="F584" s="42"/>
      <c r="G584" s="42"/>
      <c r="H584" s="42"/>
      <c r="I584" s="42"/>
      <c r="J584" s="42"/>
      <c r="K584" s="42"/>
      <c r="L584" s="42"/>
      <c r="M584" s="42"/>
      <c r="N584" s="43">
        <f>SUM(F584:L584)</f>
        <v>0</v>
      </c>
      <c r="O584" s="191"/>
      <c r="P584" s="17"/>
      <c r="Q584" s="9"/>
      <c r="R584" s="18"/>
      <c r="S584" s="44"/>
      <c r="T584" s="44"/>
      <c r="U584" s="44"/>
      <c r="V584" s="45"/>
      <c r="W584" s="45"/>
    </row>
    <row r="585" spans="2:23" x14ac:dyDescent="0.35">
      <c r="B585" s="13"/>
      <c r="C585" s="23"/>
      <c r="D585" s="23" t="s">
        <v>15</v>
      </c>
      <c r="E585" s="24"/>
      <c r="F585" s="24">
        <f>SUM(G584)*0.12</f>
        <v>0</v>
      </c>
      <c r="G585" s="24">
        <f t="shared" ref="G585:N585" si="243">SUM(H584)*0.12</f>
        <v>0</v>
      </c>
      <c r="H585" s="24">
        <f t="shared" si="243"/>
        <v>0</v>
      </c>
      <c r="I585" s="24">
        <f t="shared" si="243"/>
        <v>0</v>
      </c>
      <c r="J585" s="24">
        <f t="shared" si="243"/>
        <v>0</v>
      </c>
      <c r="K585" s="24">
        <f t="shared" si="243"/>
        <v>0</v>
      </c>
      <c r="L585" s="24">
        <f t="shared" si="243"/>
        <v>0</v>
      </c>
      <c r="M585" s="24">
        <f t="shared" si="243"/>
        <v>0</v>
      </c>
      <c r="N585" s="24">
        <f t="shared" si="243"/>
        <v>0</v>
      </c>
      <c r="O585" s="189"/>
      <c r="P585" s="17"/>
      <c r="Q585" s="9"/>
      <c r="R585" s="18"/>
      <c r="S585" s="19"/>
      <c r="T585" s="19"/>
      <c r="U585" s="19"/>
      <c r="V585" s="30"/>
      <c r="W585" s="30"/>
    </row>
    <row r="586" spans="2:23" x14ac:dyDescent="0.35">
      <c r="B586" s="13"/>
      <c r="C586" s="23"/>
      <c r="D586" s="23" t="s">
        <v>16</v>
      </c>
      <c r="E586" s="84"/>
      <c r="F586" s="84">
        <f>SUM(F584)*0.06</f>
        <v>0</v>
      </c>
      <c r="G586" s="84">
        <f t="shared" ref="G586:L586" si="244">SUM(G584)*0.06</f>
        <v>0</v>
      </c>
      <c r="H586" s="84">
        <f t="shared" si="244"/>
        <v>0</v>
      </c>
      <c r="I586" s="84">
        <f t="shared" si="244"/>
        <v>0</v>
      </c>
      <c r="J586" s="84">
        <f t="shared" si="244"/>
        <v>0</v>
      </c>
      <c r="K586" s="84">
        <f t="shared" si="244"/>
        <v>0</v>
      </c>
      <c r="L586" s="84">
        <f t="shared" si="244"/>
        <v>0</v>
      </c>
      <c r="M586" s="24"/>
      <c r="N586" s="27">
        <f>SUM(F586:L586)</f>
        <v>0</v>
      </c>
      <c r="O586" s="189"/>
      <c r="P586" s="17"/>
      <c r="Q586" s="9"/>
      <c r="R586" s="18"/>
      <c r="S586" s="19"/>
      <c r="T586" s="19"/>
      <c r="U586" s="19"/>
    </row>
    <row r="587" spans="2:23" x14ac:dyDescent="0.35">
      <c r="B587" s="13"/>
      <c r="E587" s="28"/>
      <c r="F587" s="28">
        <f>SUM(F584:F586)</f>
        <v>0</v>
      </c>
      <c r="G587" s="28">
        <f t="shared" ref="G587:L587" si="245">SUM(G584:G586)</f>
        <v>0</v>
      </c>
      <c r="H587" s="28">
        <f t="shared" si="245"/>
        <v>0</v>
      </c>
      <c r="I587" s="28">
        <f t="shared" si="245"/>
        <v>0</v>
      </c>
      <c r="J587" s="28">
        <f t="shared" si="245"/>
        <v>0</v>
      </c>
      <c r="K587" s="28">
        <f t="shared" si="245"/>
        <v>0</v>
      </c>
      <c r="L587" s="28">
        <f t="shared" si="245"/>
        <v>0</v>
      </c>
      <c r="M587" s="28"/>
      <c r="N587" s="25">
        <f>SUM(N584:N586)</f>
        <v>0</v>
      </c>
      <c r="O587" s="189">
        <f>SUM(E587:L587)</f>
        <v>0</v>
      </c>
      <c r="P587" s="17"/>
      <c r="Q587" s="9"/>
      <c r="R587" s="18"/>
      <c r="S587" s="29"/>
      <c r="T587" s="29"/>
      <c r="U587" s="29"/>
      <c r="V587" s="30"/>
      <c r="W587" s="30"/>
    </row>
    <row r="588" spans="2:23" x14ac:dyDescent="0.35">
      <c r="B588" s="13"/>
      <c r="C588" s="22"/>
      <c r="D588" s="23"/>
      <c r="E588" s="24"/>
      <c r="F588" s="24"/>
      <c r="G588" s="24"/>
      <c r="H588" s="24"/>
      <c r="I588" s="24"/>
      <c r="J588" s="24"/>
      <c r="K588" s="24"/>
      <c r="L588" s="24"/>
      <c r="M588" s="24"/>
      <c r="N588" s="25"/>
      <c r="O588" s="189"/>
      <c r="P588" s="8"/>
      <c r="Q588" s="9"/>
      <c r="R588" s="66"/>
      <c r="S588" s="67"/>
      <c r="T588" s="67"/>
      <c r="U588" s="67"/>
      <c r="V588" s="30"/>
      <c r="W588" s="30"/>
    </row>
    <row r="589" spans="2:23" x14ac:dyDescent="0.35">
      <c r="B589" s="13"/>
      <c r="C589" s="22" t="s">
        <v>265</v>
      </c>
      <c r="D589" s="23"/>
      <c r="E589" s="137"/>
      <c r="F589" s="137">
        <f>F13+F22+F32+F47+F55+F61+F70+F87+F97+F106+F115+F127+F135+F143+F153+F161+F170+F184+F192+F199+F208+F215+F226+F237+F249+F260+F273+F288+F297+F304+F317+F323+F331+F337+F345+F353+F359+F367+F381+F390+F408+F414+F424+F430+F437+F447+F453+F464+F475+F481+F487+F493+F502+F508+F517+F523+F533+F542+F549+F561+F571+F581+F587</f>
        <v>37834762.729599997</v>
      </c>
      <c r="G589" s="137">
        <f t="shared" ref="G589:O589" si="246">G13+G22+G32+G47+G55+G61+G70+G87+G97+G106+G115+G127+G135+G143+G153+G161+G170+G184+G192+G199+G208+G215+G226+G237+G249+G260+G273+G288+G297+G304+G317+G323+G331+G337+G345+G353+G359+G367+G381+G390+G408+G414+G424+G430+G437+G447+G453+G464+G475+G481+G487+G493+G502+G508+G517+G523+G533+G542+G549+G561+G571+G581+G587</f>
        <v>41698944.079999998</v>
      </c>
      <c r="H589" s="137">
        <f t="shared" si="246"/>
        <v>50751344</v>
      </c>
      <c r="I589" s="137">
        <f t="shared" si="246"/>
        <v>59060630</v>
      </c>
      <c r="J589" s="137">
        <f t="shared" si="246"/>
        <v>67215700</v>
      </c>
      <c r="K589" s="137">
        <f t="shared" si="246"/>
        <v>53525100</v>
      </c>
      <c r="L589" s="137">
        <f t="shared" si="246"/>
        <v>36426900</v>
      </c>
      <c r="M589" s="137">
        <f t="shared" si="246"/>
        <v>0</v>
      </c>
      <c r="N589" s="137">
        <f t="shared" si="246"/>
        <v>346513380.8096</v>
      </c>
      <c r="O589" s="137">
        <f t="shared" si="246"/>
        <v>179736104</v>
      </c>
      <c r="P589" s="138"/>
      <c r="Q589" s="9"/>
      <c r="R589" s="66"/>
      <c r="S589" s="67"/>
      <c r="T589" s="67"/>
      <c r="U589" s="67"/>
      <c r="V589" s="30"/>
      <c r="W589" s="30"/>
    </row>
    <row r="590" spans="2:23" x14ac:dyDescent="0.35">
      <c r="B590" s="13"/>
      <c r="C590" s="23"/>
      <c r="D590" s="23"/>
      <c r="E590" s="139"/>
      <c r="F590" s="139"/>
      <c r="G590" s="139"/>
      <c r="H590" s="139"/>
      <c r="I590" s="139"/>
      <c r="J590" s="139"/>
      <c r="K590" s="139"/>
      <c r="L590" s="139"/>
      <c r="M590" s="139"/>
      <c r="N590" s="137"/>
      <c r="O590" s="189"/>
      <c r="P590" s="8"/>
      <c r="Q590" s="9"/>
      <c r="R590" s="66"/>
      <c r="S590" s="67"/>
      <c r="T590" s="67"/>
      <c r="U590" s="67"/>
      <c r="V590" s="30"/>
      <c r="W590" s="30"/>
    </row>
    <row r="591" spans="2:23" x14ac:dyDescent="0.35">
      <c r="B591" s="13"/>
      <c r="C591" s="22" t="s">
        <v>266</v>
      </c>
      <c r="D591" s="23" t="s">
        <v>267</v>
      </c>
      <c r="E591" s="24"/>
      <c r="F591" s="24"/>
      <c r="G591" s="24">
        <v>350000</v>
      </c>
      <c r="H591" s="24"/>
      <c r="I591" s="24"/>
      <c r="J591" s="24">
        <v>350000</v>
      </c>
      <c r="K591" s="24"/>
      <c r="L591" s="24"/>
      <c r="M591" s="24"/>
      <c r="N591" s="25">
        <f>SUM(F591:L591)</f>
        <v>700000</v>
      </c>
      <c r="O591" s="189"/>
      <c r="P591" s="8"/>
      <c r="Q591" s="9"/>
      <c r="R591" s="66"/>
      <c r="S591" s="67"/>
      <c r="T591" s="67"/>
      <c r="U591" s="67"/>
      <c r="V591" s="30"/>
      <c r="W591" s="30"/>
    </row>
    <row r="592" spans="2:23" x14ac:dyDescent="0.35">
      <c r="B592" s="13"/>
      <c r="C592" s="22" t="s">
        <v>266</v>
      </c>
      <c r="D592" s="23" t="s">
        <v>268</v>
      </c>
      <c r="E592" s="24"/>
      <c r="F592" s="24">
        <v>100000</v>
      </c>
      <c r="G592" s="24">
        <v>100000</v>
      </c>
      <c r="H592" s="24">
        <v>100000</v>
      </c>
      <c r="I592" s="24">
        <v>100000</v>
      </c>
      <c r="J592" s="24">
        <v>100000</v>
      </c>
      <c r="K592" s="24">
        <v>100000</v>
      </c>
      <c r="L592" s="24">
        <v>100000</v>
      </c>
      <c r="M592" s="24"/>
      <c r="N592" s="25">
        <f>SUM(F592:L592)</f>
        <v>700000</v>
      </c>
      <c r="O592" s="189"/>
      <c r="P592" s="17"/>
      <c r="Q592" s="9"/>
      <c r="R592" s="18"/>
      <c r="S592" s="29"/>
      <c r="T592" s="29"/>
      <c r="U592" s="29"/>
    </row>
    <row r="593" spans="2:24" x14ac:dyDescent="0.35">
      <c r="B593" s="13"/>
      <c r="C593" s="22" t="s">
        <v>266</v>
      </c>
      <c r="D593" s="23" t="s">
        <v>269</v>
      </c>
      <c r="E593" s="24"/>
      <c r="F593" s="24">
        <v>500000</v>
      </c>
      <c r="G593" s="24">
        <v>500000</v>
      </c>
      <c r="H593" s="24">
        <v>500000</v>
      </c>
      <c r="I593" s="24">
        <v>500000</v>
      </c>
      <c r="J593" s="24">
        <v>500000</v>
      </c>
      <c r="K593" s="24">
        <v>500000</v>
      </c>
      <c r="L593" s="24">
        <v>500000</v>
      </c>
      <c r="M593" s="24"/>
      <c r="N593" s="25">
        <f t="shared" ref="N593:N621" si="247">SUM(F593:L593)</f>
        <v>3500000</v>
      </c>
      <c r="O593" s="189"/>
      <c r="P593" s="17"/>
      <c r="Q593" s="9"/>
      <c r="R593" s="18"/>
      <c r="S593" s="19"/>
      <c r="T593" s="19"/>
      <c r="U593" s="19"/>
      <c r="V593" s="30"/>
      <c r="W593" s="30"/>
    </row>
    <row r="594" spans="2:24" x14ac:dyDescent="0.35">
      <c r="B594" s="13"/>
      <c r="C594" s="22" t="s">
        <v>266</v>
      </c>
      <c r="D594" s="23" t="s">
        <v>270</v>
      </c>
      <c r="E594" s="24"/>
      <c r="F594" s="24">
        <v>200000</v>
      </c>
      <c r="G594" s="24">
        <v>200000</v>
      </c>
      <c r="H594" s="24">
        <v>200000</v>
      </c>
      <c r="I594" s="24">
        <v>200000</v>
      </c>
      <c r="J594" s="24">
        <v>200000</v>
      </c>
      <c r="K594" s="24">
        <v>200000</v>
      </c>
      <c r="L594" s="24">
        <v>200000</v>
      </c>
      <c r="M594" s="24"/>
      <c r="N594" s="25">
        <f t="shared" si="247"/>
        <v>1400000</v>
      </c>
      <c r="O594" s="189"/>
      <c r="P594" s="17"/>
      <c r="Q594" s="9"/>
      <c r="R594" s="18"/>
      <c r="S594" s="19"/>
      <c r="T594" s="19"/>
      <c r="U594" s="19"/>
      <c r="V594" s="30"/>
      <c r="W594" s="30"/>
    </row>
    <row r="595" spans="2:24" x14ac:dyDescent="0.35">
      <c r="B595" s="13"/>
      <c r="C595" s="22" t="s">
        <v>266</v>
      </c>
      <c r="D595" s="23" t="s">
        <v>271</v>
      </c>
      <c r="E595" s="24"/>
      <c r="F595" s="24">
        <v>350000</v>
      </c>
      <c r="G595" s="24">
        <v>100000</v>
      </c>
      <c r="H595" s="24">
        <v>100000</v>
      </c>
      <c r="I595" s="24">
        <v>100000</v>
      </c>
      <c r="J595" s="24">
        <v>100000</v>
      </c>
      <c r="K595" s="24">
        <v>100000</v>
      </c>
      <c r="L595" s="24">
        <v>100000</v>
      </c>
      <c r="M595" s="24"/>
      <c r="N595" s="25">
        <f t="shared" si="247"/>
        <v>950000</v>
      </c>
      <c r="O595" s="189"/>
      <c r="P595" s="53"/>
      <c r="Q595" s="9"/>
      <c r="R595" s="140"/>
      <c r="S595" s="141"/>
      <c r="T595" s="141"/>
      <c r="U595" s="141"/>
      <c r="V595" s="30"/>
      <c r="W595" s="30"/>
    </row>
    <row r="596" spans="2:24" x14ac:dyDescent="0.35">
      <c r="B596" s="13"/>
      <c r="C596" s="22" t="s">
        <v>266</v>
      </c>
      <c r="D596" s="68" t="s">
        <v>272</v>
      </c>
      <c r="E596" s="24"/>
      <c r="F596" s="24">
        <v>50000</v>
      </c>
      <c r="G596" s="24">
        <v>50000</v>
      </c>
      <c r="H596" s="24">
        <v>50000</v>
      </c>
      <c r="I596" s="24">
        <v>50000</v>
      </c>
      <c r="J596" s="24">
        <v>50000</v>
      </c>
      <c r="K596" s="24">
        <v>50000</v>
      </c>
      <c r="L596" s="24">
        <v>50000</v>
      </c>
      <c r="M596" s="24"/>
      <c r="N596" s="25">
        <f t="shared" si="247"/>
        <v>350000</v>
      </c>
      <c r="O596" s="189"/>
      <c r="P596" s="53"/>
      <c r="Q596" s="9"/>
      <c r="R596" s="140"/>
      <c r="S596" s="141"/>
      <c r="T596" s="141"/>
      <c r="U596" s="141"/>
      <c r="V596" s="30"/>
      <c r="W596" s="30"/>
    </row>
    <row r="597" spans="2:24" x14ac:dyDescent="0.35">
      <c r="B597" s="13"/>
      <c r="C597" s="22" t="s">
        <v>266</v>
      </c>
      <c r="D597" s="23" t="s">
        <v>273</v>
      </c>
      <c r="E597" s="24"/>
      <c r="F597" s="24">
        <v>100000</v>
      </c>
      <c r="G597" s="24">
        <v>250000</v>
      </c>
      <c r="H597" s="24">
        <v>250000</v>
      </c>
      <c r="I597" s="24">
        <v>250000</v>
      </c>
      <c r="J597" s="24">
        <v>250000</v>
      </c>
      <c r="K597" s="24">
        <v>250000</v>
      </c>
      <c r="L597" s="24">
        <v>250000</v>
      </c>
      <c r="M597" s="24"/>
      <c r="N597" s="25">
        <f t="shared" si="247"/>
        <v>1600000</v>
      </c>
      <c r="O597" s="189"/>
      <c r="P597" s="17"/>
      <c r="Q597" s="9"/>
      <c r="R597" s="18"/>
      <c r="S597" s="19"/>
      <c r="T597" s="19"/>
      <c r="U597" s="19"/>
    </row>
    <row r="598" spans="2:24" x14ac:dyDescent="0.35">
      <c r="B598" s="13"/>
      <c r="C598" s="22" t="s">
        <v>266</v>
      </c>
      <c r="D598" s="23" t="s">
        <v>274</v>
      </c>
      <c r="E598" s="24"/>
      <c r="F598" s="24">
        <v>325000</v>
      </c>
      <c r="G598" s="24">
        <v>325000</v>
      </c>
      <c r="H598" s="24">
        <v>325000</v>
      </c>
      <c r="I598" s="24">
        <v>325000</v>
      </c>
      <c r="J598" s="24">
        <v>325000</v>
      </c>
      <c r="K598" s="24">
        <v>325000</v>
      </c>
      <c r="L598" s="24">
        <v>325000</v>
      </c>
      <c r="M598" s="24"/>
      <c r="N598" s="25">
        <f t="shared" si="247"/>
        <v>2275000</v>
      </c>
      <c r="O598" s="189"/>
      <c r="P598" s="17"/>
      <c r="Q598" s="9"/>
      <c r="R598" s="18"/>
      <c r="S598" s="19"/>
      <c r="T598" s="19"/>
      <c r="U598" s="19"/>
    </row>
    <row r="599" spans="2:24" x14ac:dyDescent="0.35">
      <c r="B599" s="13"/>
      <c r="C599" s="22" t="s">
        <v>266</v>
      </c>
      <c r="D599" s="23" t="s">
        <v>275</v>
      </c>
      <c r="E599" s="24"/>
      <c r="F599" s="24">
        <v>100000</v>
      </c>
      <c r="G599" s="24">
        <v>100000</v>
      </c>
      <c r="H599" s="24">
        <v>100000</v>
      </c>
      <c r="I599" s="24">
        <v>100000</v>
      </c>
      <c r="J599" s="24">
        <v>100000</v>
      </c>
      <c r="K599" s="24">
        <v>100000</v>
      </c>
      <c r="L599" s="24">
        <v>100000</v>
      </c>
      <c r="M599" s="24"/>
      <c r="N599" s="25">
        <f t="shared" si="247"/>
        <v>700000</v>
      </c>
      <c r="O599" s="189"/>
      <c r="P599" s="17"/>
      <c r="Q599" s="9"/>
      <c r="R599" s="18"/>
      <c r="S599" s="19"/>
      <c r="T599" s="19"/>
      <c r="U599" s="19"/>
    </row>
    <row r="600" spans="2:24" x14ac:dyDescent="0.35">
      <c r="B600" s="13"/>
      <c r="C600" s="22" t="s">
        <v>266</v>
      </c>
      <c r="D600" s="23" t="s">
        <v>276</v>
      </c>
      <c r="E600" s="24"/>
      <c r="F600" s="24">
        <v>250000</v>
      </c>
      <c r="G600" s="24">
        <v>500000</v>
      </c>
      <c r="H600" s="24">
        <v>500000</v>
      </c>
      <c r="I600" s="24">
        <v>500000</v>
      </c>
      <c r="J600" s="24">
        <v>500000</v>
      </c>
      <c r="K600" s="24">
        <v>500000</v>
      </c>
      <c r="L600" s="24">
        <v>500000</v>
      </c>
      <c r="M600" s="24"/>
      <c r="N600" s="25">
        <f t="shared" si="247"/>
        <v>3250000</v>
      </c>
      <c r="O600" s="189"/>
      <c r="P600" s="17"/>
      <c r="Q600" s="9"/>
      <c r="R600" s="18"/>
      <c r="S600" s="19"/>
      <c r="T600" s="19"/>
      <c r="U600" s="19"/>
    </row>
    <row r="601" spans="2:24" x14ac:dyDescent="0.35">
      <c r="B601" s="13"/>
      <c r="C601" s="22" t="s">
        <v>266</v>
      </c>
      <c r="D601" s="23" t="s">
        <v>13</v>
      </c>
      <c r="E601" s="24"/>
      <c r="F601" s="24">
        <v>350000</v>
      </c>
      <c r="G601" s="24">
        <v>350000</v>
      </c>
      <c r="H601" s="24">
        <v>350000</v>
      </c>
      <c r="I601" s="24">
        <v>350000</v>
      </c>
      <c r="J601" s="24">
        <v>350000</v>
      </c>
      <c r="K601" s="24">
        <v>350000</v>
      </c>
      <c r="L601" s="24">
        <v>350000</v>
      </c>
      <c r="M601" s="24"/>
      <c r="N601" s="25">
        <f t="shared" si="247"/>
        <v>2450000</v>
      </c>
      <c r="O601" s="189"/>
      <c r="P601" s="17"/>
      <c r="Q601" s="9"/>
      <c r="R601" s="18"/>
      <c r="S601" s="19"/>
      <c r="T601" s="19"/>
      <c r="U601" s="19"/>
    </row>
    <row r="602" spans="2:24" x14ac:dyDescent="0.35">
      <c r="B602" s="13"/>
      <c r="C602" s="22" t="s">
        <v>266</v>
      </c>
      <c r="D602" s="23" t="s">
        <v>277</v>
      </c>
      <c r="E602" s="24"/>
      <c r="F602" s="24">
        <v>50000</v>
      </c>
      <c r="G602" s="24">
        <v>50000</v>
      </c>
      <c r="H602" s="24">
        <v>50000</v>
      </c>
      <c r="I602" s="24">
        <v>50000</v>
      </c>
      <c r="J602" s="24">
        <v>50000</v>
      </c>
      <c r="K602" s="24">
        <v>50000</v>
      </c>
      <c r="L602" s="24">
        <v>50000</v>
      </c>
      <c r="M602" s="24"/>
      <c r="N602" s="25">
        <f t="shared" si="247"/>
        <v>350000</v>
      </c>
      <c r="O602" s="189"/>
      <c r="P602" s="17"/>
      <c r="Q602" s="9"/>
      <c r="R602" s="18"/>
      <c r="S602" s="19"/>
      <c r="T602" s="19"/>
      <c r="U602" s="19"/>
    </row>
    <row r="603" spans="2:24" x14ac:dyDescent="0.35">
      <c r="B603" s="13"/>
      <c r="C603" s="22" t="s">
        <v>266</v>
      </c>
      <c r="D603" s="23" t="s">
        <v>278</v>
      </c>
      <c r="E603" s="24"/>
      <c r="F603" s="24">
        <v>600000</v>
      </c>
      <c r="G603" s="24">
        <v>600000</v>
      </c>
      <c r="H603" s="24">
        <v>850000</v>
      </c>
      <c r="I603" s="24">
        <v>850000</v>
      </c>
      <c r="J603" s="24">
        <v>850000</v>
      </c>
      <c r="K603" s="24">
        <v>850000</v>
      </c>
      <c r="L603" s="24">
        <v>850000</v>
      </c>
      <c r="M603" s="24"/>
      <c r="N603" s="25">
        <f t="shared" si="247"/>
        <v>5450000</v>
      </c>
      <c r="O603" s="189"/>
      <c r="P603" s="17"/>
      <c r="Q603" s="9"/>
      <c r="R603" s="18"/>
      <c r="S603" s="19"/>
      <c r="T603" s="19"/>
      <c r="U603" s="19"/>
    </row>
    <row r="604" spans="2:24" x14ac:dyDescent="0.35">
      <c r="B604" s="13"/>
      <c r="C604" s="22" t="s">
        <v>266</v>
      </c>
      <c r="D604" s="23" t="s">
        <v>279</v>
      </c>
      <c r="E604" s="24"/>
      <c r="F604" s="24">
        <v>200000</v>
      </c>
      <c r="G604" s="24">
        <v>200000</v>
      </c>
      <c r="H604" s="24">
        <v>200000</v>
      </c>
      <c r="I604" s="24">
        <v>200000</v>
      </c>
      <c r="J604" s="24">
        <v>200000</v>
      </c>
      <c r="K604" s="24">
        <v>200000</v>
      </c>
      <c r="L604" s="24">
        <v>200000</v>
      </c>
      <c r="M604" s="24"/>
      <c r="N604" s="25">
        <f t="shared" si="247"/>
        <v>1400000</v>
      </c>
      <c r="O604" s="189"/>
      <c r="P604" s="17"/>
      <c r="Q604" s="9"/>
      <c r="R604" s="18"/>
      <c r="S604" s="19"/>
      <c r="T604" s="19"/>
      <c r="U604" s="19"/>
    </row>
    <row r="605" spans="2:24" x14ac:dyDescent="0.35">
      <c r="B605" s="13"/>
      <c r="C605" s="22" t="s">
        <v>266</v>
      </c>
      <c r="D605" s="23" t="s">
        <v>280</v>
      </c>
      <c r="E605" s="24"/>
      <c r="F605" s="24">
        <v>1000000</v>
      </c>
      <c r="G605" s="24">
        <v>1000000</v>
      </c>
      <c r="H605" s="24">
        <v>1000000</v>
      </c>
      <c r="I605" s="24">
        <v>1000000</v>
      </c>
      <c r="J605" s="24">
        <v>1000000</v>
      </c>
      <c r="K605" s="24">
        <v>1000000</v>
      </c>
      <c r="L605" s="24">
        <v>1000000</v>
      </c>
      <c r="M605" s="24"/>
      <c r="N605" s="25">
        <f t="shared" si="247"/>
        <v>7000000</v>
      </c>
      <c r="O605" s="189"/>
      <c r="P605" s="17"/>
      <c r="Q605" s="9"/>
      <c r="R605" s="18"/>
      <c r="S605" s="19"/>
      <c r="T605" s="19"/>
      <c r="U605" s="19"/>
      <c r="X605" s="33"/>
    </row>
    <row r="606" spans="2:24" x14ac:dyDescent="0.35">
      <c r="B606" s="13"/>
      <c r="C606" s="22" t="s">
        <v>266</v>
      </c>
      <c r="D606" s="23" t="s">
        <v>281</v>
      </c>
      <c r="E606" s="24"/>
      <c r="F606" s="24">
        <v>800000</v>
      </c>
      <c r="G606" s="24">
        <v>800000</v>
      </c>
      <c r="H606" s="24">
        <v>800000</v>
      </c>
      <c r="I606" s="24">
        <v>800000</v>
      </c>
      <c r="J606" s="24">
        <v>800000</v>
      </c>
      <c r="K606" s="24">
        <v>800000</v>
      </c>
      <c r="L606" s="24">
        <v>800000</v>
      </c>
      <c r="M606" s="24"/>
      <c r="N606" s="25">
        <f t="shared" si="247"/>
        <v>5600000</v>
      </c>
      <c r="O606" s="189"/>
      <c r="P606" s="17"/>
      <c r="Q606" s="9"/>
      <c r="R606" s="18"/>
      <c r="S606" s="19"/>
      <c r="T606" s="19"/>
      <c r="U606" s="19"/>
      <c r="X606" s="33"/>
    </row>
    <row r="607" spans="2:24" x14ac:dyDescent="0.35">
      <c r="B607" s="13"/>
      <c r="C607" s="22" t="s">
        <v>266</v>
      </c>
      <c r="D607" s="23" t="s">
        <v>282</v>
      </c>
      <c r="E607" s="24"/>
      <c r="F607" s="24">
        <v>400000</v>
      </c>
      <c r="G607" s="24">
        <v>400000</v>
      </c>
      <c r="H607" s="24">
        <v>400000</v>
      </c>
      <c r="I607" s="24">
        <v>400000</v>
      </c>
      <c r="J607" s="24">
        <v>400000</v>
      </c>
      <c r="K607" s="24">
        <v>400000</v>
      </c>
      <c r="L607" s="24">
        <v>400000</v>
      </c>
      <c r="M607" s="24"/>
      <c r="N607" s="25">
        <f t="shared" si="247"/>
        <v>2800000</v>
      </c>
      <c r="O607" s="189"/>
      <c r="P607" s="17"/>
      <c r="Q607" s="9"/>
      <c r="R607" s="18"/>
      <c r="S607" s="19"/>
      <c r="T607" s="19"/>
      <c r="U607" s="19"/>
    </row>
    <row r="608" spans="2:24" x14ac:dyDescent="0.35">
      <c r="B608" s="13"/>
      <c r="C608" s="22" t="s">
        <v>266</v>
      </c>
      <c r="D608" s="23" t="s">
        <v>124</v>
      </c>
      <c r="E608" s="24"/>
      <c r="F608" s="24">
        <v>150000</v>
      </c>
      <c r="G608" s="24">
        <v>150000</v>
      </c>
      <c r="H608" s="24">
        <v>150000</v>
      </c>
      <c r="I608" s="24">
        <v>150000</v>
      </c>
      <c r="J608" s="24">
        <v>150000</v>
      </c>
      <c r="K608" s="24">
        <v>150000</v>
      </c>
      <c r="L608" s="24">
        <v>150000</v>
      </c>
      <c r="M608" s="24"/>
      <c r="N608" s="25">
        <f t="shared" si="247"/>
        <v>1050000</v>
      </c>
      <c r="O608" s="188"/>
      <c r="P608" s="17"/>
      <c r="Q608" s="9"/>
      <c r="R608" s="18"/>
      <c r="S608" s="19"/>
      <c r="T608" s="19"/>
      <c r="U608" s="19"/>
    </row>
    <row r="609" spans="2:21" x14ac:dyDescent="0.35">
      <c r="B609" s="13"/>
      <c r="C609" s="22" t="s">
        <v>266</v>
      </c>
      <c r="D609" s="23" t="s">
        <v>86</v>
      </c>
      <c r="E609" s="24"/>
      <c r="F609" s="24">
        <v>100000</v>
      </c>
      <c r="G609" s="24">
        <v>100000</v>
      </c>
      <c r="H609" s="24">
        <v>100000</v>
      </c>
      <c r="I609" s="24">
        <v>100000</v>
      </c>
      <c r="J609" s="24">
        <v>100000</v>
      </c>
      <c r="K609" s="24">
        <v>100000</v>
      </c>
      <c r="L609" s="24">
        <v>100000</v>
      </c>
      <c r="M609" s="24"/>
      <c r="N609" s="25">
        <f t="shared" si="247"/>
        <v>700000</v>
      </c>
      <c r="O609" s="189"/>
      <c r="P609" s="17"/>
      <c r="Q609" s="9"/>
      <c r="R609" s="18"/>
      <c r="S609" s="19"/>
      <c r="T609" s="19"/>
      <c r="U609" s="19"/>
    </row>
    <row r="610" spans="2:21" x14ac:dyDescent="0.35">
      <c r="B610" s="13"/>
      <c r="C610" s="22" t="s">
        <v>266</v>
      </c>
      <c r="D610" s="23" t="s">
        <v>283</v>
      </c>
      <c r="E610" s="24"/>
      <c r="F610" s="24">
        <v>200000</v>
      </c>
      <c r="G610" s="24">
        <v>200000</v>
      </c>
      <c r="H610" s="24">
        <v>200000</v>
      </c>
      <c r="I610" s="24">
        <v>200000</v>
      </c>
      <c r="J610" s="24">
        <v>200000</v>
      </c>
      <c r="K610" s="24">
        <v>200000</v>
      </c>
      <c r="L610" s="24">
        <v>200000</v>
      </c>
      <c r="M610" s="24"/>
      <c r="N610" s="25">
        <f t="shared" si="247"/>
        <v>1400000</v>
      </c>
      <c r="O610" s="189"/>
      <c r="P610" s="17"/>
      <c r="Q610" s="9"/>
      <c r="R610" s="18"/>
      <c r="S610" s="19"/>
      <c r="T610" s="19"/>
      <c r="U610" s="19"/>
    </row>
    <row r="611" spans="2:21" x14ac:dyDescent="0.35">
      <c r="B611" s="13"/>
      <c r="C611" s="22" t="s">
        <v>266</v>
      </c>
      <c r="D611" s="23" t="s">
        <v>284</v>
      </c>
      <c r="E611" s="24"/>
      <c r="F611" s="24">
        <v>80000</v>
      </c>
      <c r="G611" s="24">
        <v>80000</v>
      </c>
      <c r="H611" s="24">
        <v>80000</v>
      </c>
      <c r="I611" s="24">
        <v>80000</v>
      </c>
      <c r="J611" s="24">
        <v>80000</v>
      </c>
      <c r="K611" s="24">
        <v>80000</v>
      </c>
      <c r="L611" s="24">
        <v>80000</v>
      </c>
      <c r="M611" s="24"/>
      <c r="N611" s="25">
        <f t="shared" si="247"/>
        <v>560000</v>
      </c>
      <c r="O611" s="189"/>
      <c r="P611" s="17"/>
      <c r="Q611" s="9"/>
      <c r="R611" s="18"/>
      <c r="S611" s="19"/>
      <c r="T611" s="19"/>
      <c r="U611" s="19"/>
    </row>
    <row r="612" spans="2:21" x14ac:dyDescent="0.35">
      <c r="B612" s="13"/>
      <c r="C612" s="22" t="s">
        <v>266</v>
      </c>
      <c r="D612" s="23" t="s">
        <v>285</v>
      </c>
      <c r="E612" s="24"/>
      <c r="F612" s="24"/>
      <c r="G612" s="24"/>
      <c r="H612" s="24">
        <v>300000</v>
      </c>
      <c r="I612" s="24"/>
      <c r="J612" s="24"/>
      <c r="K612" s="24">
        <v>300000</v>
      </c>
      <c r="L612" s="24">
        <v>300000</v>
      </c>
      <c r="M612" s="24"/>
      <c r="N612" s="25">
        <f>SUM(F612:L612)</f>
        <v>900000</v>
      </c>
      <c r="O612" s="189"/>
      <c r="P612" s="17"/>
      <c r="Q612" s="9"/>
      <c r="R612" s="18"/>
      <c r="S612" s="19"/>
      <c r="T612" s="19"/>
      <c r="U612" s="19"/>
    </row>
    <row r="613" spans="2:21" s="33" customFormat="1" ht="12.5" x14ac:dyDescent="0.25">
      <c r="B613" s="37"/>
      <c r="C613" s="22" t="s">
        <v>266</v>
      </c>
      <c r="D613" s="23" t="s">
        <v>262</v>
      </c>
      <c r="E613" s="24"/>
      <c r="F613" s="24">
        <v>20000</v>
      </c>
      <c r="G613" s="24">
        <v>100000</v>
      </c>
      <c r="H613" s="24">
        <v>100000</v>
      </c>
      <c r="I613" s="24">
        <v>100000</v>
      </c>
      <c r="J613" s="24">
        <v>100000</v>
      </c>
      <c r="K613" s="24">
        <v>100000</v>
      </c>
      <c r="L613" s="24">
        <v>100000</v>
      </c>
      <c r="M613" s="24"/>
      <c r="N613" s="25">
        <f t="shared" si="247"/>
        <v>620000</v>
      </c>
      <c r="O613" s="189"/>
      <c r="P613" s="17"/>
      <c r="Q613" s="9"/>
      <c r="R613" s="18"/>
      <c r="S613" s="19"/>
      <c r="T613" s="19"/>
      <c r="U613" s="19"/>
    </row>
    <row r="614" spans="2:21" x14ac:dyDescent="0.35">
      <c r="B614" s="13"/>
      <c r="C614" s="22" t="s">
        <v>266</v>
      </c>
      <c r="D614" s="23" t="s">
        <v>286</v>
      </c>
      <c r="E614" s="24"/>
      <c r="F614" s="24">
        <v>250000</v>
      </c>
      <c r="G614" s="24">
        <v>250000</v>
      </c>
      <c r="H614" s="24">
        <v>250000</v>
      </c>
      <c r="I614" s="24">
        <v>250000</v>
      </c>
      <c r="J614" s="24">
        <v>250000</v>
      </c>
      <c r="K614" s="24">
        <v>250000</v>
      </c>
      <c r="L614" s="24">
        <v>250000</v>
      </c>
      <c r="M614" s="24"/>
      <c r="N614" s="25">
        <f t="shared" si="247"/>
        <v>1750000</v>
      </c>
      <c r="O614" s="189"/>
      <c r="P614" s="17"/>
      <c r="Q614" s="9"/>
      <c r="R614" s="18"/>
      <c r="S614" s="19"/>
      <c r="T614" s="19"/>
      <c r="U614" s="19"/>
    </row>
    <row r="615" spans="2:21" s="33" customFormat="1" ht="12.5" x14ac:dyDescent="0.25">
      <c r="B615" s="37"/>
      <c r="C615" s="22" t="s">
        <v>266</v>
      </c>
      <c r="D615" s="23" t="s">
        <v>287</v>
      </c>
      <c r="E615" s="24"/>
      <c r="F615" s="24">
        <v>150000</v>
      </c>
      <c r="G615" s="24">
        <v>150000</v>
      </c>
      <c r="H615" s="24">
        <v>150000</v>
      </c>
      <c r="I615" s="24">
        <v>150000</v>
      </c>
      <c r="J615" s="24">
        <v>150000</v>
      </c>
      <c r="K615" s="24">
        <v>150000</v>
      </c>
      <c r="L615" s="24">
        <v>150000</v>
      </c>
      <c r="M615" s="24"/>
      <c r="N615" s="25">
        <f t="shared" si="247"/>
        <v>1050000</v>
      </c>
      <c r="O615" s="189"/>
      <c r="P615" s="17"/>
      <c r="Q615" s="9"/>
      <c r="R615" s="18"/>
      <c r="S615" s="19"/>
      <c r="T615" s="19"/>
      <c r="U615" s="19"/>
    </row>
    <row r="616" spans="2:21" x14ac:dyDescent="0.35">
      <c r="B616" s="13"/>
      <c r="C616" s="22" t="s">
        <v>266</v>
      </c>
      <c r="D616" s="23" t="s">
        <v>288</v>
      </c>
      <c r="E616" s="24"/>
      <c r="F616" s="24">
        <v>200000</v>
      </c>
      <c r="G616" s="24">
        <v>200000</v>
      </c>
      <c r="H616" s="24">
        <v>200000</v>
      </c>
      <c r="I616" s="24">
        <v>200000</v>
      </c>
      <c r="J616" s="24">
        <v>200000</v>
      </c>
      <c r="K616" s="24">
        <v>200000</v>
      </c>
      <c r="L616" s="24">
        <v>200000</v>
      </c>
      <c r="M616" s="24"/>
      <c r="N616" s="25">
        <f t="shared" si="247"/>
        <v>1400000</v>
      </c>
      <c r="O616" s="189"/>
      <c r="P616" s="17"/>
      <c r="Q616" s="9"/>
      <c r="R616" s="18"/>
      <c r="S616" s="19"/>
      <c r="T616" s="19"/>
      <c r="U616" s="19"/>
    </row>
    <row r="617" spans="2:21" x14ac:dyDescent="0.35">
      <c r="B617" s="13"/>
      <c r="C617" s="22" t="s">
        <v>266</v>
      </c>
      <c r="D617" s="23" t="s">
        <v>247</v>
      </c>
      <c r="E617" s="24"/>
      <c r="F617" s="24">
        <v>50000</v>
      </c>
      <c r="G617" s="24">
        <v>500000</v>
      </c>
      <c r="H617" s="24">
        <v>500000</v>
      </c>
      <c r="I617" s="24">
        <v>500000</v>
      </c>
      <c r="J617" s="24">
        <v>500000</v>
      </c>
      <c r="K617" s="24">
        <v>500000</v>
      </c>
      <c r="L617" s="24">
        <v>500000</v>
      </c>
      <c r="M617" s="24"/>
      <c r="N617" s="25">
        <f t="shared" si="247"/>
        <v>3050000</v>
      </c>
      <c r="O617" s="189"/>
      <c r="P617" s="17"/>
      <c r="Q617" s="9"/>
      <c r="R617" s="18"/>
      <c r="S617" s="19"/>
      <c r="T617" s="19"/>
      <c r="U617" s="19"/>
    </row>
    <row r="618" spans="2:21" s="33" customFormat="1" ht="12.5" x14ac:dyDescent="0.25">
      <c r="B618" s="37"/>
      <c r="C618" s="22" t="s">
        <v>266</v>
      </c>
      <c r="D618" s="23" t="s">
        <v>289</v>
      </c>
      <c r="E618" s="24"/>
      <c r="F618" s="24">
        <v>50000</v>
      </c>
      <c r="G618" s="24">
        <v>50000</v>
      </c>
      <c r="H618" s="24">
        <v>50000</v>
      </c>
      <c r="I618" s="24">
        <v>50000</v>
      </c>
      <c r="J618" s="24">
        <v>50000</v>
      </c>
      <c r="K618" s="24">
        <v>50000</v>
      </c>
      <c r="L618" s="24">
        <v>50000</v>
      </c>
      <c r="M618" s="24"/>
      <c r="N618" s="25">
        <f t="shared" si="247"/>
        <v>350000</v>
      </c>
      <c r="O618" s="189"/>
      <c r="P618" s="17"/>
      <c r="Q618" s="9"/>
      <c r="R618" s="18"/>
      <c r="S618" s="19"/>
      <c r="T618" s="19"/>
      <c r="U618" s="19"/>
    </row>
    <row r="619" spans="2:21" x14ac:dyDescent="0.35">
      <c r="B619" s="13"/>
      <c r="C619" s="22" t="s">
        <v>266</v>
      </c>
      <c r="D619" s="23" t="s">
        <v>290</v>
      </c>
      <c r="E619" s="24"/>
      <c r="F619" s="24">
        <v>75000</v>
      </c>
      <c r="G619" s="24">
        <v>75000</v>
      </c>
      <c r="H619" s="24">
        <v>75000</v>
      </c>
      <c r="I619" s="24">
        <v>75000</v>
      </c>
      <c r="J619" s="24">
        <v>75000</v>
      </c>
      <c r="K619" s="24">
        <v>75000</v>
      </c>
      <c r="L619" s="24">
        <v>75000</v>
      </c>
      <c r="M619" s="24"/>
      <c r="N619" s="25">
        <f t="shared" si="247"/>
        <v>525000</v>
      </c>
      <c r="O619" s="189"/>
      <c r="P619" s="17"/>
      <c r="Q619" s="9"/>
      <c r="R619" s="18"/>
      <c r="S619" s="19"/>
      <c r="T619" s="19"/>
      <c r="U619" s="19"/>
    </row>
    <row r="620" spans="2:21" x14ac:dyDescent="0.35">
      <c r="B620" s="13"/>
      <c r="C620" s="22" t="s">
        <v>266</v>
      </c>
      <c r="D620" s="23" t="s">
        <v>291</v>
      </c>
      <c r="E620" s="24"/>
      <c r="F620" s="24">
        <v>90000</v>
      </c>
      <c r="G620" s="24">
        <v>90000</v>
      </c>
      <c r="H620" s="24">
        <v>90000</v>
      </c>
      <c r="I620" s="24">
        <v>90000</v>
      </c>
      <c r="J620" s="24">
        <v>90000</v>
      </c>
      <c r="K620" s="24">
        <v>90000</v>
      </c>
      <c r="L620" s="24">
        <v>90000</v>
      </c>
      <c r="M620" s="24"/>
      <c r="N620" s="25">
        <f t="shared" si="247"/>
        <v>630000</v>
      </c>
      <c r="O620" s="189"/>
      <c r="P620" s="17"/>
      <c r="Q620" s="9"/>
      <c r="R620" s="18"/>
      <c r="S620" s="19"/>
      <c r="T620" s="19"/>
      <c r="U620" s="19"/>
    </row>
    <row r="621" spans="2:21" x14ac:dyDescent="0.35">
      <c r="B621" s="13"/>
      <c r="C621" s="22" t="s">
        <v>266</v>
      </c>
      <c r="D621" s="23" t="s">
        <v>292</v>
      </c>
      <c r="E621" s="24"/>
      <c r="F621" s="24">
        <v>400000</v>
      </c>
      <c r="G621" s="24">
        <v>400000</v>
      </c>
      <c r="H621" s="24">
        <v>400000</v>
      </c>
      <c r="I621" s="24">
        <v>400000</v>
      </c>
      <c r="J621" s="24">
        <v>400000</v>
      </c>
      <c r="K621" s="24">
        <v>400000</v>
      </c>
      <c r="L621" s="24">
        <v>400000</v>
      </c>
      <c r="M621" s="24"/>
      <c r="N621" s="25">
        <f t="shared" si="247"/>
        <v>2800000</v>
      </c>
      <c r="O621" s="189"/>
      <c r="P621" s="17"/>
      <c r="Q621" s="9"/>
      <c r="R621" s="18"/>
      <c r="S621" s="19"/>
      <c r="T621" s="19"/>
      <c r="U621" s="19"/>
    </row>
    <row r="622" spans="2:21" x14ac:dyDescent="0.35">
      <c r="B622" s="13"/>
      <c r="C622" s="22" t="s">
        <v>266</v>
      </c>
      <c r="D622" s="23" t="s">
        <v>293</v>
      </c>
      <c r="E622" s="24"/>
      <c r="G622" s="24">
        <v>600000</v>
      </c>
      <c r="H622" s="24"/>
      <c r="I622" s="24"/>
      <c r="J622" s="24"/>
      <c r="K622" s="24"/>
      <c r="L622" s="24"/>
      <c r="M622" s="24"/>
      <c r="N622" s="25">
        <f>SUM(G622:L622)</f>
        <v>600000</v>
      </c>
      <c r="O622" s="189"/>
      <c r="P622" s="17"/>
      <c r="Q622" s="9"/>
      <c r="R622" s="18"/>
      <c r="S622" s="19"/>
      <c r="T622" s="19"/>
      <c r="U622" s="19"/>
    </row>
    <row r="623" spans="2:21" x14ac:dyDescent="0.35">
      <c r="B623" s="13"/>
      <c r="D623" s="23"/>
      <c r="E623" s="25"/>
      <c r="F623" s="24"/>
      <c r="G623" s="24"/>
      <c r="H623" s="24"/>
      <c r="I623" s="24"/>
      <c r="J623" s="24"/>
      <c r="K623" s="24"/>
      <c r="L623" s="24"/>
      <c r="M623" s="24"/>
      <c r="N623" s="25"/>
      <c r="O623" s="189"/>
      <c r="P623" s="17"/>
      <c r="Q623" s="9"/>
      <c r="R623" s="18"/>
      <c r="S623" s="19"/>
      <c r="T623" s="19"/>
      <c r="U623" s="19"/>
    </row>
    <row r="624" spans="2:21" x14ac:dyDescent="0.35">
      <c r="B624" s="13"/>
      <c r="C624" s="22" t="s">
        <v>294</v>
      </c>
      <c r="D624" s="23"/>
      <c r="E624" s="142"/>
      <c r="F624" s="142">
        <f>SUM(F591:F623)</f>
        <v>7190000</v>
      </c>
      <c r="G624" s="142">
        <f t="shared" ref="G624:L624" si="248">SUM(G591:G623)</f>
        <v>8820000</v>
      </c>
      <c r="H624" s="142">
        <f t="shared" si="248"/>
        <v>8420000</v>
      </c>
      <c r="I624" s="142">
        <f t="shared" si="248"/>
        <v>8120000</v>
      </c>
      <c r="J624" s="142">
        <f t="shared" si="248"/>
        <v>8470000</v>
      </c>
      <c r="K624" s="142">
        <f t="shared" si="248"/>
        <v>8420000</v>
      </c>
      <c r="L624" s="142">
        <f t="shared" si="248"/>
        <v>8420000</v>
      </c>
      <c r="M624" s="142"/>
      <c r="N624" s="142">
        <f>SUM(N591:N623)</f>
        <v>57860000</v>
      </c>
      <c r="O624" s="189"/>
      <c r="P624" s="17"/>
      <c r="Q624" s="9"/>
      <c r="R624" s="18"/>
      <c r="S624" s="19"/>
      <c r="T624" s="19"/>
      <c r="U624" s="19"/>
    </row>
    <row r="625" spans="2:23" x14ac:dyDescent="0.35">
      <c r="B625" s="13"/>
      <c r="D625" s="23"/>
      <c r="E625" s="137"/>
      <c r="F625" s="137"/>
      <c r="G625" s="137"/>
      <c r="H625" s="137"/>
      <c r="I625" s="137"/>
      <c r="J625" s="137"/>
      <c r="K625" s="137"/>
      <c r="L625" s="137"/>
      <c r="M625" s="137"/>
      <c r="N625" s="137"/>
      <c r="O625" s="189"/>
      <c r="P625" s="17"/>
      <c r="Q625" s="9"/>
      <c r="R625" s="18"/>
      <c r="S625" s="19"/>
      <c r="T625" s="19"/>
      <c r="U625" s="19"/>
    </row>
    <row r="626" spans="2:23" x14ac:dyDescent="0.35">
      <c r="B626" s="13"/>
      <c r="C626" s="22"/>
      <c r="D626" s="23"/>
      <c r="E626" s="137"/>
      <c r="F626" s="137"/>
      <c r="G626" s="137"/>
      <c r="H626" s="137"/>
      <c r="I626" s="137"/>
      <c r="J626" s="137"/>
      <c r="K626" s="137"/>
      <c r="L626" s="137"/>
      <c r="M626" s="137"/>
      <c r="N626" s="143"/>
      <c r="O626" s="189"/>
      <c r="P626" s="17"/>
      <c r="Q626" s="9"/>
      <c r="R626" s="18"/>
      <c r="S626" s="19"/>
      <c r="T626" s="19"/>
      <c r="U626" s="19"/>
    </row>
    <row r="627" spans="2:23" x14ac:dyDescent="0.35">
      <c r="B627" s="13"/>
      <c r="C627" s="22"/>
      <c r="D627" s="23"/>
      <c r="E627" s="137"/>
      <c r="F627" s="137"/>
      <c r="G627" s="137"/>
      <c r="H627" s="137"/>
      <c r="I627" s="137"/>
      <c r="J627" s="137"/>
      <c r="K627" s="137"/>
      <c r="L627" s="137"/>
      <c r="M627" s="137"/>
      <c r="N627" s="143"/>
      <c r="O627" s="189"/>
      <c r="P627" s="17"/>
      <c r="Q627" s="9"/>
      <c r="R627" s="18"/>
      <c r="S627" s="19"/>
      <c r="T627" s="19"/>
      <c r="U627" s="19"/>
    </row>
    <row r="628" spans="2:23" x14ac:dyDescent="0.35">
      <c r="B628" s="13"/>
      <c r="D628" s="23"/>
      <c r="E628" s="137"/>
      <c r="F628" s="137"/>
      <c r="G628" s="137"/>
      <c r="H628" s="137"/>
      <c r="I628" s="137"/>
      <c r="J628" s="137"/>
      <c r="K628" s="137"/>
      <c r="L628" s="137"/>
      <c r="M628" s="137"/>
      <c r="N628" s="137"/>
      <c r="O628" s="189"/>
      <c r="P628" s="17"/>
      <c r="Q628" s="9"/>
      <c r="R628" s="18"/>
      <c r="S628" s="19"/>
      <c r="T628" s="19"/>
      <c r="U628" s="19"/>
    </row>
    <row r="629" spans="2:23" x14ac:dyDescent="0.35">
      <c r="B629" s="13"/>
      <c r="C629" s="22" t="s">
        <v>295</v>
      </c>
      <c r="D629" s="23"/>
      <c r="E629" s="25"/>
      <c r="F629" s="137">
        <f>(F589+F624)</f>
        <v>45024762.729599997</v>
      </c>
      <c r="G629" s="137">
        <f t="shared" ref="G629:L629" si="249">(G589+G624)</f>
        <v>50518944.079999998</v>
      </c>
      <c r="H629" s="137">
        <f t="shared" si="249"/>
        <v>59171344</v>
      </c>
      <c r="I629" s="137">
        <f t="shared" si="249"/>
        <v>67180630</v>
      </c>
      <c r="J629" s="137">
        <f t="shared" si="249"/>
        <v>75685700</v>
      </c>
      <c r="K629" s="137">
        <f t="shared" si="249"/>
        <v>61945100</v>
      </c>
      <c r="L629" s="137">
        <f t="shared" si="249"/>
        <v>44846900</v>
      </c>
      <c r="M629" s="137"/>
      <c r="N629" s="137">
        <f>(N589+N624)</f>
        <v>404373380.8096</v>
      </c>
      <c r="O629" s="190">
        <f>SUM(E629:L629)</f>
        <v>404373380.8096</v>
      </c>
      <c r="P629" s="17"/>
      <c r="Q629" s="9"/>
      <c r="R629" s="18"/>
      <c r="S629" s="19"/>
      <c r="T629" s="19"/>
      <c r="U629" s="19"/>
    </row>
    <row r="630" spans="2:23" x14ac:dyDescent="0.35">
      <c r="C630" s="144"/>
      <c r="D630" s="23"/>
      <c r="E630" s="25"/>
      <c r="F630" s="25"/>
      <c r="G630" s="25"/>
      <c r="H630" s="25"/>
      <c r="I630" s="25"/>
      <c r="J630" s="25"/>
      <c r="K630" s="25"/>
      <c r="L630" s="25"/>
      <c r="M630" s="25"/>
      <c r="N630" s="137"/>
      <c r="O630" s="189"/>
      <c r="P630" s="53"/>
      <c r="Q630" s="9"/>
      <c r="R630" s="140"/>
      <c r="S630" s="145"/>
      <c r="T630" s="145"/>
      <c r="U630" s="145"/>
      <c r="V630" s="30"/>
      <c r="W630" s="30"/>
    </row>
    <row r="631" spans="2:23" x14ac:dyDescent="0.35">
      <c r="C631" s="46"/>
      <c r="D631" s="146" t="s">
        <v>296</v>
      </c>
      <c r="E631" s="147"/>
      <c r="F631" s="148">
        <f t="shared" ref="F631:L631" si="250">F554+F536+F326+F252+F164+F146+F119+F101+F41+F229</f>
        <v>4084000</v>
      </c>
      <c r="G631" s="148">
        <f t="shared" si="250"/>
        <v>2771000</v>
      </c>
      <c r="H631" s="148">
        <f t="shared" si="250"/>
        <v>0</v>
      </c>
      <c r="I631" s="148">
        <f t="shared" si="250"/>
        <v>0</v>
      </c>
      <c r="J631" s="148">
        <f t="shared" si="250"/>
        <v>0</v>
      </c>
      <c r="K631" s="148">
        <f t="shared" si="250"/>
        <v>0</v>
      </c>
      <c r="L631" s="148">
        <f t="shared" si="250"/>
        <v>0</v>
      </c>
      <c r="M631" s="24"/>
      <c r="N631" s="149"/>
      <c r="O631" s="189"/>
      <c r="P631" s="53"/>
      <c r="Q631" s="9"/>
      <c r="R631" s="140"/>
      <c r="S631" s="145"/>
      <c r="T631" s="145"/>
      <c r="U631" s="145"/>
      <c r="V631" s="30"/>
      <c r="W631" s="30"/>
    </row>
    <row r="632" spans="2:23" x14ac:dyDescent="0.35">
      <c r="C632" s="23"/>
      <c r="D632" s="146" t="s">
        <v>297</v>
      </c>
      <c r="E632" s="150"/>
      <c r="F632" s="148">
        <f t="shared" ref="F632:K632" si="251">F631*0.75</f>
        <v>3063000</v>
      </c>
      <c r="G632" s="148">
        <f t="shared" si="251"/>
        <v>2078250</v>
      </c>
      <c r="H632" s="148">
        <f t="shared" si="251"/>
        <v>0</v>
      </c>
      <c r="I632" s="148">
        <f t="shared" si="251"/>
        <v>0</v>
      </c>
      <c r="J632" s="148">
        <f t="shared" si="251"/>
        <v>0</v>
      </c>
      <c r="K632" s="148">
        <f t="shared" si="251"/>
        <v>0</v>
      </c>
      <c r="L632" s="148">
        <f>L631*0.75</f>
        <v>0</v>
      </c>
      <c r="M632" s="151"/>
      <c r="N632" s="152">
        <f t="shared" ref="N632" si="252">SUM(F632:L632)</f>
        <v>5141250</v>
      </c>
      <c r="O632" s="189"/>
      <c r="P632" s="53"/>
      <c r="Q632" s="9"/>
      <c r="R632" s="140"/>
      <c r="S632" s="145"/>
      <c r="T632" s="145"/>
      <c r="U632" s="145"/>
      <c r="V632" s="30"/>
      <c r="W632" s="30"/>
    </row>
    <row r="633" spans="2:23" x14ac:dyDescent="0.35">
      <c r="C633" s="22"/>
      <c r="D633" s="33"/>
      <c r="E633" s="153"/>
      <c r="F633" s="154"/>
      <c r="G633" s="154"/>
      <c r="H633" s="154"/>
      <c r="I633" s="154"/>
      <c r="J633" s="154"/>
      <c r="K633" s="154"/>
      <c r="L633" s="154"/>
      <c r="M633" s="151"/>
      <c r="N633" s="153"/>
      <c r="O633" s="200"/>
      <c r="P633" s="53"/>
      <c r="Q633" s="9"/>
      <c r="R633" s="140"/>
      <c r="S633" s="141"/>
      <c r="T633" s="141"/>
      <c r="U633" s="141"/>
      <c r="V633" s="30"/>
      <c r="W633" s="30"/>
    </row>
    <row r="634" spans="2:23" x14ac:dyDescent="0.35">
      <c r="C634" s="22"/>
      <c r="D634" s="133" t="s">
        <v>298</v>
      </c>
      <c r="E634" s="155"/>
      <c r="F634" s="156">
        <f t="shared" ref="F634:L634" si="253">F565+F527+F372+F223+F173+F26</f>
        <v>1565000</v>
      </c>
      <c r="G634" s="156">
        <f t="shared" si="253"/>
        <v>2765000</v>
      </c>
      <c r="H634" s="156">
        <f t="shared" si="253"/>
        <v>600000</v>
      </c>
      <c r="I634" s="156">
        <f t="shared" si="253"/>
        <v>0</v>
      </c>
      <c r="J634" s="156">
        <f t="shared" si="253"/>
        <v>0</v>
      </c>
      <c r="K634" s="156">
        <f t="shared" si="253"/>
        <v>0</v>
      </c>
      <c r="L634" s="156">
        <f t="shared" si="253"/>
        <v>0</v>
      </c>
      <c r="M634" s="139"/>
      <c r="N634" s="155"/>
      <c r="O634" s="201"/>
      <c r="P634" s="17"/>
      <c r="Q634" s="9"/>
      <c r="R634" s="18"/>
      <c r="S634" s="19"/>
      <c r="T634" s="19"/>
      <c r="U634" s="19"/>
    </row>
    <row r="635" spans="2:23" x14ac:dyDescent="0.35">
      <c r="C635" s="23"/>
      <c r="D635" s="157" t="s">
        <v>299</v>
      </c>
      <c r="E635" s="158"/>
      <c r="F635" s="159">
        <f t="shared" ref="F635:K635" si="254">F634*0.5</f>
        <v>782500</v>
      </c>
      <c r="G635" s="159">
        <f t="shared" si="254"/>
        <v>1382500</v>
      </c>
      <c r="H635" s="159">
        <f t="shared" si="254"/>
        <v>300000</v>
      </c>
      <c r="I635" s="159">
        <f t="shared" si="254"/>
        <v>0</v>
      </c>
      <c r="J635" s="159">
        <f t="shared" si="254"/>
        <v>0</v>
      </c>
      <c r="K635" s="159">
        <f t="shared" si="254"/>
        <v>0</v>
      </c>
      <c r="L635" s="159">
        <f>L634*0.5</f>
        <v>0</v>
      </c>
      <c r="M635" s="24"/>
      <c r="N635" s="36">
        <f t="shared" ref="N635" si="255">SUM(F635:L635)</f>
        <v>2465000</v>
      </c>
      <c r="O635" s="201"/>
      <c r="P635" s="17"/>
      <c r="Q635" s="9"/>
      <c r="R635" s="18"/>
      <c r="S635" s="19"/>
      <c r="T635" s="19"/>
      <c r="U635" s="19"/>
    </row>
    <row r="636" spans="2:23" x14ac:dyDescent="0.35">
      <c r="C636" s="23"/>
      <c r="D636" s="157"/>
      <c r="E636" s="158"/>
      <c r="F636" s="159"/>
      <c r="G636" s="159"/>
      <c r="H636" s="159"/>
      <c r="I636" s="159"/>
      <c r="J636" s="159"/>
      <c r="K636" s="159"/>
      <c r="L636" s="159"/>
      <c r="M636" s="24"/>
      <c r="N636" s="160"/>
      <c r="O636" s="201"/>
      <c r="P636" s="17"/>
      <c r="Q636" s="9"/>
      <c r="R636" s="18"/>
      <c r="S636" s="19"/>
      <c r="T636" s="19"/>
      <c r="U636" s="19"/>
    </row>
    <row r="637" spans="2:23" x14ac:dyDescent="0.35">
      <c r="C637" s="23"/>
      <c r="D637" s="161" t="s">
        <v>300</v>
      </c>
      <c r="E637" s="162"/>
      <c r="F637" s="163">
        <f t="shared" ref="F637:L637" si="256">F118+F253</f>
        <v>2400000</v>
      </c>
      <c r="G637" s="163">
        <f t="shared" si="256"/>
        <v>0</v>
      </c>
      <c r="H637" s="163">
        <f t="shared" si="256"/>
        <v>0</v>
      </c>
      <c r="I637" s="163">
        <f t="shared" si="256"/>
        <v>0</v>
      </c>
      <c r="J637" s="163">
        <f t="shared" si="256"/>
        <v>0</v>
      </c>
      <c r="K637" s="163">
        <f t="shared" si="256"/>
        <v>0</v>
      </c>
      <c r="L637" s="163">
        <f t="shared" si="256"/>
        <v>0</v>
      </c>
      <c r="M637" s="24"/>
      <c r="N637" s="91">
        <f>SUM(F637:L637)</f>
        <v>2400000</v>
      </c>
      <c r="O637" s="201"/>
      <c r="P637" s="17"/>
      <c r="Q637" s="9"/>
      <c r="R637" s="18"/>
      <c r="S637" s="19"/>
      <c r="T637" s="19"/>
      <c r="U637" s="19"/>
      <c r="V637" s="30"/>
      <c r="W637" s="30"/>
    </row>
    <row r="638" spans="2:23" x14ac:dyDescent="0.35">
      <c r="C638" s="23"/>
      <c r="D638" s="161" t="s">
        <v>301</v>
      </c>
      <c r="E638" s="162"/>
      <c r="F638" s="163">
        <v>600000</v>
      </c>
      <c r="G638" s="163"/>
      <c r="H638" s="163"/>
      <c r="I638" s="163"/>
      <c r="J638" s="163"/>
      <c r="K638" s="163"/>
      <c r="L638" s="163"/>
      <c r="M638" s="24"/>
      <c r="N638" s="91">
        <f>SUM(F638:L638)</f>
        <v>600000</v>
      </c>
      <c r="O638" s="201"/>
      <c r="P638" s="17"/>
      <c r="Q638" s="9"/>
      <c r="R638" s="18"/>
      <c r="S638" s="19"/>
      <c r="T638" s="19"/>
      <c r="U638" s="19"/>
      <c r="V638" s="30"/>
      <c r="W638" s="30"/>
    </row>
    <row r="639" spans="2:23" x14ac:dyDescent="0.35">
      <c r="C639" s="23"/>
      <c r="D639" s="161" t="s">
        <v>302</v>
      </c>
      <c r="E639" s="162"/>
      <c r="F639" s="163">
        <f>E637*0.3</f>
        <v>0</v>
      </c>
      <c r="G639" s="163">
        <f>F637*0.3</f>
        <v>720000</v>
      </c>
      <c r="H639" s="163">
        <f t="shared" ref="H639" si="257">H637*0.3</f>
        <v>0</v>
      </c>
      <c r="I639" s="163">
        <f t="shared" ref="I639:L639" si="258">H637*0.3</f>
        <v>0</v>
      </c>
      <c r="J639" s="163">
        <f t="shared" si="258"/>
        <v>0</v>
      </c>
      <c r="K639" s="163">
        <f t="shared" si="258"/>
        <v>0</v>
      </c>
      <c r="L639" s="163">
        <f t="shared" si="258"/>
        <v>0</v>
      </c>
      <c r="M639" s="24"/>
      <c r="N639" s="91">
        <f>SUM(G639:L639)</f>
        <v>720000</v>
      </c>
      <c r="O639" s="201"/>
      <c r="P639" s="17"/>
      <c r="Q639" s="9"/>
      <c r="R639" s="18"/>
      <c r="S639" s="19"/>
      <c r="T639" s="19"/>
      <c r="U639" s="19"/>
      <c r="V639" s="30"/>
      <c r="W639" s="30"/>
    </row>
    <row r="640" spans="2:23" x14ac:dyDescent="0.35">
      <c r="C640" s="23"/>
      <c r="D640" s="161"/>
      <c r="E640" s="162"/>
      <c r="F640" s="163"/>
      <c r="G640" s="163"/>
      <c r="H640" s="163"/>
      <c r="I640" s="163"/>
      <c r="J640" s="163"/>
      <c r="K640" s="163"/>
      <c r="L640" s="159"/>
      <c r="M640" s="24"/>
      <c r="N640" s="160"/>
      <c r="O640" s="201"/>
      <c r="P640" s="17"/>
      <c r="Q640" s="9"/>
      <c r="R640" s="18"/>
      <c r="S640" s="19"/>
      <c r="T640" s="19"/>
      <c r="U640" s="19"/>
      <c r="V640" s="30"/>
      <c r="W640" s="30"/>
    </row>
    <row r="641" spans="3:23" s="171" customFormat="1" ht="12.5" x14ac:dyDescent="0.25">
      <c r="C641" s="122"/>
      <c r="D641" s="164" t="s">
        <v>303</v>
      </c>
      <c r="E641" s="165"/>
      <c r="F641" s="166">
        <f>(F418)</f>
        <v>600000</v>
      </c>
      <c r="G641" s="166">
        <v>0</v>
      </c>
      <c r="H641" s="166">
        <v>0</v>
      </c>
      <c r="I641" s="166">
        <v>0</v>
      </c>
      <c r="J641" s="166">
        <v>0</v>
      </c>
      <c r="K641" s="166">
        <v>0</v>
      </c>
      <c r="L641" s="166">
        <v>0</v>
      </c>
      <c r="M641" s="123"/>
      <c r="N641" s="167">
        <f t="shared" ref="N641" si="259">SUM(F641:L641)</f>
        <v>600000</v>
      </c>
      <c r="O641" s="202"/>
      <c r="P641" s="168"/>
      <c r="Q641" s="9"/>
      <c r="R641" s="18"/>
      <c r="S641" s="169"/>
      <c r="T641" s="169"/>
      <c r="U641" s="169"/>
      <c r="V641" s="170"/>
      <c r="W641" s="170"/>
    </row>
    <row r="642" spans="3:23" s="171" customFormat="1" ht="12.5" x14ac:dyDescent="0.25">
      <c r="C642" s="122"/>
      <c r="D642" s="164"/>
      <c r="E642" s="165"/>
      <c r="F642" s="166"/>
      <c r="G642" s="166"/>
      <c r="H642" s="166"/>
      <c r="I642" s="166"/>
      <c r="J642" s="166"/>
      <c r="K642" s="166"/>
      <c r="L642" s="172"/>
      <c r="M642" s="123"/>
      <c r="N642" s="173"/>
      <c r="O642" s="202"/>
      <c r="P642" s="168"/>
      <c r="Q642" s="9"/>
      <c r="R642" s="18"/>
      <c r="S642" s="169"/>
      <c r="T642" s="169"/>
      <c r="U642" s="169"/>
      <c r="V642" s="170"/>
      <c r="W642" s="170"/>
    </row>
    <row r="643" spans="3:23" s="171" customFormat="1" ht="12.5" x14ac:dyDescent="0.25">
      <c r="C643" s="122"/>
      <c r="D643" s="164" t="s">
        <v>304</v>
      </c>
      <c r="E643" s="165"/>
      <c r="F643" s="166">
        <f>F641+F639+F638+F635+F632</f>
        <v>5045500</v>
      </c>
      <c r="G643" s="166">
        <f t="shared" ref="G643:N643" si="260">G641+G639+G638+G635+G632</f>
        <v>4180750</v>
      </c>
      <c r="H643" s="166">
        <f t="shared" si="260"/>
        <v>300000</v>
      </c>
      <c r="I643" s="166">
        <f t="shared" si="260"/>
        <v>0</v>
      </c>
      <c r="J643" s="166">
        <f t="shared" si="260"/>
        <v>0</v>
      </c>
      <c r="K643" s="166">
        <f t="shared" si="260"/>
        <v>0</v>
      </c>
      <c r="L643" s="166">
        <f t="shared" si="260"/>
        <v>0</v>
      </c>
      <c r="M643" s="166">
        <f t="shared" si="260"/>
        <v>0</v>
      </c>
      <c r="N643" s="166">
        <f t="shared" si="260"/>
        <v>9526250</v>
      </c>
      <c r="O643" s="202"/>
      <c r="P643" s="168"/>
      <c r="Q643" s="9"/>
      <c r="R643" s="18"/>
      <c r="S643" s="169"/>
      <c r="T643" s="169"/>
      <c r="U643" s="169"/>
      <c r="V643" s="170"/>
      <c r="W643" s="170"/>
    </row>
    <row r="644" spans="3:23" x14ac:dyDescent="0.35">
      <c r="C644" s="23"/>
      <c r="D644" s="1"/>
      <c r="E644" s="153"/>
      <c r="G644" s="33"/>
      <c r="H644" s="33"/>
      <c r="I644" s="33"/>
      <c r="J644" s="33"/>
      <c r="K644" s="33"/>
      <c r="L644" s="151"/>
      <c r="M644" s="151"/>
      <c r="N644" s="153"/>
      <c r="O644" s="200"/>
      <c r="P644" s="17"/>
      <c r="Q644" s="9"/>
      <c r="R644" s="18"/>
      <c r="S644" s="19"/>
      <c r="T644" s="19"/>
      <c r="U644" s="19"/>
      <c r="V644" s="30"/>
      <c r="W644" s="30"/>
    </row>
    <row r="645" spans="3:23" s="33" customFormat="1" x14ac:dyDescent="0.35">
      <c r="C645" s="23"/>
      <c r="F645"/>
      <c r="O645" s="204"/>
      <c r="P645" s="180"/>
      <c r="Q645" s="9"/>
      <c r="R645" s="181"/>
      <c r="S645" s="182"/>
      <c r="T645" s="182"/>
      <c r="U645" s="182"/>
    </row>
    <row r="646" spans="3:23" s="33" customFormat="1" ht="12.5" x14ac:dyDescent="0.25">
      <c r="C646" s="22" t="s">
        <v>309</v>
      </c>
      <c r="F646" s="137">
        <f>F629-F643</f>
        <v>39979262.729599997</v>
      </c>
      <c r="G646" s="137">
        <f>G629-G643</f>
        <v>46338194.079999998</v>
      </c>
      <c r="H646" s="137">
        <f>H629-H643</f>
        <v>58871344</v>
      </c>
      <c r="I646" s="137">
        <f>I629-I643</f>
        <v>67180630</v>
      </c>
      <c r="J646" s="137">
        <f t="shared" ref="J646:L646" si="261">J629-J643</f>
        <v>75685700</v>
      </c>
      <c r="K646" s="137">
        <f t="shared" si="261"/>
        <v>61945100</v>
      </c>
      <c r="L646" s="137">
        <f t="shared" si="261"/>
        <v>44846900</v>
      </c>
      <c r="M646" s="137"/>
      <c r="N646" s="137">
        <f>N629-N643</f>
        <v>394847130.8096</v>
      </c>
      <c r="O646" s="204"/>
      <c r="P646" s="175"/>
      <c r="Q646" s="9"/>
      <c r="R646" s="181"/>
      <c r="S646" s="182"/>
      <c r="T646" s="182"/>
      <c r="U646" s="182"/>
    </row>
    <row r="647" spans="3:23" s="33" customFormat="1" ht="12.5" x14ac:dyDescent="0.25">
      <c r="C647" s="22"/>
      <c r="F647" s="137"/>
      <c r="G647" s="137"/>
      <c r="H647" s="137"/>
      <c r="I647" s="137"/>
      <c r="J647" s="137"/>
      <c r="K647" s="137"/>
      <c r="L647" s="137"/>
      <c r="M647" s="137"/>
      <c r="N647" s="137"/>
      <c r="O647" s="204"/>
      <c r="P647" s="175"/>
      <c r="Q647" s="9"/>
      <c r="R647" s="181"/>
      <c r="S647" s="182"/>
      <c r="T647" s="182"/>
      <c r="U647" s="182"/>
    </row>
    <row r="648" spans="3:23" x14ac:dyDescent="0.35">
      <c r="C648" s="33"/>
      <c r="D648" s="33"/>
      <c r="E648" s="33"/>
      <c r="G648" s="33"/>
      <c r="H648" s="33"/>
      <c r="I648" s="33"/>
      <c r="J648" s="33"/>
      <c r="K648" s="33"/>
      <c r="L648" s="33"/>
      <c r="M648" s="33"/>
      <c r="N648" s="33"/>
      <c r="O648" s="204"/>
      <c r="P648" s="17"/>
      <c r="Q648" s="9"/>
      <c r="R648" s="176"/>
      <c r="S648" s="183"/>
      <c r="T648" s="183"/>
      <c r="U648" s="183"/>
    </row>
    <row r="649" spans="3:23" x14ac:dyDescent="0.35">
      <c r="C649" s="33"/>
      <c r="D649" s="185"/>
      <c r="E649" s="184"/>
      <c r="G649" s="33"/>
      <c r="H649" s="33"/>
      <c r="I649" s="33"/>
      <c r="J649" s="33"/>
      <c r="K649" s="33"/>
      <c r="L649" s="184"/>
      <c r="M649" s="184"/>
      <c r="N649" s="33"/>
      <c r="O649" s="204"/>
      <c r="R649" s="205"/>
    </row>
    <row r="650" spans="3:23" x14ac:dyDescent="0.35">
      <c r="C650" s="33"/>
      <c r="D650" s="22"/>
      <c r="E650" s="184"/>
      <c r="G650" s="33"/>
      <c r="H650" s="33"/>
      <c r="I650" s="33"/>
      <c r="J650" s="33"/>
      <c r="K650" s="33"/>
      <c r="L650" s="184"/>
      <c r="M650" s="184"/>
      <c r="N650" s="33"/>
      <c r="O650" s="204"/>
      <c r="R650" s="205"/>
    </row>
    <row r="651" spans="3:23" x14ac:dyDescent="0.35">
      <c r="C651" s="33"/>
      <c r="D651" s="33"/>
      <c r="E651" s="33"/>
      <c r="G651" s="33"/>
      <c r="H651" s="33"/>
      <c r="I651" s="33"/>
      <c r="J651" s="33"/>
      <c r="K651" s="33"/>
      <c r="L651" s="33"/>
      <c r="M651" s="33"/>
      <c r="N651" s="33"/>
      <c r="O651" s="204"/>
      <c r="R651" s="205"/>
    </row>
    <row r="652" spans="3:23" x14ac:dyDescent="0.35">
      <c r="C652" s="33"/>
      <c r="D652" s="33"/>
      <c r="E652" s="33"/>
      <c r="L652" s="33"/>
      <c r="M652" s="33"/>
      <c r="N652" s="33"/>
      <c r="O652" s="204"/>
      <c r="R652" s="205"/>
    </row>
    <row r="653" spans="3:23" x14ac:dyDescent="0.35">
      <c r="C653" s="33"/>
      <c r="D653" s="33"/>
      <c r="E653" s="33"/>
      <c r="L653" s="33"/>
      <c r="M653" s="33"/>
      <c r="R653" s="205"/>
    </row>
    <row r="654" spans="3:23" x14ac:dyDescent="0.35">
      <c r="C654" s="33"/>
      <c r="R654" s="205"/>
    </row>
    <row r="655" spans="3:23" x14ac:dyDescent="0.35">
      <c r="C655" s="33"/>
      <c r="R655" s="205"/>
    </row>
    <row r="656" spans="3:23" x14ac:dyDescent="0.35">
      <c r="C656" s="33"/>
      <c r="R656" s="205"/>
    </row>
    <row r="657" spans="3:18" x14ac:dyDescent="0.35">
      <c r="C657" s="33"/>
      <c r="R657" s="205"/>
    </row>
    <row r="658" spans="3:18" x14ac:dyDescent="0.35">
      <c r="R658" s="205"/>
    </row>
    <row r="659" spans="3:18" x14ac:dyDescent="0.35">
      <c r="R659" s="205"/>
    </row>
    <row r="660" spans="3:18" x14ac:dyDescent="0.35">
      <c r="R660" s="205"/>
    </row>
    <row r="661" spans="3:18" x14ac:dyDescent="0.35">
      <c r="R661" s="205"/>
    </row>
    <row r="662" spans="3:18" x14ac:dyDescent="0.35">
      <c r="R662" s="205"/>
    </row>
    <row r="663" spans="3:18" x14ac:dyDescent="0.35">
      <c r="R663" s="205"/>
    </row>
    <row r="664" spans="3:18" x14ac:dyDescent="0.35">
      <c r="R664" s="205"/>
    </row>
    <row r="665" spans="3:18" x14ac:dyDescent="0.35">
      <c r="R665" s="205"/>
    </row>
    <row r="666" spans="3:18" x14ac:dyDescent="0.35">
      <c r="R666" s="205"/>
    </row>
    <row r="667" spans="3:18" x14ac:dyDescent="0.35">
      <c r="R667" s="205"/>
    </row>
    <row r="668" spans="3:18" x14ac:dyDescent="0.35">
      <c r="R668" s="205"/>
    </row>
    <row r="669" spans="3:18" x14ac:dyDescent="0.35">
      <c r="R669" s="205"/>
    </row>
    <row r="670" spans="3:18" x14ac:dyDescent="0.35">
      <c r="R670" s="205"/>
    </row>
    <row r="671" spans="3:18" x14ac:dyDescent="0.35">
      <c r="R671" s="205"/>
    </row>
    <row r="672" spans="3:18" x14ac:dyDescent="0.35">
      <c r="R672" s="205"/>
    </row>
    <row r="673" spans="18:18" x14ac:dyDescent="0.35">
      <c r="R673" s="205"/>
    </row>
    <row r="674" spans="18:18" x14ac:dyDescent="0.35">
      <c r="R674" s="205"/>
    </row>
    <row r="675" spans="18:18" x14ac:dyDescent="0.35">
      <c r="R675" s="205"/>
    </row>
    <row r="676" spans="18:18" x14ac:dyDescent="0.35">
      <c r="R676" s="205"/>
    </row>
    <row r="677" spans="18:18" x14ac:dyDescent="0.35">
      <c r="R677" s="205"/>
    </row>
    <row r="678" spans="18:18" x14ac:dyDescent="0.35">
      <c r="R678" s="205"/>
    </row>
    <row r="679" spans="18:18" x14ac:dyDescent="0.35">
      <c r="R679" s="205"/>
    </row>
    <row r="680" spans="18:18" x14ac:dyDescent="0.35">
      <c r="R680" s="205"/>
    </row>
    <row r="681" spans="18:18" x14ac:dyDescent="0.35">
      <c r="R681" s="205"/>
    </row>
    <row r="682" spans="18:18" x14ac:dyDescent="0.35">
      <c r="R682" s="205"/>
    </row>
    <row r="683" spans="18:18" x14ac:dyDescent="0.35">
      <c r="R683" s="205"/>
    </row>
    <row r="684" spans="18:18" x14ac:dyDescent="0.35">
      <c r="R684" s="205"/>
    </row>
    <row r="685" spans="18:18" x14ac:dyDescent="0.35">
      <c r="R685" s="205"/>
    </row>
    <row r="686" spans="18:18" x14ac:dyDescent="0.35">
      <c r="R686" s="205"/>
    </row>
    <row r="687" spans="18:18" x14ac:dyDescent="0.35">
      <c r="R687" s="205"/>
    </row>
    <row r="688" spans="18:18" x14ac:dyDescent="0.35">
      <c r="R688" s="205"/>
    </row>
    <row r="689" spans="18:18" x14ac:dyDescent="0.35">
      <c r="R689" s="205"/>
    </row>
    <row r="690" spans="18:18" x14ac:dyDescent="0.35">
      <c r="R690" s="205"/>
    </row>
    <row r="691" spans="18:18" x14ac:dyDescent="0.35">
      <c r="R691" s="205"/>
    </row>
    <row r="692" spans="18:18" x14ac:dyDescent="0.35">
      <c r="R692" s="205"/>
    </row>
    <row r="693" spans="18:18" x14ac:dyDescent="0.35">
      <c r="R693" s="205"/>
    </row>
    <row r="694" spans="18:18" x14ac:dyDescent="0.35">
      <c r="R694" s="205"/>
    </row>
    <row r="695" spans="18:18" x14ac:dyDescent="0.35">
      <c r="R695" s="205"/>
    </row>
    <row r="696" spans="18:18" x14ac:dyDescent="0.35">
      <c r="R696" s="205"/>
    </row>
    <row r="697" spans="18:18" x14ac:dyDescent="0.35">
      <c r="R697" s="205"/>
    </row>
    <row r="698" spans="18:18" x14ac:dyDescent="0.35">
      <c r="R698" s="205"/>
    </row>
    <row r="699" spans="18:18" x14ac:dyDescent="0.35">
      <c r="R699" s="205"/>
    </row>
    <row r="700" spans="18:18" x14ac:dyDescent="0.35">
      <c r="R700" s="205"/>
    </row>
    <row r="701" spans="18:18" x14ac:dyDescent="0.35">
      <c r="R701" s="205"/>
    </row>
    <row r="702" spans="18:18" x14ac:dyDescent="0.35">
      <c r="R702" s="205"/>
    </row>
    <row r="703" spans="18:18" x14ac:dyDescent="0.35">
      <c r="R703" s="205"/>
    </row>
    <row r="704" spans="18:18" x14ac:dyDescent="0.35">
      <c r="R704" s="205"/>
    </row>
    <row r="705" spans="18:18" x14ac:dyDescent="0.35">
      <c r="R705" s="205"/>
    </row>
    <row r="706" spans="18:18" x14ac:dyDescent="0.35">
      <c r="R706" s="205"/>
    </row>
    <row r="707" spans="18:18" x14ac:dyDescent="0.35">
      <c r="R707" s="205"/>
    </row>
    <row r="708" spans="18:18" x14ac:dyDescent="0.35">
      <c r="R708" s="205"/>
    </row>
    <row r="709" spans="18:18" x14ac:dyDescent="0.35">
      <c r="R709" s="205"/>
    </row>
    <row r="710" spans="18:18" x14ac:dyDescent="0.35">
      <c r="R710" s="205"/>
    </row>
    <row r="711" spans="18:18" x14ac:dyDescent="0.35">
      <c r="R711" s="205"/>
    </row>
    <row r="712" spans="18:18" x14ac:dyDescent="0.35">
      <c r="R712" s="205"/>
    </row>
    <row r="713" spans="18:18" x14ac:dyDescent="0.35">
      <c r="R713" s="205"/>
    </row>
    <row r="714" spans="18:18" x14ac:dyDescent="0.35">
      <c r="R714" s="205"/>
    </row>
    <row r="715" spans="18:18" x14ac:dyDescent="0.35">
      <c r="R715" s="205"/>
    </row>
    <row r="716" spans="18:18" x14ac:dyDescent="0.35">
      <c r="R716" s="205"/>
    </row>
    <row r="717" spans="18:18" x14ac:dyDescent="0.35">
      <c r="R717" s="205"/>
    </row>
    <row r="718" spans="18:18" x14ac:dyDescent="0.35">
      <c r="R718" s="205"/>
    </row>
    <row r="719" spans="18:18" x14ac:dyDescent="0.35">
      <c r="R719" s="205"/>
    </row>
    <row r="720" spans="18:18" x14ac:dyDescent="0.35">
      <c r="R720" s="205"/>
    </row>
    <row r="721" spans="18:18" x14ac:dyDescent="0.35">
      <c r="R721" s="205"/>
    </row>
    <row r="722" spans="18:18" x14ac:dyDescent="0.35">
      <c r="R722" s="205"/>
    </row>
    <row r="723" spans="18:18" x14ac:dyDescent="0.35">
      <c r="R723" s="205"/>
    </row>
    <row r="724" spans="18:18" x14ac:dyDescent="0.35">
      <c r="R724" s="205"/>
    </row>
    <row r="725" spans="18:18" x14ac:dyDescent="0.35">
      <c r="R725" s="205"/>
    </row>
    <row r="726" spans="18:18" x14ac:dyDescent="0.35">
      <c r="R726" s="205"/>
    </row>
    <row r="727" spans="18:18" x14ac:dyDescent="0.35">
      <c r="R727" s="205"/>
    </row>
    <row r="728" spans="18:18" x14ac:dyDescent="0.35">
      <c r="R728" s="205"/>
    </row>
    <row r="729" spans="18:18" x14ac:dyDescent="0.35">
      <c r="R729" s="205"/>
    </row>
    <row r="730" spans="18:18" x14ac:dyDescent="0.35">
      <c r="R730" s="205"/>
    </row>
    <row r="731" spans="18:18" x14ac:dyDescent="0.35">
      <c r="R731" s="205"/>
    </row>
    <row r="732" spans="18:18" x14ac:dyDescent="0.35">
      <c r="R732" s="205"/>
    </row>
    <row r="733" spans="18:18" x14ac:dyDescent="0.35">
      <c r="R733" s="205"/>
    </row>
    <row r="734" spans="18:18" x14ac:dyDescent="0.35">
      <c r="R734" s="205"/>
    </row>
    <row r="735" spans="18:18" x14ac:dyDescent="0.35">
      <c r="R735" s="205"/>
    </row>
    <row r="736" spans="18:18" x14ac:dyDescent="0.35">
      <c r="R736" s="205"/>
    </row>
    <row r="737" spans="18:18" x14ac:dyDescent="0.35">
      <c r="R737" s="205"/>
    </row>
    <row r="738" spans="18:18" x14ac:dyDescent="0.35">
      <c r="R738" s="205"/>
    </row>
    <row r="739" spans="18:18" x14ac:dyDescent="0.35">
      <c r="R739" s="205"/>
    </row>
    <row r="740" spans="18:18" x14ac:dyDescent="0.35">
      <c r="R740" s="205"/>
    </row>
    <row r="741" spans="18:18" x14ac:dyDescent="0.35">
      <c r="R741" s="205"/>
    </row>
    <row r="742" spans="18:18" x14ac:dyDescent="0.35">
      <c r="R742" s="205"/>
    </row>
    <row r="743" spans="18:18" x14ac:dyDescent="0.35">
      <c r="R743" s="205"/>
    </row>
    <row r="744" spans="18:18" x14ac:dyDescent="0.35">
      <c r="R744" s="205"/>
    </row>
    <row r="745" spans="18:18" x14ac:dyDescent="0.35">
      <c r="R745" s="205"/>
    </row>
    <row r="746" spans="18:18" x14ac:dyDescent="0.35">
      <c r="R746" s="205"/>
    </row>
    <row r="747" spans="18:18" x14ac:dyDescent="0.35">
      <c r="R747" s="205"/>
    </row>
    <row r="748" spans="18:18" x14ac:dyDescent="0.35">
      <c r="R748" s="205"/>
    </row>
    <row r="749" spans="18:18" x14ac:dyDescent="0.35">
      <c r="R749" s="205"/>
    </row>
    <row r="750" spans="18:18" x14ac:dyDescent="0.35">
      <c r="R750" s="205"/>
    </row>
    <row r="751" spans="18:18" x14ac:dyDescent="0.35">
      <c r="R751" s="205"/>
    </row>
    <row r="752" spans="18:18" x14ac:dyDescent="0.35">
      <c r="R752" s="205"/>
    </row>
    <row r="753" spans="18:18" x14ac:dyDescent="0.35">
      <c r="R753" s="205"/>
    </row>
    <row r="754" spans="18:18" x14ac:dyDescent="0.35">
      <c r="R754" s="205"/>
    </row>
    <row r="755" spans="18:18" x14ac:dyDescent="0.35">
      <c r="R755" s="205"/>
    </row>
    <row r="756" spans="18:18" x14ac:dyDescent="0.35">
      <c r="R756" s="205"/>
    </row>
    <row r="757" spans="18:18" x14ac:dyDescent="0.35">
      <c r="R757" s="205"/>
    </row>
    <row r="758" spans="18:18" x14ac:dyDescent="0.35">
      <c r="R758" s="205"/>
    </row>
    <row r="759" spans="18:18" x14ac:dyDescent="0.35">
      <c r="R759" s="205"/>
    </row>
    <row r="760" spans="18:18" x14ac:dyDescent="0.35">
      <c r="R760" s="205"/>
    </row>
    <row r="761" spans="18:18" x14ac:dyDescent="0.35">
      <c r="R761" s="205"/>
    </row>
    <row r="762" spans="18:18" x14ac:dyDescent="0.35">
      <c r="R762" s="205"/>
    </row>
    <row r="763" spans="18:18" x14ac:dyDescent="0.35">
      <c r="R763" s="205"/>
    </row>
    <row r="764" spans="18:18" x14ac:dyDescent="0.35">
      <c r="R764" s="205"/>
    </row>
    <row r="765" spans="18:18" x14ac:dyDescent="0.35">
      <c r="R765" s="205"/>
    </row>
    <row r="766" spans="18:18" x14ac:dyDescent="0.35">
      <c r="R766" s="205"/>
    </row>
    <row r="767" spans="18:18" x14ac:dyDescent="0.35">
      <c r="R767" s="205"/>
    </row>
    <row r="768" spans="18:18" x14ac:dyDescent="0.35">
      <c r="R768" s="205"/>
    </row>
    <row r="769" spans="18:18" x14ac:dyDescent="0.35">
      <c r="R769" s="205"/>
    </row>
    <row r="770" spans="18:18" x14ac:dyDescent="0.35">
      <c r="R770" s="205"/>
    </row>
    <row r="771" spans="18:18" x14ac:dyDescent="0.35">
      <c r="R771" s="205"/>
    </row>
    <row r="772" spans="18:18" x14ac:dyDescent="0.35">
      <c r="R772" s="205"/>
    </row>
    <row r="773" spans="18:18" x14ac:dyDescent="0.35">
      <c r="R773" s="205"/>
    </row>
    <row r="774" spans="18:18" x14ac:dyDescent="0.35">
      <c r="R774" s="205"/>
    </row>
    <row r="775" spans="18:18" x14ac:dyDescent="0.35">
      <c r="R775" s="205"/>
    </row>
    <row r="776" spans="18:18" x14ac:dyDescent="0.35">
      <c r="R776" s="205"/>
    </row>
    <row r="777" spans="18:18" x14ac:dyDescent="0.35">
      <c r="R777" s="205"/>
    </row>
    <row r="778" spans="18:18" x14ac:dyDescent="0.35">
      <c r="R778" s="205"/>
    </row>
    <row r="779" spans="18:18" x14ac:dyDescent="0.35">
      <c r="R779" s="205"/>
    </row>
    <row r="780" spans="18:18" x14ac:dyDescent="0.35">
      <c r="R780" s="205"/>
    </row>
    <row r="781" spans="18:18" x14ac:dyDescent="0.35">
      <c r="R781" s="205"/>
    </row>
    <row r="782" spans="18:18" x14ac:dyDescent="0.35">
      <c r="R782" s="205"/>
    </row>
    <row r="783" spans="18:18" x14ac:dyDescent="0.35">
      <c r="R783" s="205"/>
    </row>
    <row r="784" spans="18:18" x14ac:dyDescent="0.35">
      <c r="R784" s="205"/>
    </row>
    <row r="785" spans="18:18" x14ac:dyDescent="0.35">
      <c r="R785" s="205"/>
    </row>
    <row r="786" spans="18:18" x14ac:dyDescent="0.35">
      <c r="R786" s="205"/>
    </row>
    <row r="787" spans="18:18" x14ac:dyDescent="0.35">
      <c r="R787" s="205"/>
    </row>
    <row r="788" spans="18:18" x14ac:dyDescent="0.35">
      <c r="R788" s="205"/>
    </row>
    <row r="789" spans="18:18" x14ac:dyDescent="0.35">
      <c r="R789" s="205"/>
    </row>
    <row r="790" spans="18:18" x14ac:dyDescent="0.35">
      <c r="R790" s="205"/>
    </row>
    <row r="791" spans="18:18" x14ac:dyDescent="0.35">
      <c r="R791" s="205"/>
    </row>
    <row r="792" spans="18:18" x14ac:dyDescent="0.35">
      <c r="R792" s="205"/>
    </row>
    <row r="793" spans="18:18" x14ac:dyDescent="0.35">
      <c r="R793" s="205"/>
    </row>
    <row r="794" spans="18:18" x14ac:dyDescent="0.35">
      <c r="R794" s="205"/>
    </row>
    <row r="795" spans="18:18" x14ac:dyDescent="0.35">
      <c r="R795" s="205"/>
    </row>
    <row r="796" spans="18:18" x14ac:dyDescent="0.35">
      <c r="R796" s="205"/>
    </row>
    <row r="797" spans="18:18" x14ac:dyDescent="0.35">
      <c r="R797" s="205"/>
    </row>
    <row r="798" spans="18:18" x14ac:dyDescent="0.35">
      <c r="R798" s="205"/>
    </row>
    <row r="799" spans="18:18" x14ac:dyDescent="0.35">
      <c r="R799" s="205"/>
    </row>
    <row r="800" spans="18:18" x14ac:dyDescent="0.35">
      <c r="R800" s="205"/>
    </row>
    <row r="801" spans="18:18" x14ac:dyDescent="0.35">
      <c r="R801" s="205"/>
    </row>
    <row r="802" spans="18:18" x14ac:dyDescent="0.35">
      <c r="R802" s="205"/>
    </row>
    <row r="803" spans="18:18" x14ac:dyDescent="0.35">
      <c r="R803" s="205"/>
    </row>
    <row r="804" spans="18:18" x14ac:dyDescent="0.35">
      <c r="R804" s="205"/>
    </row>
    <row r="805" spans="18:18" x14ac:dyDescent="0.35">
      <c r="R805" s="205"/>
    </row>
    <row r="806" spans="18:18" x14ac:dyDescent="0.35">
      <c r="R806" s="205"/>
    </row>
    <row r="807" spans="18:18" x14ac:dyDescent="0.35">
      <c r="R807" s="205"/>
    </row>
    <row r="808" spans="18:18" x14ac:dyDescent="0.35">
      <c r="R808" s="205"/>
    </row>
    <row r="809" spans="18:18" x14ac:dyDescent="0.35">
      <c r="R809" s="205"/>
    </row>
    <row r="810" spans="18:18" x14ac:dyDescent="0.35">
      <c r="R810" s="205"/>
    </row>
    <row r="811" spans="18:18" x14ac:dyDescent="0.35">
      <c r="R811" s="205"/>
    </row>
    <row r="812" spans="18:18" x14ac:dyDescent="0.35">
      <c r="R812" s="205"/>
    </row>
    <row r="813" spans="18:18" x14ac:dyDescent="0.35">
      <c r="R813" s="205"/>
    </row>
  </sheetData>
  <printOptions horizontalCentered="1"/>
  <pageMargins left="0.7" right="0.7" top="0.75" bottom="0.75" header="0.3" footer="0.3"/>
  <pageSetup scale="57" fitToHeight="0" orientation="landscape" r:id="rId1"/>
  <headerFooter alignWithMargins="0">
    <oddHeader xml:space="preserve">&amp;C&amp;"Times New Roman,Bold"&amp;12All Schools - 2026/32
Preliminary Capital Program 
&amp;R&amp;D
</oddHeader>
    <oddFooter>Page &amp;P&amp;R</oddFooter>
  </headerFooter>
  <rowBreaks count="16" manualBreakCount="16">
    <brk id="39" max="16383" man="1"/>
    <brk id="71" max="16383" man="1"/>
    <brk id="107" max="16383" man="1"/>
    <brk id="154" max="16383" man="1"/>
    <brk id="200" max="16383" man="1"/>
    <brk id="238" max="16383" man="1"/>
    <brk id="278" max="16383" man="1"/>
    <brk id="318" max="14" man="1"/>
    <brk id="360" max="16383" man="1"/>
    <brk id="391" max="16383" man="1"/>
    <brk id="431" max="16383" man="1"/>
    <brk id="476" max="16383" man="1"/>
    <brk id="524" max="16383" man="1"/>
    <brk id="562" max="16383" man="1"/>
    <brk id="589" max="16383" man="1"/>
    <brk id="624" max="16383" man="1"/>
  </rowBreaks>
  <colBreaks count="1" manualBreakCount="1">
    <brk id="14" max="72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FE34E5E6255F41AFCC221B84FAB27B" ma:contentTypeVersion="14" ma:contentTypeDescription="Create a new document." ma:contentTypeScope="" ma:versionID="bcd51689fedd4f773840230d1d62caee">
  <xsd:schema xmlns:xsd="http://www.w3.org/2001/XMLSchema" xmlns:xs="http://www.w3.org/2001/XMLSchema" xmlns:p="http://schemas.microsoft.com/office/2006/metadata/properties" xmlns:ns2="5d57ab6b-7620-4be5-802b-fa68ddee49ca" xmlns:ns3="71c476a1-b17c-429c-81cd-a81280556eb5" targetNamespace="http://schemas.microsoft.com/office/2006/metadata/properties" ma:root="true" ma:fieldsID="996d1397883f619402aff7903c07d38b" ns2:_="" ns3:_="">
    <xsd:import namespace="5d57ab6b-7620-4be5-802b-fa68ddee49ca"/>
    <xsd:import namespace="71c476a1-b17c-429c-81cd-a81280556e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7ab6b-7620-4be5-802b-fa68ddee49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2497a2b-35a7-48fa-91b2-421a4e35cb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476a1-b17c-429c-81cd-a81280556eb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2fb0681-e42d-4553-9297-fc9662afd1e1}" ma:internalName="TaxCatchAll" ma:showField="CatchAllData" ma:web="71c476a1-b17c-429c-81cd-a81280556e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c476a1-b17c-429c-81cd-a81280556eb5" xsi:nil="true"/>
    <lcf76f155ced4ddcb4097134ff3c332f xmlns="5d57ab6b-7620-4be5-802b-fa68ddee49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A8CF33-B851-41E5-BC3E-404F2ECCF0AC}"/>
</file>

<file path=customXml/itemProps2.xml><?xml version="1.0" encoding="utf-8"?>
<ds:datastoreItem xmlns:ds="http://schemas.openxmlformats.org/officeDocument/2006/customXml" ds:itemID="{228E083A-ABD9-458B-92D6-8F47732623C5}"/>
</file>

<file path=customXml/itemProps3.xml><?xml version="1.0" encoding="utf-8"?>
<ds:datastoreItem xmlns:ds="http://schemas.openxmlformats.org/officeDocument/2006/customXml" ds:itemID="{3DF7BA8B-0BFD-4D30-B405-3A8D83FBDD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2026-32 </vt:lpstr>
      <vt:lpstr>2026-32  (less FRFP)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McNamara, Michael J</dc:creator>
  <cp:keywords/>
  <dc:description/>
  <cp:lastModifiedBy>Madison Peticca</cp:lastModifiedBy>
  <cp:revision/>
  <dcterms:created xsi:type="dcterms:W3CDTF">2025-09-19T20:19:34Z</dcterms:created>
  <dcterms:modified xsi:type="dcterms:W3CDTF">2026-03-17T16:18:06Z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0x01010090FE34E5E6255F41AFCC221B84FAB27B</vt:lpwstr>
  </property>
</Properties>
</file>