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ado\Desktop\"/>
    </mc:Choice>
  </mc:AlternateContent>
  <xr:revisionPtr revIDLastSave="0" documentId="8_{C878A560-B8FC-4B73-BAA6-E7EE3D96379A}" xr6:coauthVersionLast="47" xr6:coauthVersionMax="47" xr10:uidLastSave="{00000000-0000-0000-0000-000000000000}"/>
  <bookViews>
    <workbookView xWindow="5145" yWindow="1665" windowWidth="21600" windowHeight="13080" xr2:uid="{5BB78C6C-3B31-4C34-BB07-B6CDC306ECD6}"/>
  </bookViews>
  <sheets>
    <sheet name="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K3" i="1"/>
  <c r="BW3" i="1"/>
  <c r="CD3" i="1"/>
  <c r="CR3" i="1"/>
  <c r="CX3" i="1"/>
  <c r="DB3" i="1"/>
  <c r="DH3" i="1"/>
  <c r="DL3" i="1"/>
  <c r="DR3" i="1"/>
  <c r="DV3" i="1"/>
  <c r="EB3" i="1"/>
  <c r="EF3" i="1"/>
  <c r="EL3" i="1"/>
  <c r="EP3" i="1"/>
  <c r="EV3" i="1"/>
  <c r="EZ3" i="1"/>
  <c r="FF3" i="1"/>
  <c r="FJ3" i="1"/>
  <c r="FP3" i="1"/>
  <c r="FT3" i="1"/>
  <c r="FZ3" i="1"/>
  <c r="GD3" i="1"/>
  <c r="GJ3" i="1"/>
  <c r="GN3" i="1"/>
  <c r="GQ3" i="1"/>
  <c r="GT3" i="1"/>
  <c r="E4" i="1"/>
  <c r="K4" i="1"/>
  <c r="BW4" i="1"/>
  <c r="CD4" i="1"/>
  <c r="CR4" i="1"/>
  <c r="CX4" i="1"/>
  <c r="DB4" i="1"/>
  <c r="DH4" i="1"/>
  <c r="DL4" i="1"/>
  <c r="DR4" i="1"/>
  <c r="DV4" i="1"/>
  <c r="EB4" i="1"/>
  <c r="EF4" i="1"/>
  <c r="EL4" i="1"/>
  <c r="EP4" i="1"/>
  <c r="EV4" i="1"/>
  <c r="EZ4" i="1"/>
  <c r="FF4" i="1"/>
  <c r="FJ4" i="1"/>
  <c r="FP4" i="1"/>
  <c r="FT4" i="1"/>
  <c r="FZ4" i="1"/>
  <c r="GD4" i="1"/>
  <c r="GJ4" i="1"/>
  <c r="GN4" i="1"/>
  <c r="GT4" i="1"/>
  <c r="E5" i="1"/>
  <c r="K5" i="1"/>
  <c r="BW5" i="1"/>
  <c r="CD5" i="1"/>
  <c r="CR5" i="1"/>
  <c r="CX5" i="1"/>
  <c r="DB5" i="1"/>
  <c r="DH5" i="1"/>
  <c r="DL5" i="1"/>
  <c r="DR5" i="1"/>
  <c r="DV5" i="1"/>
  <c r="EB5" i="1"/>
  <c r="EF5" i="1"/>
  <c r="EL5" i="1"/>
  <c r="EP5" i="1"/>
  <c r="EV5" i="1"/>
  <c r="EZ5" i="1"/>
  <c r="FF5" i="1"/>
  <c r="FJ5" i="1"/>
  <c r="FP5" i="1"/>
  <c r="FT5" i="1"/>
  <c r="FZ5" i="1"/>
  <c r="GD5" i="1"/>
  <c r="GJ5" i="1"/>
  <c r="GN5" i="1"/>
  <c r="GT5" i="1"/>
  <c r="E6" i="1"/>
  <c r="K6" i="1"/>
  <c r="K46" i="1" s="1"/>
  <c r="CO4" i="1" s="1"/>
  <c r="CD6" i="1"/>
  <c r="CR6" i="1"/>
  <c r="CX6" i="1"/>
  <c r="DB6" i="1"/>
  <c r="DH6" i="1"/>
  <c r="DL6" i="1"/>
  <c r="DR6" i="1"/>
  <c r="DV6" i="1"/>
  <c r="EB6" i="1"/>
  <c r="EF6" i="1"/>
  <c r="EL6" i="1"/>
  <c r="EP6" i="1"/>
  <c r="EV6" i="1"/>
  <c r="EZ6" i="1"/>
  <c r="FF6" i="1"/>
  <c r="FJ6" i="1"/>
  <c r="FP6" i="1"/>
  <c r="FT6" i="1"/>
  <c r="FZ6" i="1"/>
  <c r="GD6" i="1"/>
  <c r="GJ6" i="1"/>
  <c r="GN6" i="1"/>
  <c r="GT6" i="1"/>
  <c r="H7" i="1"/>
  <c r="E7" i="1" s="1"/>
  <c r="K7" i="1"/>
  <c r="BW7" i="1"/>
  <c r="CD7" i="1"/>
  <c r="CG7" i="1"/>
  <c r="CU7" i="1"/>
  <c r="CR7" i="1" s="1"/>
  <c r="CX7" i="1"/>
  <c r="CX46" i="1" s="1"/>
  <c r="CY4" i="1" s="1"/>
  <c r="DE7" i="1"/>
  <c r="DB7" i="1" s="1"/>
  <c r="DB46" i="1" s="1"/>
  <c r="DH7" i="1"/>
  <c r="DH46" i="1" s="1"/>
  <c r="DL7" i="1"/>
  <c r="DO7" i="1"/>
  <c r="DR7" i="1"/>
  <c r="DV7" i="1"/>
  <c r="EB7" i="1"/>
  <c r="EF7" i="1"/>
  <c r="EL7" i="1"/>
  <c r="EP7" i="1"/>
  <c r="EV7" i="1"/>
  <c r="EZ7" i="1"/>
  <c r="FC7" i="1"/>
  <c r="FF7" i="1"/>
  <c r="FJ7" i="1"/>
  <c r="FP7" i="1"/>
  <c r="FT7" i="1"/>
  <c r="FZ7" i="1"/>
  <c r="GD7" i="1"/>
  <c r="GG7" i="1"/>
  <c r="GJ7" i="1"/>
  <c r="GQ7" i="1"/>
  <c r="GN7" i="1" s="1"/>
  <c r="GT7" i="1"/>
  <c r="E8" i="1"/>
  <c r="K8" i="1"/>
  <c r="BW8" i="1"/>
  <c r="CD8" i="1"/>
  <c r="CG8" i="1"/>
  <c r="CR8" i="1"/>
  <c r="CX8" i="1"/>
  <c r="DB8" i="1"/>
  <c r="DH8" i="1"/>
  <c r="DL8" i="1"/>
  <c r="DR8" i="1"/>
  <c r="DV8" i="1"/>
  <c r="EB8" i="1"/>
  <c r="EF8" i="1"/>
  <c r="EL8" i="1"/>
  <c r="EP8" i="1"/>
  <c r="EV8" i="1"/>
  <c r="EZ8" i="1"/>
  <c r="FF8" i="1"/>
  <c r="FJ8" i="1"/>
  <c r="FP8" i="1"/>
  <c r="FT8" i="1"/>
  <c r="FZ8" i="1"/>
  <c r="GD8" i="1"/>
  <c r="GJ8" i="1"/>
  <c r="GN8" i="1"/>
  <c r="GT8" i="1"/>
  <c r="E9" i="1"/>
  <c r="K9" i="1"/>
  <c r="BW9" i="1"/>
  <c r="CD9" i="1"/>
  <c r="CR9" i="1"/>
  <c r="CU9" i="1"/>
  <c r="CX9" i="1"/>
  <c r="DB9" i="1"/>
  <c r="DH9" i="1"/>
  <c r="DL9" i="1"/>
  <c r="DR9" i="1"/>
  <c r="DV9" i="1"/>
  <c r="EB9" i="1"/>
  <c r="EF9" i="1"/>
  <c r="EI9" i="1"/>
  <c r="EL9" i="1"/>
  <c r="EP9" i="1"/>
  <c r="EV9" i="1"/>
  <c r="EZ9" i="1"/>
  <c r="FF9" i="1"/>
  <c r="FJ9" i="1"/>
  <c r="FP9" i="1"/>
  <c r="FT9" i="1"/>
  <c r="FZ9" i="1"/>
  <c r="GD9" i="1"/>
  <c r="GJ9" i="1"/>
  <c r="GN9" i="1"/>
  <c r="GT9" i="1"/>
  <c r="E10" i="1"/>
  <c r="K10" i="1"/>
  <c r="BW10" i="1"/>
  <c r="CD10" i="1"/>
  <c r="CR10" i="1"/>
  <c r="CX10" i="1"/>
  <c r="DB10" i="1"/>
  <c r="DH10" i="1"/>
  <c r="DO10" i="1"/>
  <c r="DL10" i="1" s="1"/>
  <c r="DR10" i="1"/>
  <c r="DV10" i="1"/>
  <c r="EB10" i="1"/>
  <c r="EF10" i="1"/>
  <c r="EI10" i="1"/>
  <c r="EL10" i="1"/>
  <c r="EP10" i="1"/>
  <c r="EV10" i="1"/>
  <c r="EZ10" i="1"/>
  <c r="FF10" i="1"/>
  <c r="FJ10" i="1"/>
  <c r="FP10" i="1"/>
  <c r="FT10" i="1"/>
  <c r="FZ10" i="1"/>
  <c r="GD10" i="1"/>
  <c r="GJ10" i="1"/>
  <c r="GN10" i="1"/>
  <c r="GT10" i="1"/>
  <c r="E11" i="1"/>
  <c r="K11" i="1"/>
  <c r="BW11" i="1"/>
  <c r="CD11" i="1"/>
  <c r="CR11" i="1"/>
  <c r="CX11" i="1"/>
  <c r="DB11" i="1"/>
  <c r="DH11" i="1"/>
  <c r="DL11" i="1"/>
  <c r="DR11" i="1"/>
  <c r="DV11" i="1"/>
  <c r="EB11" i="1"/>
  <c r="EI11" i="1"/>
  <c r="EF11" i="1" s="1"/>
  <c r="EL11" i="1"/>
  <c r="EP11" i="1"/>
  <c r="EV11" i="1"/>
  <c r="EZ11" i="1"/>
  <c r="FF11" i="1"/>
  <c r="FJ11" i="1"/>
  <c r="FP11" i="1"/>
  <c r="FT11" i="1"/>
  <c r="FZ11" i="1"/>
  <c r="GD11" i="1"/>
  <c r="GJ11" i="1"/>
  <c r="GN11" i="1"/>
  <c r="GT11" i="1"/>
  <c r="E12" i="1"/>
  <c r="K12" i="1"/>
  <c r="BZ12" i="1"/>
  <c r="CD12" i="1"/>
  <c r="CR12" i="1"/>
  <c r="CX12" i="1"/>
  <c r="DE12" i="1"/>
  <c r="DB12" i="1" s="1"/>
  <c r="DH12" i="1"/>
  <c r="DL12" i="1"/>
  <c r="DR12" i="1"/>
  <c r="DV12" i="1"/>
  <c r="EB12" i="1"/>
  <c r="EI12" i="1"/>
  <c r="EF12" i="1" s="1"/>
  <c r="EL12" i="1"/>
  <c r="ES12" i="1"/>
  <c r="EP12" i="1" s="1"/>
  <c r="EV12" i="1"/>
  <c r="FC12" i="1"/>
  <c r="EZ12" i="1" s="1"/>
  <c r="FF12" i="1"/>
  <c r="FJ12" i="1"/>
  <c r="FP12" i="1"/>
  <c r="FT12" i="1"/>
  <c r="FZ12" i="1"/>
  <c r="GD12" i="1"/>
  <c r="GJ12" i="1"/>
  <c r="GN12" i="1"/>
  <c r="GT12" i="1"/>
  <c r="E13" i="1"/>
  <c r="K13" i="1"/>
  <c r="BW13" i="1"/>
  <c r="CD13" i="1"/>
  <c r="CR13" i="1"/>
  <c r="CX13" i="1"/>
  <c r="DB13" i="1"/>
  <c r="DH13" i="1"/>
  <c r="DL13" i="1"/>
  <c r="DR13" i="1"/>
  <c r="DV13" i="1"/>
  <c r="EB13" i="1"/>
  <c r="EF13" i="1"/>
  <c r="EL13" i="1"/>
  <c r="EP13" i="1"/>
  <c r="EV13" i="1"/>
  <c r="FC13" i="1"/>
  <c r="EZ13" i="1" s="1"/>
  <c r="FF13" i="1"/>
  <c r="FJ13" i="1"/>
  <c r="FP13" i="1"/>
  <c r="FT13" i="1"/>
  <c r="FZ13" i="1"/>
  <c r="GD13" i="1"/>
  <c r="GJ13" i="1"/>
  <c r="GN13" i="1"/>
  <c r="GT13" i="1"/>
  <c r="FF14" i="1"/>
  <c r="FJ14" i="1"/>
  <c r="FP14" i="1"/>
  <c r="FT14" i="1"/>
  <c r="FW14" i="1"/>
  <c r="FZ14" i="1"/>
  <c r="GD14" i="1"/>
  <c r="GG14" i="1"/>
  <c r="GJ14" i="1"/>
  <c r="GN14" i="1"/>
  <c r="GQ14" i="1"/>
  <c r="GT14" i="1"/>
  <c r="E15" i="1"/>
  <c r="K15" i="1"/>
  <c r="CK4" i="1" s="1"/>
  <c r="BW15" i="1"/>
  <c r="CD15" i="1"/>
  <c r="CR15" i="1"/>
  <c r="CX15" i="1"/>
  <c r="DB15" i="1"/>
  <c r="DH15" i="1"/>
  <c r="DL15" i="1"/>
  <c r="DR15" i="1"/>
  <c r="DV15" i="1"/>
  <c r="EB15" i="1"/>
  <c r="EF15" i="1"/>
  <c r="EL15" i="1"/>
  <c r="EP15" i="1"/>
  <c r="EV15" i="1"/>
  <c r="EZ15" i="1"/>
  <c r="FF15" i="1"/>
  <c r="FJ15" i="1"/>
  <c r="FP15" i="1"/>
  <c r="FT15" i="1"/>
  <c r="FZ15" i="1"/>
  <c r="GD15" i="1"/>
  <c r="GJ15" i="1"/>
  <c r="GN15" i="1"/>
  <c r="GT15" i="1"/>
  <c r="E16" i="1"/>
  <c r="K16" i="1"/>
  <c r="BW16" i="1"/>
  <c r="CC16" i="1"/>
  <c r="CD16" i="1"/>
  <c r="CR16" i="1"/>
  <c r="CX16" i="1"/>
  <c r="DB16" i="1"/>
  <c r="DH16" i="1"/>
  <c r="DL16" i="1"/>
  <c r="DR16" i="1"/>
  <c r="DV16" i="1"/>
  <c r="EB16" i="1"/>
  <c r="EF16" i="1"/>
  <c r="EL16" i="1"/>
  <c r="EP16" i="1"/>
  <c r="EV16" i="1"/>
  <c r="EZ16" i="1"/>
  <c r="FF16" i="1"/>
  <c r="FJ16" i="1"/>
  <c r="FP16" i="1"/>
  <c r="FT16" i="1"/>
  <c r="FZ16" i="1"/>
  <c r="GD16" i="1"/>
  <c r="GJ16" i="1"/>
  <c r="GN16" i="1"/>
  <c r="GT16" i="1"/>
  <c r="E17" i="1"/>
  <c r="K17" i="1"/>
  <c r="BZ17" i="1"/>
  <c r="BW17" i="1" s="1"/>
  <c r="CC17" i="1"/>
  <c r="CD17" i="1"/>
  <c r="CU17" i="1"/>
  <c r="CU46" i="1" s="1"/>
  <c r="CX17" i="1"/>
  <c r="DB17" i="1"/>
  <c r="DH17" i="1"/>
  <c r="DO17" i="1"/>
  <c r="DL17" i="1" s="1"/>
  <c r="DR17" i="1"/>
  <c r="DV17" i="1"/>
  <c r="EB17" i="1"/>
  <c r="EF17" i="1"/>
  <c r="EL17" i="1"/>
  <c r="EP17" i="1"/>
  <c r="ES17" i="1"/>
  <c r="EV17" i="1"/>
  <c r="FC17" i="1"/>
  <c r="EZ17" i="1" s="1"/>
  <c r="FF17" i="1"/>
  <c r="FJ17" i="1"/>
  <c r="FP17" i="1"/>
  <c r="FT17" i="1"/>
  <c r="FZ17" i="1"/>
  <c r="GD17" i="1"/>
  <c r="GJ17" i="1"/>
  <c r="GN17" i="1"/>
  <c r="GT17" i="1"/>
  <c r="E18" i="1"/>
  <c r="K18" i="1"/>
  <c r="BW18" i="1"/>
  <c r="CC18" i="1"/>
  <c r="CD18" i="1"/>
  <c r="CR18" i="1"/>
  <c r="CX18" i="1"/>
  <c r="DB18" i="1"/>
  <c r="DH18" i="1"/>
  <c r="DL18" i="1"/>
  <c r="DR18" i="1"/>
  <c r="DV18" i="1"/>
  <c r="EB18" i="1"/>
  <c r="EF18" i="1"/>
  <c r="EL18" i="1"/>
  <c r="EP18" i="1"/>
  <c r="EV18" i="1"/>
  <c r="EZ18" i="1"/>
  <c r="FF18" i="1"/>
  <c r="FJ18" i="1"/>
  <c r="FP18" i="1"/>
  <c r="FT18" i="1"/>
  <c r="FZ18" i="1"/>
  <c r="GD18" i="1"/>
  <c r="GJ18" i="1"/>
  <c r="GN18" i="1"/>
  <c r="GT18" i="1"/>
  <c r="E19" i="1"/>
  <c r="K19" i="1"/>
  <c r="BZ19" i="1"/>
  <c r="BW19" i="1" s="1"/>
  <c r="CD19" i="1"/>
  <c r="CG19" i="1"/>
  <c r="CR19" i="1"/>
  <c r="CX19" i="1"/>
  <c r="DB19" i="1"/>
  <c r="DH19" i="1"/>
  <c r="DO19" i="1"/>
  <c r="DL19" i="1" s="1"/>
  <c r="DR19" i="1"/>
  <c r="DV19" i="1"/>
  <c r="EB19" i="1"/>
  <c r="EF19" i="1"/>
  <c r="EL19" i="1"/>
  <c r="EP19" i="1"/>
  <c r="EV19" i="1"/>
  <c r="EZ19" i="1"/>
  <c r="FC19" i="1"/>
  <c r="FF19" i="1"/>
  <c r="FJ19" i="1"/>
  <c r="FP19" i="1"/>
  <c r="FT19" i="1"/>
  <c r="FZ19" i="1"/>
  <c r="FZ46" i="1" s="1"/>
  <c r="GD19" i="1"/>
  <c r="GJ19" i="1"/>
  <c r="GN19" i="1"/>
  <c r="GT19" i="1"/>
  <c r="E20" i="1"/>
  <c r="K20" i="1"/>
  <c r="BW20" i="1"/>
  <c r="CD20" i="1"/>
  <c r="CR20" i="1"/>
  <c r="CX20" i="1"/>
  <c r="DB20" i="1"/>
  <c r="DH20" i="1"/>
  <c r="DL20" i="1"/>
  <c r="DR20" i="1"/>
  <c r="DV20" i="1"/>
  <c r="EB20" i="1"/>
  <c r="EF20" i="1"/>
  <c r="EL20" i="1"/>
  <c r="EP20" i="1"/>
  <c r="EV20" i="1"/>
  <c r="EZ20" i="1"/>
  <c r="FF20" i="1"/>
  <c r="FJ20" i="1"/>
  <c r="FP20" i="1"/>
  <c r="FT20" i="1"/>
  <c r="FZ20" i="1"/>
  <c r="GD20" i="1"/>
  <c r="GJ20" i="1"/>
  <c r="GN20" i="1"/>
  <c r="GT20" i="1"/>
  <c r="E21" i="1"/>
  <c r="K21" i="1"/>
  <c r="CD21" i="1"/>
  <c r="CG21" i="1"/>
  <c r="CR21" i="1"/>
  <c r="CX21" i="1"/>
  <c r="DB21" i="1"/>
  <c r="DH21" i="1"/>
  <c r="DL21" i="1"/>
  <c r="DR21" i="1"/>
  <c r="DV21" i="1"/>
  <c r="EB21" i="1"/>
  <c r="EF21" i="1"/>
  <c r="EL21" i="1"/>
  <c r="EP21" i="1"/>
  <c r="EV21" i="1"/>
  <c r="EZ21" i="1"/>
  <c r="FF21" i="1"/>
  <c r="FJ21" i="1"/>
  <c r="FP21" i="1"/>
  <c r="FT21" i="1"/>
  <c r="FZ21" i="1"/>
  <c r="GD21" i="1"/>
  <c r="GJ21" i="1"/>
  <c r="GN21" i="1"/>
  <c r="GT21" i="1"/>
  <c r="E22" i="1"/>
  <c r="K22" i="1"/>
  <c r="CD22" i="1"/>
  <c r="CR22" i="1"/>
  <c r="CX22" i="1"/>
  <c r="DB22" i="1"/>
  <c r="DH22" i="1"/>
  <c r="DL22" i="1"/>
  <c r="DR22" i="1"/>
  <c r="DV22" i="1"/>
  <c r="EB22" i="1"/>
  <c r="EF22" i="1"/>
  <c r="EL22" i="1"/>
  <c r="EP22" i="1"/>
  <c r="EV22" i="1"/>
  <c r="EZ22" i="1"/>
  <c r="FF22" i="1"/>
  <c r="FJ22" i="1"/>
  <c r="FP22" i="1"/>
  <c r="FT22" i="1"/>
  <c r="FZ22" i="1"/>
  <c r="GD22" i="1"/>
  <c r="GJ22" i="1"/>
  <c r="GN22" i="1"/>
  <c r="GT22" i="1"/>
  <c r="E23" i="1"/>
  <c r="K23" i="1"/>
  <c r="CD23" i="1"/>
  <c r="CR23" i="1"/>
  <c r="CX23" i="1"/>
  <c r="DB23" i="1"/>
  <c r="DH23" i="1"/>
  <c r="DL23" i="1"/>
  <c r="DR23" i="1"/>
  <c r="DV23" i="1"/>
  <c r="EB23" i="1"/>
  <c r="EF23" i="1"/>
  <c r="EL23" i="1"/>
  <c r="EP23" i="1"/>
  <c r="EV23" i="1"/>
  <c r="EZ23" i="1"/>
  <c r="FF23" i="1"/>
  <c r="FJ23" i="1"/>
  <c r="FP23" i="1"/>
  <c r="FT23" i="1"/>
  <c r="FZ23" i="1"/>
  <c r="GD23" i="1"/>
  <c r="GJ23" i="1"/>
  <c r="GN23" i="1"/>
  <c r="GT23" i="1"/>
  <c r="E24" i="1"/>
  <c r="K24" i="1"/>
  <c r="CD24" i="1"/>
  <c r="CG24" i="1"/>
  <c r="CR24" i="1"/>
  <c r="CX24" i="1"/>
  <c r="DB24" i="1"/>
  <c r="DH24" i="1"/>
  <c r="DL24" i="1"/>
  <c r="DR24" i="1"/>
  <c r="DV24" i="1"/>
  <c r="EB24" i="1"/>
  <c r="EF24" i="1"/>
  <c r="EL24" i="1"/>
  <c r="EP24" i="1"/>
  <c r="EV24" i="1"/>
  <c r="EZ24" i="1"/>
  <c r="FF24" i="1"/>
  <c r="FJ24" i="1"/>
  <c r="FP24" i="1"/>
  <c r="FT24" i="1"/>
  <c r="FZ24" i="1"/>
  <c r="GD24" i="1"/>
  <c r="GJ24" i="1"/>
  <c r="GN24" i="1"/>
  <c r="GT24" i="1"/>
  <c r="E25" i="1"/>
  <c r="K25" i="1"/>
  <c r="CD25" i="1"/>
  <c r="CR25" i="1"/>
  <c r="CX25" i="1"/>
  <c r="DB25" i="1"/>
  <c r="DH25" i="1"/>
  <c r="DL25" i="1"/>
  <c r="DR25" i="1"/>
  <c r="DV25" i="1"/>
  <c r="EB25" i="1"/>
  <c r="EF25" i="1"/>
  <c r="EL25" i="1"/>
  <c r="EL46" i="1" s="1"/>
  <c r="EP25" i="1"/>
  <c r="EV25" i="1"/>
  <c r="EZ25" i="1"/>
  <c r="FF25" i="1"/>
  <c r="FJ25" i="1"/>
  <c r="FP25" i="1"/>
  <c r="FT25" i="1"/>
  <c r="FZ25" i="1"/>
  <c r="GD25" i="1"/>
  <c r="GJ25" i="1"/>
  <c r="GN25" i="1"/>
  <c r="GT25" i="1"/>
  <c r="E26" i="1"/>
  <c r="K26" i="1"/>
  <c r="CD26" i="1"/>
  <c r="CR26" i="1"/>
  <c r="CX26" i="1"/>
  <c r="DB26" i="1"/>
  <c r="DH26" i="1"/>
  <c r="DL26" i="1"/>
  <c r="DR26" i="1"/>
  <c r="DV26" i="1"/>
  <c r="EB26" i="1"/>
  <c r="EF26" i="1"/>
  <c r="EL26" i="1"/>
  <c r="ES26" i="1"/>
  <c r="EP26" i="1" s="1"/>
  <c r="EV26" i="1"/>
  <c r="EV46" i="1" s="1"/>
  <c r="EZ26" i="1"/>
  <c r="FF26" i="1"/>
  <c r="FJ26" i="1"/>
  <c r="FM26" i="1"/>
  <c r="FP26" i="1"/>
  <c r="FW26" i="1"/>
  <c r="FT26" i="1" s="1"/>
  <c r="FT46" i="1" s="1"/>
  <c r="FZ26" i="1"/>
  <c r="GD26" i="1"/>
  <c r="GJ26" i="1"/>
  <c r="GN26" i="1"/>
  <c r="GT26" i="1"/>
  <c r="E27" i="1"/>
  <c r="K27" i="1"/>
  <c r="CD27" i="1"/>
  <c r="CU27" i="1"/>
  <c r="CR27" i="1" s="1"/>
  <c r="CX27" i="1"/>
  <c r="DB27" i="1"/>
  <c r="DH27" i="1"/>
  <c r="DL27" i="1"/>
  <c r="DR27" i="1"/>
  <c r="DV27" i="1"/>
  <c r="EB27" i="1"/>
  <c r="EF27" i="1"/>
  <c r="EL27" i="1"/>
  <c r="EP27" i="1"/>
  <c r="EV27" i="1"/>
  <c r="EZ27" i="1"/>
  <c r="FF27" i="1"/>
  <c r="FJ27" i="1"/>
  <c r="FP27" i="1"/>
  <c r="FT27" i="1"/>
  <c r="FZ27" i="1"/>
  <c r="GD27" i="1"/>
  <c r="GJ27" i="1"/>
  <c r="GN27" i="1"/>
  <c r="GT27" i="1"/>
  <c r="E28" i="1"/>
  <c r="K28" i="1"/>
  <c r="CD28" i="1"/>
  <c r="CG28" i="1"/>
  <c r="CR28" i="1"/>
  <c r="CU28" i="1"/>
  <c r="CX28" i="1"/>
  <c r="DB28" i="1"/>
  <c r="DH28" i="1"/>
  <c r="DL28" i="1"/>
  <c r="DR28" i="1"/>
  <c r="DV28" i="1"/>
  <c r="EB28" i="1"/>
  <c r="EF28" i="1"/>
  <c r="EL28" i="1"/>
  <c r="EP28" i="1"/>
  <c r="EV28" i="1"/>
  <c r="EZ28" i="1"/>
  <c r="FF28" i="1"/>
  <c r="FJ28" i="1"/>
  <c r="FP28" i="1"/>
  <c r="FT28" i="1"/>
  <c r="FZ28" i="1"/>
  <c r="GD28" i="1"/>
  <c r="GJ28" i="1"/>
  <c r="GN28" i="1"/>
  <c r="GT28" i="1"/>
  <c r="E29" i="1"/>
  <c r="K29" i="1"/>
  <c r="CD29" i="1"/>
  <c r="CR29" i="1"/>
  <c r="CX29" i="1"/>
  <c r="DB29" i="1"/>
  <c r="DH29" i="1"/>
  <c r="DL29" i="1"/>
  <c r="DR29" i="1"/>
  <c r="DV29" i="1"/>
  <c r="EB29" i="1"/>
  <c r="EF29" i="1"/>
  <c r="EL29" i="1"/>
  <c r="EP29" i="1"/>
  <c r="EV29" i="1"/>
  <c r="EZ29" i="1"/>
  <c r="FF29" i="1"/>
  <c r="FJ29" i="1"/>
  <c r="FP29" i="1"/>
  <c r="FP46" i="1" s="1"/>
  <c r="FT29" i="1"/>
  <c r="FZ29" i="1"/>
  <c r="GD29" i="1"/>
  <c r="GJ29" i="1"/>
  <c r="GN29" i="1"/>
  <c r="GT29" i="1"/>
  <c r="E30" i="1"/>
  <c r="K30" i="1"/>
  <c r="CD30" i="1"/>
  <c r="CR30" i="1"/>
  <c r="CX30" i="1"/>
  <c r="DB30" i="1"/>
  <c r="DH30" i="1"/>
  <c r="DL30" i="1"/>
  <c r="DR30" i="1"/>
  <c r="DV30" i="1"/>
  <c r="EB30" i="1"/>
  <c r="EF30" i="1"/>
  <c r="EL30" i="1"/>
  <c r="EP30" i="1"/>
  <c r="EV30" i="1"/>
  <c r="FC30" i="1"/>
  <c r="EZ30" i="1" s="1"/>
  <c r="FF30" i="1"/>
  <c r="FJ30" i="1"/>
  <c r="FP30" i="1"/>
  <c r="FT30" i="1"/>
  <c r="FZ30" i="1"/>
  <c r="GD30" i="1"/>
  <c r="GJ30" i="1"/>
  <c r="GN30" i="1"/>
  <c r="GT30" i="1"/>
  <c r="E31" i="1"/>
  <c r="K31" i="1"/>
  <c r="BZ31" i="1"/>
  <c r="CG31" i="1"/>
  <c r="CD31" i="1" s="1"/>
  <c r="CR31" i="1"/>
  <c r="CX31" i="1"/>
  <c r="DB31" i="1"/>
  <c r="DH31" i="1"/>
  <c r="DL31" i="1"/>
  <c r="DR31" i="1"/>
  <c r="DV31" i="1"/>
  <c r="EB31" i="1"/>
  <c r="EF31" i="1"/>
  <c r="EL31" i="1"/>
  <c r="EP31" i="1"/>
  <c r="EV31" i="1"/>
  <c r="EZ31" i="1"/>
  <c r="FF31" i="1"/>
  <c r="FJ31" i="1"/>
  <c r="FP31" i="1"/>
  <c r="FT31" i="1"/>
  <c r="FZ31" i="1"/>
  <c r="GD31" i="1"/>
  <c r="GJ31" i="1"/>
  <c r="GN31" i="1"/>
  <c r="GT31" i="1"/>
  <c r="E32" i="1"/>
  <c r="K32" i="1"/>
  <c r="BZ32" i="1"/>
  <c r="CD32" i="1"/>
  <c r="CR32" i="1"/>
  <c r="CX32" i="1"/>
  <c r="DB32" i="1"/>
  <c r="DH32" i="1"/>
  <c r="DL32" i="1"/>
  <c r="DR32" i="1"/>
  <c r="DV32" i="1"/>
  <c r="EB32" i="1"/>
  <c r="EF32" i="1"/>
  <c r="EL32" i="1"/>
  <c r="EP32" i="1"/>
  <c r="EV32" i="1"/>
  <c r="EZ32" i="1"/>
  <c r="FC32" i="1"/>
  <c r="FF32" i="1"/>
  <c r="FJ32" i="1"/>
  <c r="FP32" i="1"/>
  <c r="FT32" i="1"/>
  <c r="FZ32" i="1"/>
  <c r="GD32" i="1"/>
  <c r="GJ32" i="1"/>
  <c r="GJ46" i="1" s="1"/>
  <c r="GN32" i="1"/>
  <c r="GT32" i="1"/>
  <c r="E33" i="1"/>
  <c r="K33" i="1"/>
  <c r="BW33" i="1"/>
  <c r="BZ33" i="1"/>
  <c r="CC33" i="1"/>
  <c r="CD33" i="1"/>
  <c r="CG33" i="1"/>
  <c r="CR33" i="1"/>
  <c r="CX33" i="1"/>
  <c r="DE33" i="1"/>
  <c r="DB33" i="1" s="1"/>
  <c r="DH33" i="1"/>
  <c r="DL33" i="1"/>
  <c r="DR33" i="1"/>
  <c r="DV33" i="1"/>
  <c r="EB33" i="1"/>
  <c r="EF33" i="1"/>
  <c r="EL33" i="1"/>
  <c r="EP33" i="1"/>
  <c r="EV33" i="1"/>
  <c r="EZ33" i="1"/>
  <c r="FC33" i="1"/>
  <c r="FF33" i="1"/>
  <c r="FJ33" i="1"/>
  <c r="FP33" i="1"/>
  <c r="FT33" i="1"/>
  <c r="FZ33" i="1"/>
  <c r="GD33" i="1"/>
  <c r="GJ33" i="1"/>
  <c r="GN33" i="1"/>
  <c r="GT33" i="1"/>
  <c r="E34" i="1"/>
  <c r="K34" i="1"/>
  <c r="BW34" i="1"/>
  <c r="CC34" i="1"/>
  <c r="CD34" i="1"/>
  <c r="CR34" i="1"/>
  <c r="CX34" i="1"/>
  <c r="DB34" i="1"/>
  <c r="DH34" i="1"/>
  <c r="DL34" i="1"/>
  <c r="DR34" i="1"/>
  <c r="DV34" i="1"/>
  <c r="EB34" i="1"/>
  <c r="EF34" i="1"/>
  <c r="EL34" i="1"/>
  <c r="EP34" i="1"/>
  <c r="EV34" i="1"/>
  <c r="EZ34" i="1"/>
  <c r="FF34" i="1"/>
  <c r="FJ34" i="1"/>
  <c r="FP34" i="1"/>
  <c r="FT34" i="1"/>
  <c r="FZ34" i="1"/>
  <c r="GD34" i="1"/>
  <c r="GJ34" i="1"/>
  <c r="GN34" i="1"/>
  <c r="GT34" i="1"/>
  <c r="E35" i="1"/>
  <c r="K35" i="1"/>
  <c r="BW35" i="1"/>
  <c r="CD35" i="1"/>
  <c r="CR35" i="1"/>
  <c r="CX35" i="1"/>
  <c r="DB35" i="1"/>
  <c r="DH35" i="1"/>
  <c r="DL35" i="1"/>
  <c r="DR35" i="1"/>
  <c r="DV35" i="1"/>
  <c r="EB35" i="1"/>
  <c r="EF35" i="1"/>
  <c r="EL35" i="1"/>
  <c r="EP35" i="1"/>
  <c r="EV35" i="1"/>
  <c r="EZ35" i="1"/>
  <c r="FF35" i="1"/>
  <c r="FJ35" i="1"/>
  <c r="FP35" i="1"/>
  <c r="FT35" i="1"/>
  <c r="FZ35" i="1"/>
  <c r="GD35" i="1"/>
  <c r="GJ35" i="1"/>
  <c r="GN35" i="1"/>
  <c r="GT35" i="1"/>
  <c r="CD36" i="1"/>
  <c r="H38" i="1"/>
  <c r="E38" i="1" s="1"/>
  <c r="K38" i="1"/>
  <c r="CC38" i="1"/>
  <c r="CD38" i="1"/>
  <c r="CG38" i="1"/>
  <c r="CU38" i="1"/>
  <c r="CR38" i="1" s="1"/>
  <c r="CX38" i="1"/>
  <c r="DB38" i="1"/>
  <c r="DE38" i="1"/>
  <c r="DH38" i="1"/>
  <c r="DO38" i="1"/>
  <c r="DL38" i="1" s="1"/>
  <c r="DR38" i="1"/>
  <c r="DY38" i="1"/>
  <c r="DV38" i="1" s="1"/>
  <c r="EB38" i="1"/>
  <c r="EI38" i="1"/>
  <c r="EI46" i="1" s="1"/>
  <c r="EL38" i="1"/>
  <c r="EP38" i="1"/>
  <c r="ES38" i="1"/>
  <c r="EV38" i="1"/>
  <c r="EZ38" i="1"/>
  <c r="FC38" i="1"/>
  <c r="FF38" i="1"/>
  <c r="FJ38" i="1"/>
  <c r="FM38" i="1"/>
  <c r="FP38" i="1"/>
  <c r="FW38" i="1"/>
  <c r="FT38" i="1" s="1"/>
  <c r="FZ38" i="1"/>
  <c r="GD38" i="1"/>
  <c r="GG38" i="1"/>
  <c r="GJ38" i="1"/>
  <c r="GQ38" i="1"/>
  <c r="GN38" i="1" s="1"/>
  <c r="GT38" i="1"/>
  <c r="E39" i="1"/>
  <c r="H39" i="1"/>
  <c r="K39" i="1"/>
  <c r="CD39" i="1"/>
  <c r="CU39" i="1"/>
  <c r="CR39" i="1" s="1"/>
  <c r="CX39" i="1"/>
  <c r="DE39" i="1"/>
  <c r="DB39" i="1" s="1"/>
  <c r="DH39" i="1"/>
  <c r="DL39" i="1"/>
  <c r="DO39" i="1"/>
  <c r="DR39" i="1"/>
  <c r="DV39" i="1"/>
  <c r="DY39" i="1"/>
  <c r="EB39" i="1"/>
  <c r="EF39" i="1"/>
  <c r="EI39" i="1"/>
  <c r="EL39" i="1"/>
  <c r="ES39" i="1"/>
  <c r="EP39" i="1" s="1"/>
  <c r="EV39" i="1"/>
  <c r="EZ39" i="1"/>
  <c r="FC39" i="1"/>
  <c r="FF39" i="1"/>
  <c r="FM39" i="1"/>
  <c r="FJ39" i="1" s="1"/>
  <c r="FP39" i="1"/>
  <c r="FT39" i="1"/>
  <c r="FW39" i="1"/>
  <c r="FZ39" i="1"/>
  <c r="GD39" i="1"/>
  <c r="GG39" i="1"/>
  <c r="GJ39" i="1"/>
  <c r="GQ39" i="1"/>
  <c r="GN39" i="1" s="1"/>
  <c r="GT39" i="1"/>
  <c r="E40" i="1"/>
  <c r="K40" i="1"/>
  <c r="CD40" i="1"/>
  <c r="CR40" i="1"/>
  <c r="CX40" i="1"/>
  <c r="DB40" i="1"/>
  <c r="DH40" i="1"/>
  <c r="DL40" i="1"/>
  <c r="DR40" i="1"/>
  <c r="DV40" i="1"/>
  <c r="DW40" i="1"/>
  <c r="EF40" i="1"/>
  <c r="EL40" i="1"/>
  <c r="EP40" i="1"/>
  <c r="EV40" i="1"/>
  <c r="EZ40" i="1"/>
  <c r="FF40" i="1"/>
  <c r="FJ40" i="1"/>
  <c r="FP40" i="1"/>
  <c r="FT40" i="1"/>
  <c r="FZ40" i="1"/>
  <c r="GD40" i="1"/>
  <c r="GJ40" i="1"/>
  <c r="GN40" i="1"/>
  <c r="GT40" i="1"/>
  <c r="H41" i="1"/>
  <c r="E41" i="1" s="1"/>
  <c r="K41" i="1"/>
  <c r="CD41" i="1"/>
  <c r="CR41" i="1"/>
  <c r="CU41" i="1"/>
  <c r="CX41" i="1"/>
  <c r="DB41" i="1"/>
  <c r="DE41" i="1"/>
  <c r="DH41" i="1"/>
  <c r="DL41" i="1"/>
  <c r="DO41" i="1"/>
  <c r="DR41" i="1"/>
  <c r="DY41" i="1"/>
  <c r="DV41" i="1" s="1"/>
  <c r="EB41" i="1"/>
  <c r="EB46" i="1" s="1"/>
  <c r="EF41" i="1"/>
  <c r="EI41" i="1"/>
  <c r="EL41" i="1"/>
  <c r="ES41" i="1"/>
  <c r="EP41" i="1" s="1"/>
  <c r="EV41" i="1"/>
  <c r="EZ41" i="1"/>
  <c r="FC41" i="1"/>
  <c r="FF41" i="1"/>
  <c r="FJ41" i="1"/>
  <c r="FM41" i="1"/>
  <c r="FP41" i="1"/>
  <c r="FW41" i="1"/>
  <c r="FT41" i="1" s="1"/>
  <c r="FZ41" i="1"/>
  <c r="GG41" i="1"/>
  <c r="GD41" i="1" s="1"/>
  <c r="GJ41" i="1"/>
  <c r="GQ41" i="1"/>
  <c r="GN41" i="1" s="1"/>
  <c r="GT41" i="1"/>
  <c r="E42" i="1"/>
  <c r="H42" i="1"/>
  <c r="K42" i="1"/>
  <c r="CD42" i="1"/>
  <c r="CU42" i="1"/>
  <c r="CR42" i="1" s="1"/>
  <c r="CX42" i="1"/>
  <c r="DB42" i="1"/>
  <c r="DE42" i="1"/>
  <c r="DH42" i="1"/>
  <c r="DO42" i="1"/>
  <c r="DL42" i="1" s="1"/>
  <c r="DR42" i="1"/>
  <c r="DV42" i="1"/>
  <c r="DY42" i="1"/>
  <c r="EB42" i="1"/>
  <c r="EF42" i="1"/>
  <c r="EI42" i="1"/>
  <c r="EL42" i="1"/>
  <c r="ES42" i="1"/>
  <c r="EP42" i="1" s="1"/>
  <c r="EV42" i="1"/>
  <c r="FC42" i="1"/>
  <c r="EZ42" i="1" s="1"/>
  <c r="FF42" i="1"/>
  <c r="FM42" i="1"/>
  <c r="FJ42" i="1" s="1"/>
  <c r="FP42" i="1"/>
  <c r="FT42" i="1"/>
  <c r="FW42" i="1"/>
  <c r="FZ42" i="1"/>
  <c r="GD42" i="1"/>
  <c r="GG42" i="1"/>
  <c r="GJ42" i="1"/>
  <c r="GN42" i="1"/>
  <c r="GQ42" i="1"/>
  <c r="GT42" i="1"/>
  <c r="E43" i="1"/>
  <c r="H43" i="1"/>
  <c r="K43" i="1"/>
  <c r="CD43" i="1"/>
  <c r="CR43" i="1"/>
  <c r="CU43" i="1"/>
  <c r="CX43" i="1"/>
  <c r="DB43" i="1"/>
  <c r="DE43" i="1"/>
  <c r="DH43" i="1"/>
  <c r="DO43" i="1"/>
  <c r="DL43" i="1" s="1"/>
  <c r="DR43" i="1"/>
  <c r="DY43" i="1"/>
  <c r="DV43" i="1" s="1"/>
  <c r="EB43" i="1"/>
  <c r="EI43" i="1"/>
  <c r="EF43" i="1" s="1"/>
  <c r="EL43" i="1"/>
  <c r="EP43" i="1"/>
  <c r="ES43" i="1"/>
  <c r="EV43" i="1"/>
  <c r="EZ43" i="1"/>
  <c r="FC43" i="1"/>
  <c r="FF43" i="1"/>
  <c r="FJ43" i="1"/>
  <c r="FM43" i="1"/>
  <c r="FP43" i="1"/>
  <c r="FT43" i="1"/>
  <c r="FW43" i="1"/>
  <c r="FZ43" i="1"/>
  <c r="GD43" i="1"/>
  <c r="GG43" i="1"/>
  <c r="GJ43" i="1"/>
  <c r="GN43" i="1"/>
  <c r="GQ43" i="1"/>
  <c r="GT43" i="1"/>
  <c r="E44" i="1"/>
  <c r="H44" i="1"/>
  <c r="K44" i="1"/>
  <c r="CD44" i="1"/>
  <c r="CU44" i="1"/>
  <c r="CR44" i="1" s="1"/>
  <c r="CX44" i="1"/>
  <c r="DE44" i="1"/>
  <c r="DB44" i="1" s="1"/>
  <c r="DH44" i="1"/>
  <c r="DO44" i="1"/>
  <c r="DR44" i="1"/>
  <c r="DY44" i="1"/>
  <c r="DV44" i="1" s="1"/>
  <c r="EB44" i="1"/>
  <c r="EI44" i="1"/>
  <c r="EF44" i="1" s="1"/>
  <c r="EL44" i="1"/>
  <c r="ES44" i="1"/>
  <c r="EP44" i="1" s="1"/>
  <c r="EV44" i="1"/>
  <c r="EZ44" i="1"/>
  <c r="FC44" i="1"/>
  <c r="FF44" i="1"/>
  <c r="FM44" i="1"/>
  <c r="FJ44" i="1" s="1"/>
  <c r="FP44" i="1"/>
  <c r="FW44" i="1"/>
  <c r="FT44" i="1" s="1"/>
  <c r="FZ44" i="1"/>
  <c r="GG44" i="1"/>
  <c r="GD44" i="1" s="1"/>
  <c r="GJ44" i="1"/>
  <c r="GN44" i="1"/>
  <c r="GQ44" i="1"/>
  <c r="GT44" i="1"/>
  <c r="E45" i="1"/>
  <c r="H45" i="1"/>
  <c r="K45" i="1"/>
  <c r="CD45" i="1"/>
  <c r="CG45" i="1"/>
  <c r="CR45" i="1"/>
  <c r="CU45" i="1"/>
  <c r="CX45" i="1"/>
  <c r="DE45" i="1"/>
  <c r="DH45" i="1"/>
  <c r="DO45" i="1"/>
  <c r="DL45" i="1" s="1"/>
  <c r="DR45" i="1"/>
  <c r="DV45" i="1"/>
  <c r="DY45" i="1"/>
  <c r="EB45" i="1"/>
  <c r="EI45" i="1"/>
  <c r="EF45" i="1" s="1"/>
  <c r="EL45" i="1"/>
  <c r="ES45" i="1"/>
  <c r="EP45" i="1" s="1"/>
  <c r="EV45" i="1"/>
  <c r="FC45" i="1"/>
  <c r="EZ45" i="1" s="1"/>
  <c r="FF45" i="1"/>
  <c r="FJ45" i="1"/>
  <c r="FM45" i="1"/>
  <c r="FP45" i="1"/>
  <c r="FT45" i="1"/>
  <c r="FW45" i="1"/>
  <c r="FZ45" i="1"/>
  <c r="GD45" i="1"/>
  <c r="GG45" i="1"/>
  <c r="GJ45" i="1"/>
  <c r="GQ45" i="1"/>
  <c r="GN45" i="1" s="1"/>
  <c r="GT45" i="1"/>
  <c r="F46" i="1"/>
  <c r="G46" i="1"/>
  <c r="I46" i="1"/>
  <c r="J46" i="1"/>
  <c r="CS46" i="1"/>
  <c r="CT46" i="1"/>
  <c r="CV46" i="1"/>
  <c r="CW46" i="1"/>
  <c r="DC46" i="1"/>
  <c r="DD46" i="1"/>
  <c r="DF46" i="1"/>
  <c r="DG46" i="1"/>
  <c r="DM46" i="1"/>
  <c r="DN46" i="1"/>
  <c r="DP46" i="1"/>
  <c r="DQ46" i="1"/>
  <c r="DR46" i="1"/>
  <c r="DW46" i="1"/>
  <c r="DX46" i="1"/>
  <c r="DZ46" i="1"/>
  <c r="EA46" i="1"/>
  <c r="EG46" i="1"/>
  <c r="EH46" i="1"/>
  <c r="EJ46" i="1"/>
  <c r="EK46" i="1"/>
  <c r="EQ46" i="1"/>
  <c r="ER46" i="1"/>
  <c r="ES46" i="1"/>
  <c r="ET46" i="1"/>
  <c r="EU46" i="1"/>
  <c r="FA46" i="1"/>
  <c r="FB46" i="1"/>
  <c r="FD46" i="1"/>
  <c r="FE46" i="1"/>
  <c r="FF46" i="1"/>
  <c r="FK46" i="1"/>
  <c r="FL46" i="1"/>
  <c r="FN46" i="1"/>
  <c r="FO46" i="1"/>
  <c r="FU46" i="1"/>
  <c r="FV46" i="1"/>
  <c r="FW46" i="1"/>
  <c r="FX46" i="1"/>
  <c r="FY46" i="1"/>
  <c r="GE46" i="1"/>
  <c r="GF46" i="1"/>
  <c r="GH46" i="1"/>
  <c r="GI46" i="1"/>
  <c r="GO46" i="1"/>
  <c r="GP46" i="1"/>
  <c r="GR46" i="1"/>
  <c r="GS46" i="1"/>
  <c r="GT46" i="1"/>
  <c r="H49" i="1"/>
  <c r="BY49" i="1"/>
  <c r="CU49" i="1"/>
  <c r="CU93" i="1" s="1"/>
  <c r="CY50" i="1" s="1"/>
  <c r="DE49" i="1"/>
  <c r="DO49" i="1"/>
  <c r="DO93" i="1" s="1"/>
  <c r="DY49" i="1"/>
  <c r="EI49" i="1"/>
  <c r="ES49" i="1"/>
  <c r="ES93" i="1" s="1"/>
  <c r="FC49" i="1"/>
  <c r="FM49" i="1"/>
  <c r="FM93" i="1" s="1"/>
  <c r="FW49" i="1"/>
  <c r="FW93" i="1" s="1"/>
  <c r="GG49" i="1"/>
  <c r="GG93" i="1" s="1"/>
  <c r="GQ49" i="1"/>
  <c r="H50" i="1"/>
  <c r="BY50" i="1"/>
  <c r="CO50" i="1"/>
  <c r="CU50" i="1"/>
  <c r="DE50" i="1"/>
  <c r="DO50" i="1"/>
  <c r="DY50" i="1"/>
  <c r="DY93" i="1" s="1"/>
  <c r="EI50" i="1"/>
  <c r="ES50" i="1"/>
  <c r="FC50" i="1"/>
  <c r="FM50" i="1"/>
  <c r="FW50" i="1"/>
  <c r="GG50" i="1"/>
  <c r="GQ50" i="1"/>
  <c r="GQ93" i="1" s="1"/>
  <c r="H51" i="1"/>
  <c r="CU51" i="1"/>
  <c r="DE51" i="1"/>
  <c r="DE93" i="1" s="1"/>
  <c r="DO51" i="1"/>
  <c r="DY51" i="1"/>
  <c r="EI51" i="1"/>
  <c r="ES51" i="1"/>
  <c r="FC51" i="1"/>
  <c r="FC93" i="1" s="1"/>
  <c r="FM51" i="1"/>
  <c r="FW51" i="1"/>
  <c r="GG51" i="1"/>
  <c r="GQ51" i="1"/>
  <c r="H52" i="1"/>
  <c r="CU52" i="1"/>
  <c r="DE52" i="1"/>
  <c r="DO52" i="1"/>
  <c r="DY52" i="1"/>
  <c r="EI52" i="1"/>
  <c r="ES52" i="1"/>
  <c r="FC52" i="1"/>
  <c r="FM52" i="1"/>
  <c r="FW52" i="1"/>
  <c r="GG52" i="1"/>
  <c r="GQ52" i="1"/>
  <c r="H53" i="1"/>
  <c r="CU53" i="1"/>
  <c r="DE53" i="1"/>
  <c r="DO53" i="1"/>
  <c r="DY53" i="1"/>
  <c r="EI53" i="1"/>
  <c r="ES53" i="1"/>
  <c r="FC53" i="1"/>
  <c r="FM53" i="1"/>
  <c r="FW53" i="1"/>
  <c r="GG53" i="1"/>
  <c r="GQ53" i="1"/>
  <c r="H54" i="1"/>
  <c r="CU54" i="1"/>
  <c r="DE54" i="1"/>
  <c r="DO54" i="1"/>
  <c r="DY54" i="1"/>
  <c r="EI54" i="1"/>
  <c r="ES54" i="1"/>
  <c r="FC54" i="1"/>
  <c r="FM54" i="1"/>
  <c r="FW54" i="1"/>
  <c r="GG54" i="1"/>
  <c r="GQ54" i="1"/>
  <c r="CU55" i="1"/>
  <c r="GG55" i="1"/>
  <c r="H56" i="1"/>
  <c r="CU56" i="1"/>
  <c r="DE56" i="1"/>
  <c r="DO56" i="1"/>
  <c r="DY56" i="1"/>
  <c r="EI56" i="1"/>
  <c r="ES56" i="1"/>
  <c r="FC56" i="1"/>
  <c r="FM56" i="1"/>
  <c r="FW56" i="1"/>
  <c r="GG56" i="1"/>
  <c r="GQ56" i="1"/>
  <c r="H57" i="1"/>
  <c r="CU57" i="1"/>
  <c r="DE57" i="1"/>
  <c r="DO57" i="1"/>
  <c r="DY57" i="1"/>
  <c r="EI57" i="1"/>
  <c r="ES57" i="1"/>
  <c r="FC57" i="1"/>
  <c r="FM57" i="1"/>
  <c r="FW57" i="1"/>
  <c r="GG57" i="1"/>
  <c r="GQ57" i="1"/>
  <c r="H58" i="1"/>
  <c r="CU58" i="1"/>
  <c r="DE58" i="1"/>
  <c r="DO58" i="1"/>
  <c r="DY58" i="1"/>
  <c r="EI58" i="1"/>
  <c r="ES58" i="1"/>
  <c r="FC58" i="1"/>
  <c r="FM58" i="1"/>
  <c r="FW58" i="1"/>
  <c r="GG58" i="1"/>
  <c r="GQ58" i="1"/>
  <c r="H59" i="1"/>
  <c r="CU59" i="1"/>
  <c r="DE59" i="1"/>
  <c r="DO59" i="1"/>
  <c r="DY59" i="1"/>
  <c r="EI59" i="1"/>
  <c r="ES59" i="1"/>
  <c r="FC59" i="1"/>
  <c r="FM59" i="1"/>
  <c r="FW59" i="1"/>
  <c r="GG59" i="1"/>
  <c r="GQ59" i="1"/>
  <c r="H60" i="1"/>
  <c r="CU60" i="1"/>
  <c r="DE60" i="1"/>
  <c r="DO60" i="1"/>
  <c r="DY60" i="1"/>
  <c r="EI60" i="1"/>
  <c r="ES60" i="1"/>
  <c r="FC60" i="1"/>
  <c r="FM60" i="1"/>
  <c r="FW60" i="1"/>
  <c r="GG60" i="1"/>
  <c r="GQ60" i="1"/>
  <c r="H61" i="1"/>
  <c r="CU61" i="1"/>
  <c r="DE61" i="1"/>
  <c r="DO61" i="1"/>
  <c r="DY61" i="1"/>
  <c r="EI61" i="1"/>
  <c r="ES61" i="1"/>
  <c r="FC61" i="1"/>
  <c r="FM61" i="1"/>
  <c r="FW61" i="1"/>
  <c r="GG61" i="1"/>
  <c r="GQ61" i="1"/>
  <c r="H62" i="1"/>
  <c r="CU62" i="1"/>
  <c r="DE62" i="1"/>
  <c r="DO62" i="1"/>
  <c r="DY62" i="1"/>
  <c r="EI62" i="1"/>
  <c r="ES62" i="1"/>
  <c r="FC62" i="1"/>
  <c r="FM62" i="1"/>
  <c r="FW62" i="1"/>
  <c r="GG62" i="1"/>
  <c r="GQ62" i="1"/>
  <c r="FW63" i="1"/>
  <c r="GG63" i="1"/>
  <c r="GQ63" i="1"/>
  <c r="H64" i="1"/>
  <c r="CU64" i="1"/>
  <c r="DE64" i="1"/>
  <c r="DO64" i="1"/>
  <c r="DY64" i="1"/>
  <c r="EI64" i="1"/>
  <c r="ES64" i="1"/>
  <c r="FC64" i="1"/>
  <c r="FM64" i="1"/>
  <c r="FW64" i="1"/>
  <c r="GG64" i="1"/>
  <c r="GQ64" i="1"/>
  <c r="H65" i="1"/>
  <c r="CU65" i="1"/>
  <c r="DE65" i="1"/>
  <c r="DO65" i="1"/>
  <c r="DY65" i="1"/>
  <c r="EI65" i="1"/>
  <c r="ES65" i="1"/>
  <c r="FC65" i="1"/>
  <c r="FM65" i="1"/>
  <c r="FW65" i="1"/>
  <c r="GG65" i="1"/>
  <c r="GQ65" i="1"/>
  <c r="H66" i="1"/>
  <c r="CU66" i="1"/>
  <c r="DE66" i="1"/>
  <c r="DO66" i="1"/>
  <c r="DY66" i="1"/>
  <c r="EI66" i="1"/>
  <c r="ES66" i="1"/>
  <c r="FC66" i="1"/>
  <c r="FM66" i="1"/>
  <c r="FW66" i="1"/>
  <c r="GG66" i="1"/>
  <c r="GQ66" i="1"/>
  <c r="H67" i="1"/>
  <c r="CU67" i="1"/>
  <c r="DE67" i="1"/>
  <c r="DO67" i="1"/>
  <c r="DY67" i="1"/>
  <c r="EI67" i="1"/>
  <c r="ES67" i="1"/>
  <c r="FC67" i="1"/>
  <c r="FM67" i="1"/>
  <c r="FW67" i="1"/>
  <c r="GG67" i="1"/>
  <c r="GQ67" i="1"/>
  <c r="H68" i="1"/>
  <c r="CU68" i="1"/>
  <c r="DE68" i="1"/>
  <c r="DO68" i="1"/>
  <c r="DY68" i="1"/>
  <c r="EI68" i="1"/>
  <c r="ES68" i="1"/>
  <c r="FC68" i="1"/>
  <c r="FM68" i="1"/>
  <c r="FW68" i="1"/>
  <c r="GG68" i="1"/>
  <c r="GQ68" i="1"/>
  <c r="H69" i="1"/>
  <c r="CU69" i="1"/>
  <c r="DE69" i="1"/>
  <c r="DO69" i="1"/>
  <c r="DY69" i="1"/>
  <c r="EI69" i="1"/>
  <c r="ES69" i="1"/>
  <c r="FC69" i="1"/>
  <c r="FM69" i="1"/>
  <c r="FW69" i="1"/>
  <c r="GG69" i="1"/>
  <c r="GQ69" i="1"/>
  <c r="H70" i="1"/>
  <c r="CU70" i="1"/>
  <c r="DE70" i="1"/>
  <c r="DO70" i="1"/>
  <c r="DY70" i="1"/>
  <c r="EI70" i="1"/>
  <c r="ES70" i="1"/>
  <c r="FC70" i="1"/>
  <c r="FM70" i="1"/>
  <c r="FW70" i="1"/>
  <c r="GG70" i="1"/>
  <c r="GQ70" i="1"/>
  <c r="H71" i="1"/>
  <c r="CU71" i="1"/>
  <c r="DE71" i="1"/>
  <c r="DO71" i="1"/>
  <c r="DY71" i="1"/>
  <c r="EI71" i="1"/>
  <c r="ES71" i="1"/>
  <c r="FC71" i="1"/>
  <c r="FM71" i="1"/>
  <c r="FW71" i="1"/>
  <c r="GG71" i="1"/>
  <c r="GQ71" i="1"/>
  <c r="H72" i="1"/>
  <c r="CU72" i="1"/>
  <c r="DE72" i="1"/>
  <c r="DO72" i="1"/>
  <c r="DY72" i="1"/>
  <c r="EI72" i="1"/>
  <c r="ES72" i="1"/>
  <c r="FC72" i="1"/>
  <c r="FM72" i="1"/>
  <c r="FW72" i="1"/>
  <c r="GG72" i="1"/>
  <c r="GQ72" i="1"/>
  <c r="H73" i="1"/>
  <c r="CU73" i="1"/>
  <c r="DE73" i="1"/>
  <c r="DO73" i="1"/>
  <c r="DY73" i="1"/>
  <c r="EI73" i="1"/>
  <c r="ES73" i="1"/>
  <c r="FC73" i="1"/>
  <c r="FM73" i="1"/>
  <c r="FW73" i="1"/>
  <c r="GG73" i="1"/>
  <c r="GQ73" i="1"/>
  <c r="H74" i="1"/>
  <c r="CU74" i="1"/>
  <c r="DE74" i="1"/>
  <c r="DO74" i="1"/>
  <c r="DY74" i="1"/>
  <c r="EI74" i="1"/>
  <c r="ES74" i="1"/>
  <c r="FC74" i="1"/>
  <c r="FM74" i="1"/>
  <c r="FW74" i="1"/>
  <c r="GG74" i="1"/>
  <c r="GQ74" i="1"/>
  <c r="H75" i="1"/>
  <c r="CU75" i="1"/>
  <c r="DE75" i="1"/>
  <c r="DO75" i="1"/>
  <c r="DY75" i="1"/>
  <c r="EI75" i="1"/>
  <c r="ES75" i="1"/>
  <c r="FC75" i="1"/>
  <c r="FM75" i="1"/>
  <c r="FW75" i="1"/>
  <c r="GG75" i="1"/>
  <c r="GQ75" i="1"/>
  <c r="H76" i="1"/>
  <c r="CU76" i="1"/>
  <c r="DE76" i="1"/>
  <c r="DO76" i="1"/>
  <c r="DY76" i="1"/>
  <c r="EI76" i="1"/>
  <c r="ES76" i="1"/>
  <c r="FC76" i="1"/>
  <c r="FM76" i="1"/>
  <c r="FW76" i="1"/>
  <c r="GG76" i="1"/>
  <c r="GQ76" i="1"/>
  <c r="H77" i="1"/>
  <c r="CU77" i="1"/>
  <c r="DE77" i="1"/>
  <c r="DO77" i="1"/>
  <c r="DY77" i="1"/>
  <c r="EI77" i="1"/>
  <c r="ES77" i="1"/>
  <c r="FC77" i="1"/>
  <c r="FM77" i="1"/>
  <c r="FW77" i="1"/>
  <c r="GG77" i="1"/>
  <c r="GQ77" i="1"/>
  <c r="H78" i="1"/>
  <c r="CU78" i="1"/>
  <c r="DE78" i="1"/>
  <c r="DO78" i="1"/>
  <c r="DY78" i="1"/>
  <c r="EI78" i="1"/>
  <c r="ES78" i="1"/>
  <c r="FC78" i="1"/>
  <c r="FM78" i="1"/>
  <c r="FW78" i="1"/>
  <c r="GG78" i="1"/>
  <c r="GQ78" i="1"/>
  <c r="H79" i="1"/>
  <c r="CU79" i="1"/>
  <c r="DE79" i="1"/>
  <c r="DO79" i="1"/>
  <c r="DY79" i="1"/>
  <c r="EI79" i="1"/>
  <c r="ES79" i="1"/>
  <c r="FC79" i="1"/>
  <c r="FM79" i="1"/>
  <c r="FW79" i="1"/>
  <c r="GG79" i="1"/>
  <c r="GQ79" i="1"/>
  <c r="H80" i="1"/>
  <c r="CU80" i="1"/>
  <c r="DE80" i="1"/>
  <c r="DO80" i="1"/>
  <c r="DY80" i="1"/>
  <c r="EI80" i="1"/>
  <c r="ES80" i="1"/>
  <c r="FC80" i="1"/>
  <c r="FM80" i="1"/>
  <c r="FW80" i="1"/>
  <c r="GG80" i="1"/>
  <c r="GQ80" i="1"/>
  <c r="H81" i="1"/>
  <c r="CU81" i="1"/>
  <c r="DE81" i="1"/>
  <c r="DO81" i="1"/>
  <c r="DY81" i="1"/>
  <c r="EI81" i="1"/>
  <c r="ES81" i="1"/>
  <c r="FC81" i="1"/>
  <c r="FM81" i="1"/>
  <c r="FW81" i="1"/>
  <c r="GG81" i="1"/>
  <c r="GQ81" i="1"/>
  <c r="H82" i="1"/>
  <c r="CU82" i="1"/>
  <c r="DE82" i="1"/>
  <c r="DO82" i="1"/>
  <c r="DY82" i="1"/>
  <c r="EI82" i="1"/>
  <c r="ES82" i="1"/>
  <c r="FC82" i="1"/>
  <c r="FM82" i="1"/>
  <c r="FW82" i="1"/>
  <c r="GG82" i="1"/>
  <c r="GQ82" i="1"/>
  <c r="H83" i="1"/>
  <c r="CU83" i="1"/>
  <c r="DE83" i="1"/>
  <c r="DO83" i="1"/>
  <c r="DY83" i="1"/>
  <c r="EI83" i="1"/>
  <c r="ES83" i="1"/>
  <c r="FC83" i="1"/>
  <c r="FM83" i="1"/>
  <c r="FW83" i="1"/>
  <c r="GG83" i="1"/>
  <c r="GQ83" i="1"/>
  <c r="H84" i="1"/>
  <c r="CU84" i="1"/>
  <c r="DE84" i="1"/>
  <c r="DO84" i="1"/>
  <c r="DY84" i="1"/>
  <c r="EI84" i="1"/>
  <c r="ES84" i="1"/>
  <c r="FC84" i="1"/>
  <c r="FM84" i="1"/>
  <c r="FW84" i="1"/>
  <c r="GG84" i="1"/>
  <c r="GQ84" i="1"/>
  <c r="H85" i="1"/>
  <c r="CU85" i="1"/>
  <c r="DE85" i="1"/>
  <c r="DO85" i="1"/>
  <c r="DY85" i="1"/>
  <c r="EI85" i="1"/>
  <c r="ES85" i="1"/>
  <c r="FC85" i="1"/>
  <c r="FM85" i="1"/>
  <c r="FW85" i="1"/>
  <c r="GG85" i="1"/>
  <c r="GQ85" i="1"/>
  <c r="H86" i="1"/>
  <c r="CU86" i="1"/>
  <c r="DE86" i="1"/>
  <c r="DO86" i="1"/>
  <c r="DY86" i="1"/>
  <c r="EI86" i="1"/>
  <c r="ES86" i="1"/>
  <c r="FC86" i="1"/>
  <c r="FM86" i="1"/>
  <c r="FW86" i="1"/>
  <c r="GG86" i="1"/>
  <c r="GQ86" i="1"/>
  <c r="H87" i="1"/>
  <c r="CU87" i="1"/>
  <c r="DE87" i="1"/>
  <c r="DO87" i="1"/>
  <c r="DY87" i="1"/>
  <c r="EI87" i="1"/>
  <c r="ES87" i="1"/>
  <c r="FC87" i="1"/>
  <c r="FM87" i="1"/>
  <c r="FW87" i="1"/>
  <c r="GG87" i="1"/>
  <c r="GQ87" i="1"/>
  <c r="H88" i="1"/>
  <c r="CU88" i="1"/>
  <c r="DE88" i="1"/>
  <c r="DO88" i="1"/>
  <c r="DY88" i="1"/>
  <c r="EI88" i="1"/>
  <c r="ES88" i="1"/>
  <c r="FC88" i="1"/>
  <c r="FM88" i="1"/>
  <c r="FW88" i="1"/>
  <c r="GG88" i="1"/>
  <c r="GQ88" i="1"/>
  <c r="H89" i="1"/>
  <c r="CU89" i="1"/>
  <c r="DE89" i="1"/>
  <c r="DO89" i="1"/>
  <c r="DY89" i="1"/>
  <c r="EI89" i="1"/>
  <c r="ES89" i="1"/>
  <c r="FC89" i="1"/>
  <c r="FM89" i="1"/>
  <c r="FW89" i="1"/>
  <c r="GG89" i="1"/>
  <c r="GQ89" i="1"/>
  <c r="H90" i="1"/>
  <c r="CU90" i="1"/>
  <c r="DE90" i="1"/>
  <c r="DO90" i="1"/>
  <c r="DY90" i="1"/>
  <c r="EI90" i="1"/>
  <c r="ES90" i="1"/>
  <c r="FC90" i="1"/>
  <c r="FM90" i="1"/>
  <c r="FW90" i="1"/>
  <c r="GG90" i="1"/>
  <c r="GQ90" i="1"/>
  <c r="H91" i="1"/>
  <c r="CU91" i="1"/>
  <c r="DE91" i="1"/>
  <c r="DO91" i="1"/>
  <c r="DY91" i="1"/>
  <c r="EI91" i="1"/>
  <c r="ES91" i="1"/>
  <c r="FC91" i="1"/>
  <c r="FM91" i="1"/>
  <c r="FW91" i="1"/>
  <c r="GG91" i="1"/>
  <c r="GQ91" i="1"/>
  <c r="H92" i="1"/>
  <c r="CU92" i="1"/>
  <c r="DE92" i="1"/>
  <c r="DO92" i="1"/>
  <c r="DY92" i="1"/>
  <c r="EI92" i="1"/>
  <c r="ES92" i="1"/>
  <c r="FC92" i="1"/>
  <c r="FM92" i="1"/>
  <c r="FW92" i="1"/>
  <c r="GG92" i="1"/>
  <c r="GQ92" i="1"/>
  <c r="E93" i="1"/>
  <c r="CO49" i="1" s="1"/>
  <c r="F93" i="1"/>
  <c r="G93" i="1"/>
  <c r="H93" i="1"/>
  <c r="CR93" i="1"/>
  <c r="CY49" i="1" s="1"/>
  <c r="DI49" i="1" s="1"/>
  <c r="CS93" i="1"/>
  <c r="CT93" i="1"/>
  <c r="DB93" i="1"/>
  <c r="DC93" i="1"/>
  <c r="DD93" i="1"/>
  <c r="DL93" i="1"/>
  <c r="DM93" i="1"/>
  <c r="DN93" i="1"/>
  <c r="DV93" i="1"/>
  <c r="DW93" i="1"/>
  <c r="DX93" i="1"/>
  <c r="EF93" i="1"/>
  <c r="EG93" i="1"/>
  <c r="EH93" i="1"/>
  <c r="EI93" i="1"/>
  <c r="EP93" i="1"/>
  <c r="EQ93" i="1"/>
  <c r="ER93" i="1"/>
  <c r="EZ93" i="1"/>
  <c r="FA93" i="1"/>
  <c r="FB93" i="1"/>
  <c r="FJ93" i="1"/>
  <c r="FK93" i="1"/>
  <c r="FL93" i="1"/>
  <c r="FT93" i="1"/>
  <c r="FU93" i="1"/>
  <c r="FV93" i="1"/>
  <c r="GD93" i="1"/>
  <c r="GE93" i="1"/>
  <c r="GF93" i="1"/>
  <c r="GN93" i="1"/>
  <c r="GO93" i="1"/>
  <c r="GP93" i="1"/>
  <c r="CG95" i="1"/>
  <c r="G96" i="1"/>
  <c r="CG96" i="1"/>
  <c r="CO96" i="1"/>
  <c r="CY96" i="1" s="1"/>
  <c r="CT96" i="1"/>
  <c r="CT123" i="1" s="1"/>
  <c r="CY97" i="1" s="1"/>
  <c r="DD96" i="1"/>
  <c r="DN96" i="1"/>
  <c r="DX96" i="1"/>
  <c r="EH96" i="1"/>
  <c r="ER96" i="1"/>
  <c r="FB96" i="1"/>
  <c r="FL96" i="1"/>
  <c r="FV96" i="1"/>
  <c r="GF96" i="1"/>
  <c r="GF123" i="1" s="1"/>
  <c r="GP96" i="1"/>
  <c r="G97" i="1"/>
  <c r="CO97" i="1"/>
  <c r="CT97" i="1"/>
  <c r="DD97" i="1"/>
  <c r="DD123" i="1" s="1"/>
  <c r="DI97" i="1" s="1"/>
  <c r="DN97" i="1"/>
  <c r="DN123" i="1" s="1"/>
  <c r="DS97" i="1" s="1"/>
  <c r="DX97" i="1"/>
  <c r="EH97" i="1"/>
  <c r="EH123" i="1" s="1"/>
  <c r="ER97" i="1"/>
  <c r="FB97" i="1"/>
  <c r="FB123" i="1" s="1"/>
  <c r="FL97" i="1"/>
  <c r="FV97" i="1"/>
  <c r="GF97" i="1"/>
  <c r="GP97" i="1"/>
  <c r="G98" i="1"/>
  <c r="CT98" i="1"/>
  <c r="DD98" i="1"/>
  <c r="DN98" i="1"/>
  <c r="DX98" i="1"/>
  <c r="EH98" i="1"/>
  <c r="ER98" i="1"/>
  <c r="ER123" i="1" s="1"/>
  <c r="FB98" i="1"/>
  <c r="FL98" i="1"/>
  <c r="FL123" i="1" s="1"/>
  <c r="FV98" i="1"/>
  <c r="FV123" i="1" s="1"/>
  <c r="GF98" i="1"/>
  <c r="GP98" i="1"/>
  <c r="G99" i="1"/>
  <c r="CT99" i="1"/>
  <c r="DD99" i="1"/>
  <c r="DN99" i="1"/>
  <c r="DX99" i="1"/>
  <c r="EH99" i="1"/>
  <c r="ER99" i="1"/>
  <c r="FB99" i="1"/>
  <c r="FL99" i="1"/>
  <c r="FV99" i="1"/>
  <c r="GF99" i="1"/>
  <c r="GP99" i="1"/>
  <c r="G100" i="1"/>
  <c r="CT100" i="1"/>
  <c r="DD100" i="1"/>
  <c r="DN100" i="1"/>
  <c r="DX100" i="1"/>
  <c r="EH100" i="1"/>
  <c r="ER100" i="1"/>
  <c r="FB100" i="1"/>
  <c r="FL100" i="1"/>
  <c r="FV100" i="1"/>
  <c r="GF100" i="1"/>
  <c r="GP100" i="1"/>
  <c r="G101" i="1"/>
  <c r="CT101" i="1"/>
  <c r="DD101" i="1"/>
  <c r="DN101" i="1"/>
  <c r="DX101" i="1"/>
  <c r="EH101" i="1"/>
  <c r="ER101" i="1"/>
  <c r="FB101" i="1"/>
  <c r="FL101" i="1"/>
  <c r="FV101" i="1"/>
  <c r="GF101" i="1"/>
  <c r="GP101" i="1"/>
  <c r="G102" i="1"/>
  <c r="CT102" i="1"/>
  <c r="DD102" i="1"/>
  <c r="DN102" i="1"/>
  <c r="DX102" i="1"/>
  <c r="EH102" i="1"/>
  <c r="ER102" i="1"/>
  <c r="FB102" i="1"/>
  <c r="FL102" i="1"/>
  <c r="FV102" i="1"/>
  <c r="GF102" i="1"/>
  <c r="GP102" i="1"/>
  <c r="G103" i="1"/>
  <c r="CT103" i="1"/>
  <c r="DD103" i="1"/>
  <c r="DN103" i="1"/>
  <c r="DX103" i="1"/>
  <c r="EH103" i="1"/>
  <c r="ER103" i="1"/>
  <c r="FB103" i="1"/>
  <c r="FL103" i="1"/>
  <c r="FV103" i="1"/>
  <c r="GF103" i="1"/>
  <c r="GP103" i="1"/>
  <c r="G104" i="1"/>
  <c r="CT104" i="1"/>
  <c r="DD104" i="1"/>
  <c r="DN104" i="1"/>
  <c r="DX104" i="1"/>
  <c r="EH104" i="1"/>
  <c r="ER104" i="1"/>
  <c r="FB104" i="1"/>
  <c r="FL104" i="1"/>
  <c r="FV104" i="1"/>
  <c r="GF104" i="1"/>
  <c r="GP104" i="1"/>
  <c r="G105" i="1"/>
  <c r="CT105" i="1"/>
  <c r="DD105" i="1"/>
  <c r="DN105" i="1"/>
  <c r="DX105" i="1"/>
  <c r="EH105" i="1"/>
  <c r="ER105" i="1"/>
  <c r="FB105" i="1"/>
  <c r="FL105" i="1"/>
  <c r="FV105" i="1"/>
  <c r="GF105" i="1"/>
  <c r="GP105" i="1"/>
  <c r="G106" i="1"/>
  <c r="CT106" i="1"/>
  <c r="DD106" i="1"/>
  <c r="DN106" i="1"/>
  <c r="DX106" i="1"/>
  <c r="EH106" i="1"/>
  <c r="ER106" i="1"/>
  <c r="FB106" i="1"/>
  <c r="FL106" i="1"/>
  <c r="FV106" i="1"/>
  <c r="GF106" i="1"/>
  <c r="GP106" i="1"/>
  <c r="G107" i="1"/>
  <c r="CT107" i="1"/>
  <c r="DD107" i="1"/>
  <c r="DN107" i="1"/>
  <c r="DX107" i="1"/>
  <c r="EH107" i="1"/>
  <c r="ER107" i="1"/>
  <c r="FB107" i="1"/>
  <c r="FL107" i="1"/>
  <c r="FV107" i="1"/>
  <c r="GF107" i="1"/>
  <c r="GP107" i="1"/>
  <c r="G108" i="1"/>
  <c r="CT108" i="1"/>
  <c r="DD108" i="1"/>
  <c r="DN108" i="1"/>
  <c r="DX108" i="1"/>
  <c r="EH108" i="1"/>
  <c r="ER108" i="1"/>
  <c r="FB108" i="1"/>
  <c r="FL108" i="1"/>
  <c r="FV108" i="1"/>
  <c r="GF108" i="1"/>
  <c r="GP108" i="1"/>
  <c r="G109" i="1"/>
  <c r="CT109" i="1"/>
  <c r="DD109" i="1"/>
  <c r="DN109" i="1"/>
  <c r="DX109" i="1"/>
  <c r="EH109" i="1"/>
  <c r="ER109" i="1"/>
  <c r="FB109" i="1"/>
  <c r="FL109" i="1"/>
  <c r="FV109" i="1"/>
  <c r="GF109" i="1"/>
  <c r="GP109" i="1"/>
  <c r="G110" i="1"/>
  <c r="CT110" i="1"/>
  <c r="DD110" i="1"/>
  <c r="DN110" i="1"/>
  <c r="DX110" i="1"/>
  <c r="EH110" i="1"/>
  <c r="ER110" i="1"/>
  <c r="FB110" i="1"/>
  <c r="FL110" i="1"/>
  <c r="FV110" i="1"/>
  <c r="GF110" i="1"/>
  <c r="GP110" i="1"/>
  <c r="G111" i="1"/>
  <c r="CT111" i="1"/>
  <c r="DD111" i="1"/>
  <c r="DN111" i="1"/>
  <c r="DX111" i="1"/>
  <c r="EH111" i="1"/>
  <c r="ER111" i="1"/>
  <c r="FB111" i="1"/>
  <c r="FL111" i="1"/>
  <c r="FV111" i="1"/>
  <c r="GF111" i="1"/>
  <c r="GP111" i="1"/>
  <c r="G112" i="1"/>
  <c r="CT112" i="1"/>
  <c r="DD112" i="1"/>
  <c r="DN112" i="1"/>
  <c r="DX112" i="1"/>
  <c r="EH112" i="1"/>
  <c r="ER112" i="1"/>
  <c r="FB112" i="1"/>
  <c r="FL112" i="1"/>
  <c r="FV112" i="1"/>
  <c r="GF112" i="1"/>
  <c r="GP112" i="1"/>
  <c r="G113" i="1"/>
  <c r="CT113" i="1"/>
  <c r="DD113" i="1"/>
  <c r="DN113" i="1"/>
  <c r="DX113" i="1"/>
  <c r="EH113" i="1"/>
  <c r="ER113" i="1"/>
  <c r="FB113" i="1"/>
  <c r="FL113" i="1"/>
  <c r="FV113" i="1"/>
  <c r="GF113" i="1"/>
  <c r="GP113" i="1"/>
  <c r="G114" i="1"/>
  <c r="CT114" i="1"/>
  <c r="DD114" i="1"/>
  <c r="DN114" i="1"/>
  <c r="DX114" i="1"/>
  <c r="EH114" i="1"/>
  <c r="ER114" i="1"/>
  <c r="FB114" i="1"/>
  <c r="FL114" i="1"/>
  <c r="FV114" i="1"/>
  <c r="GF114" i="1"/>
  <c r="GP114" i="1"/>
  <c r="G115" i="1"/>
  <c r="CT115" i="1"/>
  <c r="DD115" i="1"/>
  <c r="DN115" i="1"/>
  <c r="DX115" i="1"/>
  <c r="EH115" i="1"/>
  <c r="ER115" i="1"/>
  <c r="FB115" i="1"/>
  <c r="FL115" i="1"/>
  <c r="FV115" i="1"/>
  <c r="GF115" i="1"/>
  <c r="GP115" i="1"/>
  <c r="G116" i="1"/>
  <c r="CT116" i="1"/>
  <c r="DD116" i="1"/>
  <c r="DN116" i="1"/>
  <c r="DX116" i="1"/>
  <c r="EH116" i="1"/>
  <c r="ER116" i="1"/>
  <c r="FB116" i="1"/>
  <c r="FL116" i="1"/>
  <c r="FV116" i="1"/>
  <c r="GF116" i="1"/>
  <c r="GP116" i="1"/>
  <c r="G117" i="1"/>
  <c r="CT117" i="1"/>
  <c r="DD117" i="1"/>
  <c r="DN117" i="1"/>
  <c r="DX117" i="1"/>
  <c r="EH117" i="1"/>
  <c r="ER117" i="1"/>
  <c r="FB117" i="1"/>
  <c r="FL117" i="1"/>
  <c r="FV117" i="1"/>
  <c r="GF117" i="1"/>
  <c r="GP117" i="1"/>
  <c r="G118" i="1"/>
  <c r="CT118" i="1"/>
  <c r="DD118" i="1"/>
  <c r="DN118" i="1"/>
  <c r="DX118" i="1"/>
  <c r="EH118" i="1"/>
  <c r="ER118" i="1"/>
  <c r="FB118" i="1"/>
  <c r="FL118" i="1"/>
  <c r="FV118" i="1"/>
  <c r="GF118" i="1"/>
  <c r="GP118" i="1"/>
  <c r="G119" i="1"/>
  <c r="CT119" i="1"/>
  <c r="DD119" i="1"/>
  <c r="DN119" i="1"/>
  <c r="EH119" i="1"/>
  <c r="ER119" i="1"/>
  <c r="FB119" i="1"/>
  <c r="FL119" i="1"/>
  <c r="FV119" i="1"/>
  <c r="GF119" i="1"/>
  <c r="GP119" i="1"/>
  <c r="G120" i="1"/>
  <c r="CT120" i="1"/>
  <c r="DD120" i="1"/>
  <c r="DN120" i="1"/>
  <c r="DX120" i="1"/>
  <c r="EH120" i="1"/>
  <c r="ER120" i="1"/>
  <c r="FB120" i="1"/>
  <c r="FL120" i="1"/>
  <c r="FV120" i="1"/>
  <c r="GF120" i="1"/>
  <c r="GP120" i="1"/>
  <c r="G121" i="1"/>
  <c r="CT121" i="1"/>
  <c r="DD121" i="1"/>
  <c r="DN121" i="1"/>
  <c r="DX121" i="1"/>
  <c r="EH121" i="1"/>
  <c r="ER121" i="1"/>
  <c r="FB121" i="1"/>
  <c r="FL121" i="1"/>
  <c r="FV121" i="1"/>
  <c r="GF121" i="1"/>
  <c r="GP121" i="1"/>
  <c r="G122" i="1"/>
  <c r="CT122" i="1"/>
  <c r="DD122" i="1"/>
  <c r="DN122" i="1"/>
  <c r="DX122" i="1"/>
  <c r="EH122" i="1"/>
  <c r="ER122" i="1"/>
  <c r="FB122" i="1"/>
  <c r="FL122" i="1"/>
  <c r="FV122" i="1"/>
  <c r="GF122" i="1"/>
  <c r="GP122" i="1"/>
  <c r="E123" i="1"/>
  <c r="F123" i="1"/>
  <c r="G123" i="1"/>
  <c r="H123" i="1"/>
  <c r="CR123" i="1"/>
  <c r="CS123" i="1"/>
  <c r="CU123" i="1"/>
  <c r="DB123" i="1"/>
  <c r="DC123" i="1"/>
  <c r="DE123" i="1"/>
  <c r="DL123" i="1"/>
  <c r="DM123" i="1"/>
  <c r="DO123" i="1"/>
  <c r="DV123" i="1"/>
  <c r="DW123" i="1"/>
  <c r="DX123" i="1"/>
  <c r="DY123" i="1"/>
  <c r="EF123" i="1"/>
  <c r="EG123" i="1"/>
  <c r="EI123" i="1"/>
  <c r="EP123" i="1"/>
  <c r="EQ123" i="1"/>
  <c r="ES123" i="1"/>
  <c r="EZ123" i="1"/>
  <c r="FA123" i="1"/>
  <c r="FC123" i="1"/>
  <c r="FJ123" i="1"/>
  <c r="FK123" i="1"/>
  <c r="FM123" i="1"/>
  <c r="FT123" i="1"/>
  <c r="FU123" i="1"/>
  <c r="FW123" i="1"/>
  <c r="GD123" i="1"/>
  <c r="GE123" i="1"/>
  <c r="GG123" i="1"/>
  <c r="GN123" i="1"/>
  <c r="GO123" i="1"/>
  <c r="GP123" i="1"/>
  <c r="GQ123" i="1"/>
  <c r="G124" i="1"/>
  <c r="G125" i="1"/>
  <c r="GN46" i="1" l="1"/>
  <c r="CK3" i="1"/>
  <c r="E46" i="1"/>
  <c r="CO3" i="1" s="1"/>
  <c r="EM97" i="1"/>
  <c r="EW97" i="1" s="1"/>
  <c r="FG97" i="1" s="1"/>
  <c r="FQ97" i="1" s="1"/>
  <c r="GA97" i="1" s="1"/>
  <c r="GK97" i="1" s="1"/>
  <c r="GU97" i="1" s="1"/>
  <c r="GD46" i="1"/>
  <c r="DI50" i="1"/>
  <c r="DS50" i="1" s="1"/>
  <c r="EC50" i="1" s="1"/>
  <c r="EM50" i="1" s="1"/>
  <c r="EW50" i="1" s="1"/>
  <c r="FG50" i="1" s="1"/>
  <c r="FQ50" i="1" s="1"/>
  <c r="GA50" i="1" s="1"/>
  <c r="GK50" i="1" s="1"/>
  <c r="GU50" i="1" s="1"/>
  <c r="EC97" i="1"/>
  <c r="DV46" i="1"/>
  <c r="EZ46" i="1"/>
  <c r="EP46" i="1"/>
  <c r="EF46" i="1"/>
  <c r="DL46" i="1"/>
  <c r="DI96" i="1"/>
  <c r="DS96" i="1" s="1"/>
  <c r="EC96" i="1" s="1"/>
  <c r="EM96" i="1" s="1"/>
  <c r="EW96" i="1" s="1"/>
  <c r="FG96" i="1" s="1"/>
  <c r="FQ96" i="1" s="1"/>
  <c r="GA96" i="1" s="1"/>
  <c r="GK96" i="1" s="1"/>
  <c r="GU96" i="1" s="1"/>
  <c r="DS49" i="1"/>
  <c r="EC49" i="1" s="1"/>
  <c r="EM49" i="1" s="1"/>
  <c r="EW49" i="1" s="1"/>
  <c r="FG49" i="1" s="1"/>
  <c r="FQ49" i="1" s="1"/>
  <c r="GA49" i="1" s="1"/>
  <c r="GK49" i="1" s="1"/>
  <c r="GU49" i="1" s="1"/>
  <c r="DI4" i="1"/>
  <c r="DS4" i="1" s="1"/>
  <c r="EC4" i="1" s="1"/>
  <c r="EM4" i="1" s="1"/>
  <c r="EW4" i="1" s="1"/>
  <c r="FG4" i="1" s="1"/>
  <c r="FQ4" i="1" s="1"/>
  <c r="GA4" i="1" s="1"/>
  <c r="GK4" i="1" s="1"/>
  <c r="GU4" i="1" s="1"/>
  <c r="FM46" i="1"/>
  <c r="FJ46" i="1" s="1"/>
  <c r="DY46" i="1"/>
  <c r="H46" i="1"/>
  <c r="GQ46" i="1"/>
  <c r="FC46" i="1"/>
  <c r="DO46" i="1"/>
  <c r="CR17" i="1"/>
  <c r="CR46" i="1" s="1"/>
  <c r="CY3" i="1" s="1"/>
  <c r="DI3" i="1" s="1"/>
  <c r="GG46" i="1"/>
  <c r="DE46" i="1"/>
  <c r="EF38" i="1"/>
  <c r="DS3" i="1" l="1"/>
  <c r="EM3" i="1"/>
  <c r="EW3" i="1" s="1"/>
  <c r="FG3" i="1" s="1"/>
  <c r="FQ3" i="1" s="1"/>
  <c r="GA3" i="1" s="1"/>
  <c r="GK3" i="1" s="1"/>
  <c r="GU3" i="1" s="1"/>
  <c r="EC3" i="1"/>
</calcChain>
</file>

<file path=xl/sharedStrings.xml><?xml version="1.0" encoding="utf-8"?>
<sst xmlns="http://schemas.openxmlformats.org/spreadsheetml/2006/main" count="813" uniqueCount="271">
  <si>
    <t>201 E Sunset Road #A</t>
  </si>
  <si>
    <t>912733713 1538716 91</t>
  </si>
  <si>
    <t>Westside</t>
  </si>
  <si>
    <t xml:space="preserve"> </t>
  </si>
  <si>
    <r>
      <t>13100 Alameda Ave/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New</t>
    </r>
  </si>
  <si>
    <t>912328952 2382712 64</t>
  </si>
  <si>
    <t>Clint</t>
  </si>
  <si>
    <t>6701 S Desert Blvd</t>
  </si>
  <si>
    <t>912328952 2360935 27</t>
  </si>
  <si>
    <t>Santiago Rodriguez</t>
  </si>
  <si>
    <t>5120 Mumm Ln</t>
  </si>
  <si>
    <t>912733713 1154729 27</t>
  </si>
  <si>
    <t>Mumm</t>
  </si>
  <si>
    <t>1943</t>
  </si>
  <si>
    <t>6105 Delta Dr</t>
  </si>
  <si>
    <t>910950173 1378108 09</t>
  </si>
  <si>
    <t>Parkdale</t>
  </si>
  <si>
    <t>1057</t>
  </si>
  <si>
    <t>839 Huckleyberry St</t>
  </si>
  <si>
    <t>910950173 1335752 36</t>
  </si>
  <si>
    <t>Remcon</t>
  </si>
  <si>
    <t>2066</t>
  </si>
  <si>
    <t>6100 Simpia Dr</t>
  </si>
  <si>
    <t>910950173 1333925 00</t>
  </si>
  <si>
    <t>5303</t>
  </si>
  <si>
    <t>6104 Simpia Dr</t>
  </si>
  <si>
    <t>910950173 1322419 27</t>
  </si>
  <si>
    <t>1023</t>
  </si>
  <si>
    <t>837 1/2 Huckleyberry St</t>
  </si>
  <si>
    <t>910950173 1252771 45</t>
  </si>
  <si>
    <t>2119</t>
  </si>
  <si>
    <t>5123 Branon St</t>
  </si>
  <si>
    <t>910950173 1153325 00</t>
  </si>
  <si>
    <t xml:space="preserve">Branon  </t>
  </si>
  <si>
    <t>597</t>
  </si>
  <si>
    <t>336 Barcelona Dr</t>
  </si>
  <si>
    <t>910950173 1122080 09</t>
  </si>
  <si>
    <t>Barcelona</t>
  </si>
  <si>
    <t>2662</t>
  </si>
  <si>
    <t>6101 Delta Dr</t>
  </si>
  <si>
    <t>910950173 1120596 36</t>
  </si>
  <si>
    <t>3505</t>
  </si>
  <si>
    <t>328 Barcelona Dr</t>
  </si>
  <si>
    <t>910950173 1101255 82</t>
  </si>
  <si>
    <t>432</t>
  </si>
  <si>
    <t>330 Barcelona Dr</t>
  </si>
  <si>
    <t xml:space="preserve">910950173 1080648 73 </t>
  </si>
  <si>
    <t>34252</t>
  </si>
  <si>
    <t>308 De Vargas Dr</t>
  </si>
  <si>
    <t>910729789 1312695 18</t>
  </si>
  <si>
    <t>Lyndon B. Johnson</t>
  </si>
  <si>
    <t>76865</t>
  </si>
  <si>
    <t>175 Midway Dr</t>
  </si>
  <si>
    <t>910623210 1482072 18</t>
  </si>
  <si>
    <t>Ysleta</t>
  </si>
  <si>
    <t>80925</t>
  </si>
  <si>
    <t>9776 Kenworthy St</t>
  </si>
  <si>
    <t>910520433 1131770 91</t>
  </si>
  <si>
    <t>Intellizeum/John Uxer</t>
  </si>
  <si>
    <t>50</t>
  </si>
  <si>
    <t>12583 Darrington Rd  #B</t>
  </si>
  <si>
    <t>910432197 1583544 27</t>
  </si>
  <si>
    <t>Pete Duarte</t>
  </si>
  <si>
    <t>2610</t>
  </si>
  <si>
    <t>609 S Tays St</t>
  </si>
  <si>
    <t>910336344 1482076 27</t>
  </si>
  <si>
    <t>Southside</t>
  </si>
  <si>
    <t>8860</t>
  </si>
  <si>
    <t>201 Prado Dr</t>
  </si>
  <si>
    <t>910249397 1318291 73</t>
  </si>
  <si>
    <t>Cesar Chavez</t>
  </si>
  <si>
    <t>2213</t>
  </si>
  <si>
    <t>602 S Hill St</t>
  </si>
  <si>
    <t>910234895 1385186 82</t>
  </si>
  <si>
    <t>213611</t>
  </si>
  <si>
    <t>11670 Chito Samaniego Dr # RR</t>
  </si>
  <si>
    <t>910227770 1599130 36</t>
  </si>
  <si>
    <t>Child Development Center/MPC</t>
  </si>
  <si>
    <t>5260</t>
  </si>
  <si>
    <t>11670 Chito Samaniego Dr</t>
  </si>
  <si>
    <t>910227770 1528797 18</t>
  </si>
  <si>
    <t>3711</t>
  </si>
  <si>
    <t>6632 Continental Dr.</t>
  </si>
  <si>
    <t>910227770 1376290 27</t>
  </si>
  <si>
    <t>Region 19 ESC</t>
  </si>
  <si>
    <t>43960</t>
  </si>
  <si>
    <t>6611 Boeing Dr</t>
  </si>
  <si>
    <t>910227770 1219973 09</t>
  </si>
  <si>
    <t>Ccf</t>
  </si>
  <si>
    <t>4207</t>
  </si>
  <si>
    <t>837 Huckleberry St</t>
  </si>
  <si>
    <t>910227770 1089009 09</t>
  </si>
  <si>
    <t>Total Amt</t>
  </si>
  <si>
    <t>58163</t>
  </si>
  <si>
    <t xml:space="preserve">500 S Darrington Rd </t>
  </si>
  <si>
    <t>910017165 1580290 27</t>
  </si>
  <si>
    <t>Texas Gas Services</t>
  </si>
  <si>
    <t>Total for the Year</t>
  </si>
  <si>
    <t>Total Bill</t>
  </si>
  <si>
    <t>Ending Meter</t>
  </si>
  <si>
    <t>Beginning Meter</t>
  </si>
  <si>
    <t>308 De Vargas Lamp</t>
  </si>
  <si>
    <t>9778 Kenworthy St. Lift</t>
  </si>
  <si>
    <t>No Reading School Close</t>
  </si>
  <si>
    <t xml:space="preserve">13705 Socorro Rd.  </t>
  </si>
  <si>
    <t>San Elizario</t>
  </si>
  <si>
    <t>600 4th St Anthony Tx</t>
  </si>
  <si>
    <t>Anthony</t>
  </si>
  <si>
    <t>9778 Kenworthy</t>
  </si>
  <si>
    <t>6100 Simpia</t>
  </si>
  <si>
    <t>12881 Sparks Dr</t>
  </si>
  <si>
    <t>Sparks</t>
  </si>
  <si>
    <t>2,96</t>
  </si>
  <si>
    <t>175 Midway Dr Port</t>
  </si>
  <si>
    <t>600 Poplar St Hstrt</t>
  </si>
  <si>
    <t>6632 Continental Dr</t>
  </si>
  <si>
    <t>504 N Cammack Ave Sierra Blanca</t>
  </si>
  <si>
    <t>Sierra Blanca</t>
  </si>
  <si>
    <t>19230 Gaby Rd Spc 3</t>
  </si>
  <si>
    <t>Tornillo</t>
  </si>
  <si>
    <t>175 Midway Port 2</t>
  </si>
  <si>
    <t xml:space="preserve">  </t>
  </si>
  <si>
    <t>500 S Darrington spc B</t>
  </si>
  <si>
    <t>408 S Turley ST B Ft Hancock</t>
  </si>
  <si>
    <t>Fort Hancock</t>
  </si>
  <si>
    <t>810 NE Camp St. Rwing</t>
  </si>
  <si>
    <t xml:space="preserve">David Sublasky </t>
  </si>
  <si>
    <t>693 N Rio Vista</t>
  </si>
  <si>
    <t>Socorro</t>
  </si>
  <si>
    <t>19230 Gaby Rd Lamp</t>
  </si>
  <si>
    <t>175 Midway Dr.</t>
  </si>
  <si>
    <t>500 S Darrington spc A</t>
  </si>
  <si>
    <t>6701 Desert South Blvd HDST</t>
  </si>
  <si>
    <t>839 Hucleberry St Bldg 2</t>
  </si>
  <si>
    <t>3550 Mark Jason PORTB</t>
  </si>
  <si>
    <t>Montana Vista</t>
  </si>
  <si>
    <t>328 Barcelona</t>
  </si>
  <si>
    <t>11670 Chito Samaniego</t>
  </si>
  <si>
    <t>837 Huckleberry  ST Bldg 1</t>
  </si>
  <si>
    <t>693 N Rio Vista B</t>
  </si>
  <si>
    <t>9776 Kenworthy St Spc D</t>
  </si>
  <si>
    <t>201 S Prado Rd</t>
  </si>
  <si>
    <t xml:space="preserve">Cesar Chavez </t>
  </si>
  <si>
    <t>328 Barcelona Dr.</t>
  </si>
  <si>
    <t>9776 Kenworthy St Spc B</t>
  </si>
  <si>
    <t>5124 Mumm</t>
  </si>
  <si>
    <t>Branon</t>
  </si>
  <si>
    <t>609 Tays SPC H</t>
  </si>
  <si>
    <t xml:space="preserve">Southside </t>
  </si>
  <si>
    <t>332 Barcelona</t>
  </si>
  <si>
    <t>2851 Grant Ave B</t>
  </si>
  <si>
    <t>837 Huckleberry St Bldg 3</t>
  </si>
  <si>
    <t>9776 Kenworthy Spc C</t>
  </si>
  <si>
    <t>5123 Branon</t>
  </si>
  <si>
    <t>602 S. Hills</t>
  </si>
  <si>
    <t>KWH</t>
  </si>
  <si>
    <t>9776 Kenworthy</t>
  </si>
  <si>
    <t>0767830000</t>
  </si>
  <si>
    <t>201 E. Sunset Rd Spc B</t>
  </si>
  <si>
    <t>0633975354</t>
  </si>
  <si>
    <t>Wesside</t>
  </si>
  <si>
    <t>Address</t>
  </si>
  <si>
    <t>Account #</t>
  </si>
  <si>
    <t>Headstart Site</t>
  </si>
  <si>
    <t>El Paso Electric Company</t>
  </si>
  <si>
    <t>525 Poplar</t>
  </si>
  <si>
    <t>31-00440-00</t>
  </si>
  <si>
    <t>Town Of Anthony</t>
  </si>
  <si>
    <t>13100 Alameda AVE C</t>
  </si>
  <si>
    <t>Lower Valley Water</t>
  </si>
  <si>
    <t>12881 Sparks Dr.</t>
  </si>
  <si>
    <t>13705 Socorro/Lower Valley</t>
  </si>
  <si>
    <t>504 N.Cammack Ave</t>
  </si>
  <si>
    <t>Hudspeth County WCID No 1</t>
  </si>
  <si>
    <t>500 S, Darrington RD.</t>
  </si>
  <si>
    <t>60004-0046668100</t>
  </si>
  <si>
    <t>Horizon Regional Mud</t>
  </si>
  <si>
    <t>810 Campe NE</t>
  </si>
  <si>
    <t>El Paso County WCID 4</t>
  </si>
  <si>
    <t>19230 Gaby Road</t>
  </si>
  <si>
    <t>El Paso County Tornillo WID</t>
  </si>
  <si>
    <t>6701 Desert South Blvd. Fl 2</t>
  </si>
  <si>
    <t>62-0891.301</t>
  </si>
  <si>
    <t>6701  Desert South Blvd 2</t>
  </si>
  <si>
    <t>62-0890.301</t>
  </si>
  <si>
    <t>201 E Sunset Road BLDG B</t>
  </si>
  <si>
    <t>50-7177.301</t>
  </si>
  <si>
    <t>609 1/2 Tays St</t>
  </si>
  <si>
    <t>50-7028.300</t>
  </si>
  <si>
    <t>602 S. Hills St</t>
  </si>
  <si>
    <t>50-2636.300</t>
  </si>
  <si>
    <t>40-8681.300</t>
  </si>
  <si>
    <t>336 Barcelona</t>
  </si>
  <si>
    <t>40-6887.301</t>
  </si>
  <si>
    <t>40-6884.301</t>
  </si>
  <si>
    <t>40-6883.301</t>
  </si>
  <si>
    <t>308 De Vargas Dr.</t>
  </si>
  <si>
    <t>40-6843.300</t>
  </si>
  <si>
    <t>40-5523.301</t>
  </si>
  <si>
    <t>6104 Simpia</t>
  </si>
  <si>
    <t>40-5522.301</t>
  </si>
  <si>
    <t>6105 Delta Dr.</t>
  </si>
  <si>
    <t>40-5510.301</t>
  </si>
  <si>
    <t>6101 Delta Dr.</t>
  </si>
  <si>
    <t>40-5509.301</t>
  </si>
  <si>
    <t>201 S Prado Ave.</t>
  </si>
  <si>
    <t>30-7304.300</t>
  </si>
  <si>
    <t>11670 C Samaniego FL</t>
  </si>
  <si>
    <t>270-9381.300</t>
  </si>
  <si>
    <t>11670 C Samaniego BL. 2</t>
  </si>
  <si>
    <t>270-9380.300</t>
  </si>
  <si>
    <t>11670 C Samaniego YM.</t>
  </si>
  <si>
    <t>270-9379.300</t>
  </si>
  <si>
    <t>11670 C Samaniego Dr.</t>
  </si>
  <si>
    <t>270-7195.301</t>
  </si>
  <si>
    <t>11670 C Samaniego  YM.</t>
  </si>
  <si>
    <t>270-7194.301</t>
  </si>
  <si>
    <t>6611 Boeing Dr FL</t>
  </si>
  <si>
    <t>210-8885.300</t>
  </si>
  <si>
    <t>6650 Continental Dr</t>
  </si>
  <si>
    <t>210-9460.300</t>
  </si>
  <si>
    <t>210-8007.301</t>
  </si>
  <si>
    <t>6611 Boeing</t>
  </si>
  <si>
    <t>210-1199.300</t>
  </si>
  <si>
    <t>905 Huckleberry St.</t>
  </si>
  <si>
    <t>210-0046.301</t>
  </si>
  <si>
    <t>903 Huckleberry St.</t>
  </si>
  <si>
    <t>210-0045.301</t>
  </si>
  <si>
    <t>901 Huckleberry St "837"Huckleberry</t>
  </si>
  <si>
    <t>210-0044.301</t>
  </si>
  <si>
    <t>9776 Kenworthy St FL</t>
  </si>
  <si>
    <t>140-8915.301</t>
  </si>
  <si>
    <t>140-8756.302</t>
  </si>
  <si>
    <t>Close</t>
  </si>
  <si>
    <t xml:space="preserve">Close       </t>
  </si>
  <si>
    <t>9778 Kenworthy St</t>
  </si>
  <si>
    <t>140-8005.300</t>
  </si>
  <si>
    <t>9776 Kenworthy St FL 2</t>
  </si>
  <si>
    <t>120-8737.300</t>
  </si>
  <si>
    <t>CCFS</t>
  </si>
  <si>
    <t>120-5545.301</t>
  </si>
  <si>
    <t>120-5523.301</t>
  </si>
  <si>
    <t>El Paso Water Utilities</t>
  </si>
  <si>
    <t>Environt.  Fee &amp;/or other fee</t>
  </si>
  <si>
    <t>Sewer Fee</t>
  </si>
  <si>
    <t>Water Amt</t>
  </si>
  <si>
    <t>Environt Fee &amp;/or other fee</t>
  </si>
  <si>
    <t xml:space="preserve">Environt. Fee &amp;/or other fee </t>
  </si>
  <si>
    <t>Environt.  Fee &amp;/or orther fee</t>
  </si>
  <si>
    <t>August 2025</t>
  </si>
  <si>
    <t>July 2025</t>
  </si>
  <si>
    <t>June 2025</t>
  </si>
  <si>
    <t>April 2025</t>
  </si>
  <si>
    <t>March 2025</t>
  </si>
  <si>
    <t>February 2025</t>
  </si>
  <si>
    <t>January 2025</t>
  </si>
  <si>
    <t>December 2024</t>
  </si>
  <si>
    <t>November 2024</t>
  </si>
  <si>
    <t>October 2024</t>
  </si>
  <si>
    <t>July 2017</t>
  </si>
  <si>
    <t>June 2017</t>
  </si>
  <si>
    <t>May 2017</t>
  </si>
  <si>
    <t>April 2017</t>
  </si>
  <si>
    <t>MARCH 2017</t>
  </si>
  <si>
    <t>February 2017</t>
  </si>
  <si>
    <t>January 2017</t>
  </si>
  <si>
    <t>December 2016</t>
  </si>
  <si>
    <t>November 2016</t>
  </si>
  <si>
    <t>October 2019</t>
  </si>
  <si>
    <t>September 2024</t>
  </si>
  <si>
    <t>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</si>
</sst>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-yy;@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1" fillId="2" borderId="0" xfId="0" applyFont="1" applyFill="1"/>
    <xf numFmtId="44" fontId="1" fillId="0" borderId="0" xfId="2" applyFont="1"/>
    <xf numFmtId="0" fontId="2" fillId="0" borderId="0" xfId="0" applyFont="1"/>
    <xf numFmtId="0" fontId="2" fillId="0" borderId="0" xfId="1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3" applyFont="1"/>
    <xf numFmtId="44" fontId="1" fillId="0" borderId="0" xfId="2" applyFont="1" applyBorder="1"/>
    <xf numFmtId="0" fontId="1" fillId="0" borderId="0" xfId="3"/>
    <xf numFmtId="0" fontId="4" fillId="0" borderId="0" xfId="0" applyFont="1"/>
    <xf numFmtId="44" fontId="4" fillId="0" borderId="0" xfId="2" applyFont="1" applyBorder="1"/>
    <xf numFmtId="0" fontId="4" fillId="2" borderId="0" xfId="0" applyFont="1" applyFill="1"/>
    <xf numFmtId="0" fontId="4" fillId="0" borderId="0" xfId="2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4" applyFont="1" applyBorder="1"/>
    <xf numFmtId="0" fontId="4" fillId="2" borderId="1" xfId="0" applyFont="1" applyFill="1" applyBorder="1"/>
    <xf numFmtId="0" fontId="4" fillId="0" borderId="0" xfId="1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1" fillId="0" borderId="4" xfId="3" applyBorder="1"/>
    <xf numFmtId="0" fontId="2" fillId="0" borderId="4" xfId="3" applyFont="1" applyBorder="1"/>
    <xf numFmtId="44" fontId="1" fillId="0" borderId="3" xfId="2" applyFont="1" applyBorder="1"/>
    <xf numFmtId="0" fontId="1" fillId="2" borderId="3" xfId="0" applyFont="1" applyFill="1" applyBorder="1"/>
    <xf numFmtId="0" fontId="1" fillId="0" borderId="3" xfId="0" applyFont="1" applyBorder="1" applyAlignment="1">
      <alignment horizontal="right"/>
    </xf>
    <xf numFmtId="0" fontId="1" fillId="0" borderId="3" xfId="2" applyNumberFormat="1" applyFont="1" applyBorder="1" applyAlignment="1">
      <alignment horizontal="right"/>
    </xf>
    <xf numFmtId="164" fontId="2" fillId="0" borderId="3" xfId="4" applyNumberFormat="1" applyFont="1" applyBorder="1"/>
    <xf numFmtId="0" fontId="2" fillId="0" borderId="3" xfId="4" applyFont="1" applyBorder="1"/>
    <xf numFmtId="0" fontId="1" fillId="0" borderId="3" xfId="4" applyBorder="1"/>
    <xf numFmtId="0" fontId="1" fillId="2" borderId="5" xfId="0" applyFont="1" applyFill="1" applyBorder="1"/>
    <xf numFmtId="0" fontId="2" fillId="0" borderId="3" xfId="0" applyFont="1" applyBorder="1"/>
    <xf numFmtId="0" fontId="2" fillId="0" borderId="3" xfId="1" applyNumberFormat="1" applyFont="1" applyBorder="1"/>
    <xf numFmtId="164" fontId="2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1" xfId="3" applyBorder="1" applyProtection="1">
      <protection locked="0"/>
    </xf>
    <xf numFmtId="44" fontId="1" fillId="0" borderId="4" xfId="2" applyFont="1" applyFill="1" applyBorder="1"/>
    <xf numFmtId="0" fontId="1" fillId="0" borderId="4" xfId="0" applyFont="1" applyBorder="1" applyAlignment="1">
      <alignment horizontal="right"/>
    </xf>
    <xf numFmtId="0" fontId="1" fillId="0" borderId="4" xfId="2" applyNumberFormat="1" applyFont="1" applyFill="1" applyBorder="1" applyAlignment="1">
      <alignment horizontal="right"/>
    </xf>
    <xf numFmtId="0" fontId="1" fillId="2" borderId="4" xfId="0" applyFont="1" applyFill="1" applyBorder="1"/>
    <xf numFmtId="164" fontId="2" fillId="0" borderId="4" xfId="4" applyNumberFormat="1" applyFont="1" applyBorder="1" applyProtection="1">
      <protection locked="0"/>
    </xf>
    <xf numFmtId="0" fontId="2" fillId="0" borderId="4" xfId="4" applyFont="1" applyBorder="1" applyProtection="1">
      <protection locked="0"/>
    </xf>
    <xf numFmtId="0" fontId="2" fillId="0" borderId="4" xfId="5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0" borderId="4" xfId="0" applyFont="1" applyBorder="1" applyProtection="1">
      <protection locked="0"/>
    </xf>
    <xf numFmtId="0" fontId="2" fillId="0" borderId="4" xfId="1" applyNumberFormat="1" applyFont="1" applyFill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164" fontId="2" fillId="0" borderId="4" xfId="0" applyNumberFormat="1" applyFont="1" applyBorder="1" applyProtection="1">
      <protection locked="0"/>
    </xf>
    <xf numFmtId="0" fontId="2" fillId="0" borderId="4" xfId="4" applyFont="1" applyBorder="1"/>
    <xf numFmtId="0" fontId="1" fillId="0" borderId="4" xfId="3" applyBorder="1" applyProtection="1">
      <protection locked="0"/>
    </xf>
    <xf numFmtId="44" fontId="1" fillId="0" borderId="4" xfId="2" applyFont="1" applyBorder="1"/>
    <xf numFmtId="0" fontId="1" fillId="0" borderId="4" xfId="2" applyNumberFormat="1" applyFont="1" applyBorder="1" applyAlignment="1">
      <alignment horizontal="right"/>
    </xf>
    <xf numFmtId="0" fontId="2" fillId="0" borderId="4" xfId="1" applyNumberFormat="1" applyFont="1" applyBorder="1"/>
    <xf numFmtId="49" fontId="1" fillId="0" borderId="4" xfId="2" applyNumberFormat="1" applyFont="1" applyBorder="1" applyAlignment="1">
      <alignment horizontal="right"/>
    </xf>
    <xf numFmtId="0" fontId="1" fillId="2" borderId="7" xfId="0" applyFont="1" applyFill="1" applyBorder="1"/>
    <xf numFmtId="44" fontId="1" fillId="0" borderId="8" xfId="2" applyFont="1" applyBorder="1"/>
    <xf numFmtId="0" fontId="2" fillId="0" borderId="4" xfId="2" applyNumberFormat="1" applyFont="1" applyBorder="1"/>
    <xf numFmtId="164" fontId="2" fillId="0" borderId="4" xfId="2" applyNumberFormat="1" applyFont="1" applyBorder="1"/>
    <xf numFmtId="164" fontId="2" fillId="0" borderId="4" xfId="2" applyNumberFormat="1" applyFont="1" applyBorder="1" applyAlignment="1">
      <alignment horizontal="left"/>
    </xf>
    <xf numFmtId="44" fontId="2" fillId="0" borderId="4" xfId="2" applyFont="1" applyBorder="1"/>
    <xf numFmtId="0" fontId="2" fillId="0" borderId="9" xfId="0" applyFont="1" applyBorder="1" applyProtection="1">
      <protection locked="0"/>
    </xf>
    <xf numFmtId="164" fontId="2" fillId="0" borderId="8" xfId="4" applyNumberFormat="1" applyFont="1" applyBorder="1" applyProtection="1">
      <protection locked="0"/>
    </xf>
    <xf numFmtId="0" fontId="2" fillId="0" borderId="8" xfId="4" applyFont="1" applyBorder="1" applyProtection="1">
      <protection locked="0"/>
    </xf>
    <xf numFmtId="0" fontId="2" fillId="0" borderId="8" xfId="5" applyNumberFormat="1" applyFont="1" applyFill="1" applyBorder="1" applyProtection="1">
      <protection locked="0"/>
    </xf>
    <xf numFmtId="0" fontId="2" fillId="0" borderId="8" xfId="4" applyFont="1" applyBorder="1"/>
    <xf numFmtId="0" fontId="2" fillId="0" borderId="8" xfId="0" applyFont="1" applyBorder="1"/>
    <xf numFmtId="0" fontId="2" fillId="0" borderId="6" xfId="0" applyFont="1" applyBorder="1" applyProtection="1">
      <protection locked="0"/>
    </xf>
    <xf numFmtId="49" fontId="1" fillId="0" borderId="4" xfId="2" applyNumberFormat="1" applyFont="1" applyFill="1" applyBorder="1" applyAlignment="1">
      <alignment horizontal="right"/>
    </xf>
    <xf numFmtId="0" fontId="2" fillId="0" borderId="4" xfId="2" applyNumberFormat="1" applyFont="1" applyFill="1" applyBorder="1"/>
    <xf numFmtId="164" fontId="2" fillId="0" borderId="4" xfId="2" applyNumberFormat="1" applyFont="1" applyFill="1" applyBorder="1"/>
    <xf numFmtId="164" fontId="2" fillId="0" borderId="4" xfId="2" applyNumberFormat="1" applyFont="1" applyFill="1" applyBorder="1" applyAlignment="1">
      <alignment horizontal="left"/>
    </xf>
    <xf numFmtId="44" fontId="2" fillId="0" borderId="4" xfId="2" applyFont="1" applyFill="1" applyBorder="1"/>
    <xf numFmtId="0" fontId="4" fillId="0" borderId="4" xfId="3" applyFont="1" applyBorder="1" applyProtection="1">
      <protection locked="0"/>
    </xf>
    <xf numFmtId="0" fontId="4" fillId="0" borderId="4" xfId="3" applyFont="1" applyBorder="1"/>
    <xf numFmtId="164" fontId="4" fillId="0" borderId="4" xfId="5" applyNumberFormat="1" applyFont="1" applyBorder="1" applyAlignment="1" applyProtection="1">
      <alignment horizontal="left" wrapText="1"/>
      <protection locked="0"/>
    </xf>
    <xf numFmtId="164" fontId="4" fillId="0" borderId="4" xfId="3" applyNumberFormat="1" applyFont="1" applyBorder="1"/>
    <xf numFmtId="0" fontId="4" fillId="0" borderId="8" xfId="0" applyFont="1" applyBorder="1" applyProtection="1">
      <protection locked="0"/>
    </xf>
    <xf numFmtId="164" fontId="4" fillId="0" borderId="8" xfId="0" applyNumberFormat="1" applyFont="1" applyBorder="1"/>
    <xf numFmtId="0" fontId="2" fillId="0" borderId="8" xfId="1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left"/>
      <protection locked="0"/>
    </xf>
    <xf numFmtId="164" fontId="2" fillId="0" borderId="8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0" fontId="5" fillId="0" borderId="4" xfId="0" applyFont="1" applyBorder="1"/>
    <xf numFmtId="0" fontId="1" fillId="0" borderId="10" xfId="0" applyFont="1" applyBorder="1"/>
    <xf numFmtId="0" fontId="4" fillId="0" borderId="4" xfId="3" applyFont="1" applyBorder="1" applyAlignment="1" applyProtection="1">
      <alignment horizontal="center" wrapText="1"/>
      <protection locked="0"/>
    </xf>
    <xf numFmtId="164" fontId="4" fillId="0" borderId="8" xfId="5" applyNumberFormat="1" applyFont="1" applyBorder="1" applyAlignment="1" applyProtection="1">
      <alignment horizontal="left" wrapText="1"/>
      <protection locked="0"/>
    </xf>
    <xf numFmtId="0" fontId="4" fillId="0" borderId="8" xfId="4" applyFont="1" applyBorder="1" applyProtection="1">
      <protection locked="0"/>
    </xf>
    <xf numFmtId="0" fontId="4" fillId="0" borderId="8" xfId="4" applyFont="1" applyBorder="1" applyAlignment="1" applyProtection="1">
      <alignment horizontal="left" wrapText="1"/>
      <protection locked="0"/>
    </xf>
    <xf numFmtId="0" fontId="4" fillId="0" borderId="8" xfId="5" applyNumberFormat="1" applyFont="1" applyBorder="1" applyAlignment="1" applyProtection="1">
      <alignment wrapText="1"/>
      <protection locked="0"/>
    </xf>
    <xf numFmtId="0" fontId="1" fillId="2" borderId="10" xfId="0" applyFont="1" applyFill="1" applyBorder="1"/>
    <xf numFmtId="0" fontId="4" fillId="0" borderId="4" xfId="5" applyNumberFormat="1" applyFont="1" applyBorder="1" applyAlignment="1" applyProtection="1">
      <alignment wrapText="1"/>
      <protection locked="0"/>
    </xf>
    <xf numFmtId="0" fontId="4" fillId="0" borderId="4" xfId="4" applyFont="1" applyBorder="1" applyProtection="1">
      <protection locked="0"/>
    </xf>
    <xf numFmtId="0" fontId="4" fillId="0" borderId="4" xfId="4" applyFont="1" applyBorder="1" applyAlignment="1" applyProtection="1">
      <alignment horizontal="left" wrapText="1"/>
      <protection locked="0"/>
    </xf>
    <xf numFmtId="44" fontId="4" fillId="0" borderId="4" xfId="2" applyFont="1" applyBorder="1" applyAlignment="1" applyProtection="1">
      <alignment wrapText="1"/>
      <protection locked="0"/>
    </xf>
    <xf numFmtId="164" fontId="4" fillId="0" borderId="4" xfId="2" applyNumberFormat="1" applyFont="1" applyBorder="1" applyAlignment="1" applyProtection="1">
      <alignment horizontal="left" wrapText="1"/>
      <protection locked="0"/>
    </xf>
    <xf numFmtId="164" fontId="4" fillId="0" borderId="4" xfId="0" applyNumberFormat="1" applyFont="1" applyBorder="1"/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4" xfId="4" applyNumberFormat="1" applyFont="1" applyBorder="1"/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2" applyNumberFormat="1" applyFont="1" applyBorder="1" applyAlignment="1" applyProtection="1">
      <alignment wrapText="1"/>
      <protection locked="0"/>
    </xf>
    <xf numFmtId="164" fontId="4" fillId="0" borderId="1" xfId="2" applyNumberFormat="1" applyFont="1" applyBorder="1" applyAlignment="1" applyProtection="1">
      <alignment horizontal="left" wrapText="1"/>
      <protection locked="0"/>
    </xf>
    <xf numFmtId="164" fontId="4" fillId="0" borderId="1" xfId="2" applyNumberFormat="1" applyFont="1" applyFill="1" applyBorder="1" applyAlignment="1" applyProtection="1">
      <alignment horizontal="left" wrapText="1"/>
      <protection locked="0"/>
    </xf>
    <xf numFmtId="0" fontId="4" fillId="0" borderId="12" xfId="0" applyFont="1" applyBorder="1" applyProtection="1">
      <protection locked="0"/>
    </xf>
    <xf numFmtId="164" fontId="2" fillId="0" borderId="1" xfId="2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4" xfId="0" applyFont="1" applyBorder="1"/>
    <xf numFmtId="44" fontId="4" fillId="0" borderId="1" xfId="2" applyFont="1" applyBorder="1"/>
    <xf numFmtId="0" fontId="4" fillId="2" borderId="4" xfId="0" applyFont="1" applyFill="1" applyBorder="1"/>
    <xf numFmtId="44" fontId="4" fillId="0" borderId="1" xfId="0" applyNumberFormat="1" applyFont="1" applyBorder="1"/>
    <xf numFmtId="164" fontId="4" fillId="0" borderId="1" xfId="4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1" applyNumberFormat="1" applyFont="1" applyBorder="1"/>
    <xf numFmtId="164" fontId="4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 applyProtection="1">
      <alignment horizontal="left"/>
      <protection locked="0"/>
    </xf>
    <xf numFmtId="164" fontId="4" fillId="0" borderId="4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3" xfId="4" applyFont="1" applyBorder="1" applyProtection="1">
      <protection locked="0"/>
    </xf>
    <xf numFmtId="3" fontId="2" fillId="0" borderId="4" xfId="0" applyNumberFormat="1" applyFont="1" applyBorder="1"/>
    <xf numFmtId="2" fontId="2" fillId="0" borderId="4" xfId="0" applyNumberFormat="1" applyFont="1" applyBorder="1"/>
    <xf numFmtId="0" fontId="2" fillId="0" borderId="4" xfId="1" applyNumberFormat="1" applyFont="1" applyFill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>
      <alignment horizontal="center"/>
    </xf>
    <xf numFmtId="3" fontId="2" fillId="0" borderId="4" xfId="1" applyNumberFormat="1" applyFont="1" applyBorder="1"/>
    <xf numFmtId="164" fontId="2" fillId="0" borderId="4" xfId="1" applyNumberFormat="1" applyFont="1" applyBorder="1"/>
    <xf numFmtId="164" fontId="2" fillId="0" borderId="4" xfId="1" applyNumberFormat="1" applyFont="1" applyBorder="1" applyAlignment="1">
      <alignment horizontal="left"/>
    </xf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4" fillId="3" borderId="4" xfId="1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  <xf numFmtId="3" fontId="2" fillId="0" borderId="4" xfId="0" applyNumberFormat="1" applyFont="1" applyBorder="1" applyAlignment="1" applyProtection="1">
      <alignment horizontal="right"/>
      <protection locked="0"/>
    </xf>
    <xf numFmtId="2" fontId="2" fillId="0" borderId="4" xfId="2" applyNumberFormat="1" applyFont="1" applyBorder="1"/>
    <xf numFmtId="0" fontId="1" fillId="0" borderId="4" xfId="2" applyNumberFormat="1" applyFont="1" applyBorder="1"/>
    <xf numFmtId="3" fontId="2" fillId="0" borderId="4" xfId="2" applyNumberFormat="1" applyFont="1" applyBorder="1"/>
    <xf numFmtId="0" fontId="4" fillId="4" borderId="4" xfId="1" applyNumberFormat="1" applyFont="1" applyFill="1" applyBorder="1" applyAlignment="1">
      <alignment horizontal="center"/>
    </xf>
    <xf numFmtId="3" fontId="4" fillId="4" borderId="4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center"/>
    </xf>
    <xf numFmtId="3" fontId="4" fillId="4" borderId="4" xfId="1" applyNumberFormat="1" applyFont="1" applyFill="1" applyBorder="1" applyAlignment="1">
      <alignment horizontal="center"/>
    </xf>
    <xf numFmtId="0" fontId="4" fillId="0" borderId="4" xfId="3" applyFont="1" applyBorder="1" applyAlignment="1" applyProtection="1">
      <alignment horizontal="center"/>
      <protection locked="0"/>
    </xf>
    <xf numFmtId="3" fontId="4" fillId="0" borderId="4" xfId="3" applyNumberFormat="1" applyFont="1" applyBorder="1"/>
    <xf numFmtId="0" fontId="4" fillId="0" borderId="4" xfId="0" applyFont="1" applyBorder="1" applyAlignment="1" applyProtection="1">
      <alignment horizontal="center"/>
      <protection locked="0"/>
    </xf>
    <xf numFmtId="3" fontId="4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0" fontId="6" fillId="0" borderId="4" xfId="0" applyFont="1" applyBorder="1"/>
    <xf numFmtId="164" fontId="4" fillId="0" borderId="4" xfId="5" applyNumberFormat="1" applyFont="1" applyBorder="1" applyAlignment="1" applyProtection="1">
      <alignment horizontal="center" wrapText="1"/>
      <protection locked="0"/>
    </xf>
    <xf numFmtId="164" fontId="4" fillId="0" borderId="4" xfId="2" applyNumberFormat="1" applyFont="1" applyBorder="1" applyAlignment="1" applyProtection="1">
      <alignment horizont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4" xfId="1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4" xfId="2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4" xfId="3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2" applyNumberFormat="1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164" fontId="4" fillId="0" borderId="4" xfId="5" applyNumberFormat="1" applyFont="1" applyBorder="1" applyAlignment="1" applyProtection="1">
      <alignment horizontal="center" vertical="center" wrapText="1"/>
      <protection locked="0"/>
    </xf>
    <xf numFmtId="44" fontId="4" fillId="0" borderId="4" xfId="2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16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4" xfId="2" applyNumberFormat="1" applyFont="1" applyBorder="1" applyAlignment="1" applyProtection="1">
      <alignment horizontal="left" vertical="center" wrapText="1"/>
      <protection locked="0"/>
    </xf>
    <xf numFmtId="164" fontId="4" fillId="0" borderId="4" xfId="2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44" fontId="4" fillId="0" borderId="0" xfId="0" applyNumberFormat="1" applyFont="1"/>
    <xf numFmtId="164" fontId="4" fillId="0" borderId="2" xfId="4" applyNumberFormat="1" applyFont="1" applyBorder="1"/>
    <xf numFmtId="0" fontId="1" fillId="0" borderId="2" xfId="0" applyFont="1" applyBorder="1" applyProtection="1">
      <protection locked="0"/>
    </xf>
    <xf numFmtId="0" fontId="2" fillId="0" borderId="13" xfId="0" applyFont="1" applyBorder="1"/>
    <xf numFmtId="0" fontId="2" fillId="0" borderId="13" xfId="1" applyNumberFormat="1" applyFont="1" applyBorder="1"/>
    <xf numFmtId="164" fontId="2" fillId="0" borderId="13" xfId="0" applyNumberFormat="1" applyFont="1" applyBorder="1"/>
    <xf numFmtId="164" fontId="2" fillId="0" borderId="13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5" applyNumberFormat="1" applyFont="1" applyFill="1" applyBorder="1" applyProtection="1">
      <protection locked="0"/>
    </xf>
    <xf numFmtId="0" fontId="4" fillId="0" borderId="0" xfId="2" applyNumberFormat="1" applyFont="1" applyFill="1" applyBorder="1" applyProtection="1">
      <protection locked="0"/>
    </xf>
    <xf numFmtId="44" fontId="4" fillId="0" borderId="0" xfId="2" applyFont="1" applyFill="1" applyBorder="1" applyAlignment="1" applyProtection="1">
      <alignment horizontal="left"/>
      <protection locked="0"/>
    </xf>
    <xf numFmtId="44" fontId="4" fillId="0" borderId="0" xfId="2" applyFont="1" applyFill="1" applyBorder="1" applyProtection="1">
      <protection locked="0"/>
    </xf>
    <xf numFmtId="164" fontId="4" fillId="0" borderId="0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Protection="1">
      <protection locked="0"/>
    </xf>
    <xf numFmtId="0" fontId="4" fillId="0" borderId="13" xfId="0" applyFont="1" applyBorder="1"/>
    <xf numFmtId="0" fontId="4" fillId="0" borderId="13" xfId="1" applyNumberFormat="1" applyFont="1" applyBorder="1"/>
    <xf numFmtId="164" fontId="4" fillId="0" borderId="13" xfId="0" applyNumberFormat="1" applyFont="1" applyBorder="1"/>
    <xf numFmtId="164" fontId="4" fillId="0" borderId="13" xfId="0" applyNumberFormat="1" applyFont="1" applyBorder="1" applyAlignment="1">
      <alignment horizontal="left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2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2" fillId="0" borderId="3" xfId="5" applyNumberFormat="1" applyFont="1" applyFill="1" applyBorder="1" applyProtection="1">
      <protection locked="0"/>
    </xf>
    <xf numFmtId="44" fontId="2" fillId="0" borderId="3" xfId="5" applyFont="1" applyFill="1" applyBorder="1" applyAlignment="1" applyProtection="1">
      <alignment horizontal="left"/>
      <protection locked="0"/>
    </xf>
    <xf numFmtId="44" fontId="2" fillId="0" borderId="3" xfId="5" applyFont="1" applyFill="1" applyBorder="1" applyProtection="1">
      <protection locked="0"/>
    </xf>
    <xf numFmtId="164" fontId="2" fillId="0" borderId="3" xfId="5" applyNumberFormat="1" applyFont="1" applyFill="1" applyBorder="1"/>
    <xf numFmtId="0" fontId="2" fillId="0" borderId="5" xfId="5" applyNumberFormat="1" applyFont="1" applyFill="1" applyBorder="1" applyProtection="1">
      <protection locked="0"/>
    </xf>
    <xf numFmtId="164" fontId="2" fillId="0" borderId="15" xfId="5" applyNumberFormat="1" applyFont="1" applyFill="1" applyBorder="1"/>
    <xf numFmtId="164" fontId="2" fillId="0" borderId="4" xfId="0" applyNumberFormat="1" applyFont="1" applyBorder="1" applyAlignment="1" applyProtection="1">
      <alignment horizontal="right"/>
      <protection locked="0"/>
    </xf>
    <xf numFmtId="44" fontId="2" fillId="0" borderId="4" xfId="5" applyFont="1" applyFill="1" applyBorder="1" applyAlignment="1" applyProtection="1">
      <alignment horizontal="left"/>
      <protection locked="0"/>
    </xf>
    <xf numFmtId="44" fontId="2" fillId="0" borderId="4" xfId="5" applyFont="1" applyFill="1" applyBorder="1" applyProtection="1">
      <protection locked="0"/>
    </xf>
    <xf numFmtId="164" fontId="2" fillId="0" borderId="8" xfId="4" applyNumberFormat="1" applyFont="1" applyBorder="1"/>
    <xf numFmtId="2" fontId="2" fillId="0" borderId="4" xfId="0" applyNumberFormat="1" applyFont="1" applyBorder="1" applyProtection="1">
      <protection locked="0"/>
    </xf>
    <xf numFmtId="44" fontId="2" fillId="0" borderId="4" xfId="2" applyFont="1" applyFill="1" applyBorder="1" applyAlignment="1" applyProtection="1">
      <alignment horizontal="left"/>
      <protection locked="0"/>
    </xf>
    <xf numFmtId="0" fontId="1" fillId="0" borderId="1" xfId="0" applyFont="1" applyBorder="1"/>
    <xf numFmtId="44" fontId="1" fillId="0" borderId="1" xfId="0" applyNumberFormat="1" applyFont="1" applyBorder="1"/>
    <xf numFmtId="44" fontId="1" fillId="0" borderId="1" xfId="2" applyFont="1" applyBorder="1"/>
    <xf numFmtId="0" fontId="2" fillId="0" borderId="1" xfId="4" applyFont="1" applyBorder="1" applyProtection="1">
      <protection locked="0"/>
    </xf>
    <xf numFmtId="0" fontId="2" fillId="0" borderId="1" xfId="5" applyNumberFormat="1" applyFont="1" applyFill="1" applyBorder="1" applyProtection="1">
      <protection locked="0"/>
    </xf>
    <xf numFmtId="44" fontId="2" fillId="0" borderId="1" xfId="5" applyFont="1" applyFill="1" applyBorder="1" applyAlignment="1" applyProtection="1">
      <alignment horizontal="left"/>
      <protection locked="0"/>
    </xf>
    <xf numFmtId="44" fontId="2" fillId="0" borderId="1" xfId="5" applyFont="1" applyFill="1" applyBorder="1" applyProtection="1">
      <protection locked="0"/>
    </xf>
    <xf numFmtId="164" fontId="2" fillId="0" borderId="1" xfId="4" applyNumberFormat="1" applyFont="1" applyBorder="1" applyProtection="1">
      <protection locked="0"/>
    </xf>
    <xf numFmtId="0" fontId="1" fillId="2" borderId="16" xfId="0" applyFont="1" applyFill="1" applyBorder="1"/>
    <xf numFmtId="0" fontId="1" fillId="0" borderId="3" xfId="4" applyBorder="1" applyProtection="1">
      <protection locked="0"/>
    </xf>
    <xf numFmtId="44" fontId="1" fillId="0" borderId="3" xfId="2" applyFont="1" applyFill="1" applyBorder="1" applyAlignment="1" applyProtection="1">
      <alignment horizontal="left"/>
      <protection locked="0"/>
    </xf>
    <xf numFmtId="44" fontId="1" fillId="0" borderId="3" xfId="2" applyFont="1" applyFill="1" applyBorder="1" applyProtection="1">
      <protection locked="0"/>
    </xf>
    <xf numFmtId="0" fontId="1" fillId="0" borderId="4" xfId="4" applyBorder="1" applyProtection="1">
      <protection locked="0"/>
    </xf>
    <xf numFmtId="0" fontId="1" fillId="0" borderId="4" xfId="4" applyBorder="1" applyAlignment="1" applyProtection="1">
      <alignment horizontal="left"/>
      <protection locked="0"/>
    </xf>
    <xf numFmtId="44" fontId="1" fillId="0" borderId="4" xfId="2" applyFont="1" applyFill="1" applyBorder="1" applyProtection="1">
      <protection locked="0"/>
    </xf>
    <xf numFmtId="44" fontId="1" fillId="0" borderId="4" xfId="2" applyFont="1" applyFill="1" applyBorder="1" applyAlignment="1" applyProtection="1">
      <alignment horizontal="left"/>
      <protection locked="0"/>
    </xf>
    <xf numFmtId="0" fontId="2" fillId="0" borderId="4" xfId="5" applyNumberFormat="1" applyFont="1" applyFill="1" applyBorder="1" applyAlignment="1" applyProtection="1">
      <alignment horizontal="left"/>
      <protection locked="0"/>
    </xf>
    <xf numFmtId="0" fontId="2" fillId="0" borderId="4" xfId="5" applyNumberFormat="1" applyFont="1" applyFill="1" applyBorder="1" applyAlignment="1" applyProtection="1">
      <alignment horizontal="right"/>
      <protection locked="0"/>
    </xf>
    <xf numFmtId="0" fontId="4" fillId="0" borderId="4" xfId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2" fillId="5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4" xfId="3" applyFont="1" applyBorder="1" applyAlignment="1">
      <alignment horizontal="center" vertical="center"/>
    </xf>
    <xf numFmtId="0" fontId="4" fillId="0" borderId="4" xfId="3" applyFont="1" applyBorder="1" applyAlignment="1" applyProtection="1">
      <alignment horizontal="center" vertical="center"/>
      <protection locked="0"/>
    </xf>
    <xf numFmtId="0" fontId="4" fillId="0" borderId="4" xfId="2" applyNumberFormat="1" applyFont="1" applyBorder="1" applyAlignment="1" applyProtection="1">
      <alignment horizontal="center" vertical="center"/>
      <protection locked="0"/>
    </xf>
    <xf numFmtId="164" fontId="4" fillId="0" borderId="4" xfId="2" applyNumberFormat="1" applyFont="1" applyBorder="1" applyAlignment="1" applyProtection="1">
      <alignment horizontal="left" vertical="center"/>
      <protection locked="0"/>
    </xf>
    <xf numFmtId="164" fontId="4" fillId="0" borderId="4" xfId="2" applyNumberFormat="1" applyFont="1" applyBorder="1" applyAlignment="1" applyProtection="1">
      <alignment horizontal="center" vertical="center"/>
      <protection locked="0"/>
    </xf>
    <xf numFmtId="164" fontId="4" fillId="0" borderId="4" xfId="2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4" fontId="4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1" applyNumberFormat="1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wrapText="1"/>
    </xf>
    <xf numFmtId="49" fontId="1" fillId="0" borderId="4" xfId="3" applyNumberForma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17" fontId="7" fillId="0" borderId="10" xfId="2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2" fillId="0" borderId="17" xfId="1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horizontal="center" wrapText="1"/>
    </xf>
    <xf numFmtId="165" fontId="4" fillId="0" borderId="17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wrapText="1"/>
    </xf>
    <xf numFmtId="164" fontId="4" fillId="0" borderId="8" xfId="0" applyNumberFormat="1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wrapText="1"/>
    </xf>
    <xf numFmtId="49" fontId="4" fillId="0" borderId="17" xfId="0" applyNumberFormat="1" applyFont="1" applyBorder="1" applyAlignment="1">
      <alignment wrapText="1"/>
    </xf>
    <xf numFmtId="164" fontId="4" fillId="0" borderId="17" xfId="0" applyNumberFormat="1" applyFont="1" applyBorder="1" applyAlignment="1">
      <alignment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</cellXfs>
  <cellStyles count="6">
    <cellStyle name="Comma" xfId="1" builtinId="3"/>
    <cellStyle name="Currency" xfId="2" builtinId="4"/>
    <cellStyle name="Currency 2" xfId="5" xr:uid="{00A32302-25A6-4059-AAF3-FB3D825996C8}"/>
    <cellStyle name="Normal" xfId="0" builtinId="0"/>
    <cellStyle name="Normal 2" xfId="4" xr:uid="{E225465E-E4AB-470A-B8E4-D261F9CB5584}"/>
    <cellStyle name="Normal 3" xfId="3" xr:uid="{F0724BFE-9408-431E-86E7-2A506FD70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BA61-989D-4B8D-B1AE-2CFE6E741C11}">
  <dimension ref="A1:GV253"/>
  <sheetViews>
    <sheetView tabSelected="1" zoomScale="80" zoomScaleNormal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5" sqref="G15"/>
    </sheetView>
  </sheetViews>
  <sheetFormatPr defaultColWidth="9.140625" defaultRowHeight="15" x14ac:dyDescent="0.2"/>
  <cols>
    <col min="1" max="1" width="33.5703125" style="1" bestFit="1" customWidth="1"/>
    <col min="2" max="2" width="34.7109375" style="1" customWidth="1"/>
    <col min="3" max="3" width="26.7109375" style="1" customWidth="1"/>
    <col min="4" max="4" width="38" style="1" customWidth="1"/>
    <col min="5" max="5" width="18.42578125" style="10" customWidth="1"/>
    <col min="6" max="6" width="20.28515625" style="9" customWidth="1"/>
    <col min="7" max="7" width="17" style="1" customWidth="1"/>
    <col min="8" max="8" width="24.5703125" style="8" customWidth="1"/>
    <col min="9" max="9" width="22.7109375" style="1" customWidth="1"/>
    <col min="10" max="10" width="20.5703125" style="4" customWidth="1"/>
    <col min="11" max="11" width="18" style="1" customWidth="1"/>
    <col min="12" max="12" width="18.140625" style="6" hidden="1" customWidth="1"/>
    <col min="13" max="13" width="17.7109375" style="4" hidden="1" customWidth="1"/>
    <col min="14" max="14" width="19.42578125" style="4" hidden="1" customWidth="1"/>
    <col min="15" max="15" width="23.28515625" style="6" hidden="1" customWidth="1"/>
    <col min="16" max="16" width="12.28515625" style="4" hidden="1" customWidth="1"/>
    <col min="17" max="17" width="18.42578125" style="4" hidden="1" customWidth="1"/>
    <col min="18" max="18" width="13" style="4" hidden="1" customWidth="1"/>
    <col min="19" max="19" width="25.42578125" style="6" hidden="1" customWidth="1"/>
    <col min="20" max="20" width="33.28515625" style="4" hidden="1" customWidth="1"/>
    <col min="21" max="21" width="24.28515625" style="4" hidden="1" customWidth="1"/>
    <col min="22" max="22" width="31.140625" style="4" hidden="1" customWidth="1"/>
    <col min="23" max="23" width="20" style="4" hidden="1" customWidth="1"/>
    <col min="24" max="24" width="22.7109375" style="4" hidden="1" customWidth="1"/>
    <col min="25" max="25" width="17.28515625" style="4" hidden="1" customWidth="1"/>
    <col min="26" max="26" width="22.140625" style="6" hidden="1" customWidth="1"/>
    <col min="27" max="27" width="24" style="4" hidden="1" customWidth="1"/>
    <col min="28" max="28" width="19.42578125" style="6" hidden="1" customWidth="1"/>
    <col min="29" max="29" width="32.5703125" style="6" hidden="1" customWidth="1"/>
    <col min="30" max="30" width="25" style="4" hidden="1" customWidth="1"/>
    <col min="31" max="31" width="18" style="4" hidden="1" customWidth="1"/>
    <col min="32" max="32" width="12.85546875" style="4" hidden="1" customWidth="1"/>
    <col min="33" max="33" width="18.140625" style="6" hidden="1" customWidth="1"/>
    <col min="34" max="34" width="20.85546875" style="4" hidden="1" customWidth="1"/>
    <col min="35" max="35" width="16" style="6" hidden="1" customWidth="1"/>
    <col min="36" max="36" width="30.85546875" style="6" hidden="1" customWidth="1"/>
    <col min="37" max="37" width="30" style="4" hidden="1" customWidth="1"/>
    <col min="38" max="38" width="17" style="4" hidden="1" customWidth="1"/>
    <col min="39" max="39" width="15.28515625" style="4" hidden="1" customWidth="1"/>
    <col min="40" max="40" width="13.5703125" style="6" hidden="1" customWidth="1"/>
    <col min="41" max="41" width="14.85546875" style="6" hidden="1" customWidth="1"/>
    <col min="42" max="42" width="16.5703125" style="6" hidden="1" customWidth="1"/>
    <col min="43" max="43" width="13.7109375" style="7" hidden="1" customWidth="1"/>
    <col min="44" max="44" width="15.5703125" style="4" hidden="1" customWidth="1"/>
    <col min="45" max="45" width="12.28515625" style="4" hidden="1" customWidth="1"/>
    <col min="46" max="46" width="12.7109375" style="4" hidden="1" customWidth="1"/>
    <col min="47" max="47" width="12.42578125" style="4" hidden="1" customWidth="1"/>
    <col min="48" max="48" width="15.5703125" style="4" hidden="1" customWidth="1"/>
    <col min="49" max="49" width="10.140625" style="4" hidden="1" customWidth="1"/>
    <col min="50" max="50" width="11.42578125" style="4" hidden="1" customWidth="1"/>
    <col min="51" max="51" width="14" style="4" hidden="1" customWidth="1"/>
    <col min="52" max="52" width="20.85546875" style="4" hidden="1" customWidth="1"/>
    <col min="53" max="53" width="13.42578125" style="4" hidden="1" customWidth="1"/>
    <col min="54" max="54" width="20.85546875" style="6" hidden="1" customWidth="1"/>
    <col min="55" max="55" width="12.42578125" style="6" hidden="1" customWidth="1"/>
    <col min="56" max="56" width="12.28515625" style="6" hidden="1" customWidth="1"/>
    <col min="57" max="57" width="15.140625" style="6" hidden="1" customWidth="1"/>
    <col min="58" max="58" width="22.28515625" style="4" hidden="1" customWidth="1"/>
    <col min="59" max="59" width="15.85546875" style="4" hidden="1" customWidth="1"/>
    <col min="60" max="60" width="18.140625" style="4" hidden="1" customWidth="1"/>
    <col min="61" max="63" width="18.140625" style="6" hidden="1" customWidth="1"/>
    <col min="64" max="64" width="27.7109375" style="7" hidden="1" customWidth="1"/>
    <col min="65" max="65" width="21.85546875" style="4" hidden="1" customWidth="1"/>
    <col min="66" max="67" width="18.140625" style="4" hidden="1" customWidth="1"/>
    <col min="68" max="68" width="18.140625" style="6" hidden="1" customWidth="1"/>
    <col min="69" max="69" width="16.28515625" style="6" hidden="1" customWidth="1"/>
    <col min="70" max="70" width="18.140625" style="6" hidden="1" customWidth="1"/>
    <col min="71" max="71" width="22.140625" style="6" hidden="1" customWidth="1"/>
    <col min="72" max="72" width="19.7109375" style="4" hidden="1" customWidth="1"/>
    <col min="73" max="74" width="18.140625" style="4" hidden="1" customWidth="1"/>
    <col min="75" max="75" width="18.140625" style="6" hidden="1" customWidth="1"/>
    <col min="76" max="77" width="18.140625" style="4" hidden="1" customWidth="1"/>
    <col min="78" max="79" width="20.28515625" style="4" hidden="1" customWidth="1"/>
    <col min="80" max="80" width="18.140625" style="4" hidden="1" customWidth="1"/>
    <col min="81" max="88" width="18.140625" style="5" hidden="1" customWidth="1"/>
    <col min="89" max="89" width="25.42578125" style="4" hidden="1" customWidth="1"/>
    <col min="90" max="90" width="11.5703125" style="1" hidden="1" customWidth="1"/>
    <col min="91" max="92" width="21.28515625" style="1" hidden="1" customWidth="1"/>
    <col min="93" max="93" width="20" bestFit="1" customWidth="1"/>
    <col min="95" max="95" width="2.140625" style="2" customWidth="1"/>
    <col min="96" max="96" width="30" style="1" customWidth="1"/>
    <col min="97" max="102" width="21.28515625" style="1" customWidth="1"/>
    <col min="103" max="103" width="20" customWidth="1"/>
    <col min="104" max="104" width="9.140625" customWidth="1"/>
    <col min="105" max="105" width="2.85546875" style="2" customWidth="1"/>
    <col min="106" max="112" width="21.28515625" style="1" customWidth="1"/>
    <col min="113" max="113" width="20" customWidth="1"/>
    <col min="114" max="114" width="9.140625" customWidth="1"/>
    <col min="115" max="115" width="2.28515625" style="2" customWidth="1"/>
    <col min="116" max="122" width="21.28515625" style="1" customWidth="1"/>
    <col min="123" max="123" width="20" customWidth="1"/>
    <col min="124" max="124" width="9.140625" customWidth="1"/>
    <col min="125" max="125" width="3.5703125" style="2" customWidth="1"/>
    <col min="126" max="132" width="21.28515625" style="1" customWidth="1"/>
    <col min="133" max="133" width="20" customWidth="1"/>
    <col min="134" max="134" width="9.140625" customWidth="1"/>
    <col min="135" max="135" width="3.140625" style="2" customWidth="1"/>
    <col min="136" max="142" width="21.28515625" style="1" customWidth="1"/>
    <col min="143" max="143" width="20" customWidth="1"/>
    <col min="144" max="144" width="9.140625" customWidth="1"/>
    <col min="145" max="145" width="3" style="1" customWidth="1"/>
    <col min="146" max="152" width="21.28515625" style="1" customWidth="1"/>
    <col min="153" max="153" width="20" customWidth="1"/>
    <col min="154" max="154" width="9.140625" customWidth="1"/>
    <col min="155" max="155" width="2.5703125" style="2" customWidth="1"/>
    <col min="156" max="162" width="21.28515625" style="1" customWidth="1"/>
    <col min="163" max="163" width="20" customWidth="1"/>
    <col min="164" max="164" width="9.140625" customWidth="1"/>
    <col min="165" max="165" width="2.42578125" style="2" customWidth="1"/>
    <col min="166" max="166" width="21.28515625" style="3" customWidth="1"/>
    <col min="167" max="172" width="21.28515625" style="1" customWidth="1"/>
    <col min="173" max="173" width="20" customWidth="1"/>
    <col min="174" max="174" width="9.140625" customWidth="1"/>
    <col min="175" max="175" width="2.28515625" style="2" customWidth="1"/>
    <col min="176" max="182" width="21.28515625" style="1" customWidth="1"/>
    <col min="183" max="183" width="20" customWidth="1"/>
    <col min="184" max="184" width="9.140625" customWidth="1"/>
    <col min="185" max="185" width="2.5703125" style="2" customWidth="1"/>
    <col min="186" max="192" width="21.28515625" style="1" customWidth="1"/>
    <col min="193" max="193" width="20" customWidth="1"/>
    <col min="194" max="194" width="9.140625" customWidth="1"/>
    <col min="195" max="195" width="3.140625" style="2" customWidth="1"/>
    <col min="196" max="202" width="21.28515625" style="1" customWidth="1"/>
    <col min="203" max="203" width="20" customWidth="1"/>
    <col min="204" max="204" width="9.140625" customWidth="1"/>
    <col min="205" max="1137" width="9.140625" style="1" customWidth="1"/>
    <col min="1138" max="16384" width="9.140625" style="1"/>
  </cols>
  <sheetData>
    <row r="1" spans="1:204" s="279" customFormat="1" ht="15" customHeight="1" x14ac:dyDescent="0.25">
      <c r="A1" s="314" t="s">
        <v>270</v>
      </c>
      <c r="B1" s="314" t="s">
        <v>163</v>
      </c>
      <c r="C1" s="314" t="s">
        <v>162</v>
      </c>
      <c r="D1" s="313" t="s">
        <v>161</v>
      </c>
      <c r="E1" s="312" t="s">
        <v>269</v>
      </c>
      <c r="F1" s="311"/>
      <c r="G1" s="310"/>
      <c r="H1" s="310"/>
      <c r="I1" s="310"/>
      <c r="J1" s="310"/>
      <c r="K1" s="310"/>
      <c r="L1" s="309" t="s">
        <v>268</v>
      </c>
      <c r="M1" s="308"/>
      <c r="N1" s="301"/>
      <c r="O1" s="307"/>
      <c r="P1" s="301"/>
      <c r="Q1" s="301"/>
      <c r="R1" s="302"/>
      <c r="S1" s="306" t="s">
        <v>267</v>
      </c>
      <c r="T1" s="302"/>
      <c r="U1" s="302"/>
      <c r="V1" s="302"/>
      <c r="W1" s="302"/>
      <c r="X1" s="302"/>
      <c r="Y1" s="302"/>
      <c r="Z1" s="305" t="s">
        <v>266</v>
      </c>
      <c r="AA1" s="304"/>
      <c r="AB1" s="303"/>
      <c r="AC1" s="303"/>
      <c r="AD1" s="302"/>
      <c r="AF1" s="302"/>
      <c r="AG1" s="303" t="s">
        <v>265</v>
      </c>
      <c r="AH1" s="302"/>
      <c r="AI1" s="303"/>
      <c r="AJ1" s="303"/>
      <c r="AK1" s="302"/>
      <c r="AL1" s="302"/>
      <c r="AM1" s="301"/>
      <c r="AN1" s="300" t="s">
        <v>264</v>
      </c>
      <c r="AO1" s="299"/>
      <c r="AP1" s="298"/>
      <c r="AQ1" s="297"/>
      <c r="AR1" s="296"/>
      <c r="AS1" s="296"/>
      <c r="AT1" s="295"/>
      <c r="AU1" s="294" t="s">
        <v>263</v>
      </c>
      <c r="AV1" s="293"/>
      <c r="AW1" s="287"/>
      <c r="AX1" s="290"/>
      <c r="AY1" s="287"/>
      <c r="AZ1" s="287"/>
      <c r="BA1" s="287"/>
      <c r="BB1" s="294" t="s">
        <v>262</v>
      </c>
      <c r="BC1" s="293"/>
      <c r="BD1" s="290"/>
      <c r="BE1" s="290"/>
      <c r="BF1" s="287"/>
      <c r="BG1" s="287"/>
      <c r="BH1" s="292" t="s">
        <v>3</v>
      </c>
      <c r="BI1" s="289" t="s">
        <v>261</v>
      </c>
      <c r="BJ1" s="290"/>
      <c r="BK1" s="290"/>
      <c r="BL1" s="291"/>
      <c r="BM1" s="287"/>
      <c r="BN1" s="287"/>
      <c r="BO1" s="287"/>
      <c r="BP1" s="289" t="s">
        <v>260</v>
      </c>
      <c r="BQ1" s="290"/>
      <c r="BR1" s="290"/>
      <c r="BS1" s="290"/>
      <c r="BT1" s="287"/>
      <c r="BU1" s="287"/>
      <c r="BV1" s="287"/>
      <c r="BW1" s="289" t="s">
        <v>259</v>
      </c>
      <c r="BX1" s="287"/>
      <c r="BY1" s="287"/>
      <c r="BZ1" s="287"/>
      <c r="CA1" s="287"/>
      <c r="CB1" s="287"/>
      <c r="CC1" s="286"/>
      <c r="CD1" s="288">
        <v>42948</v>
      </c>
      <c r="CE1" s="287"/>
      <c r="CF1" s="287"/>
      <c r="CG1" s="287"/>
      <c r="CH1" s="287"/>
      <c r="CI1" s="287"/>
      <c r="CJ1" s="286"/>
      <c r="CK1" s="285"/>
      <c r="CL1" s="284"/>
      <c r="CO1" s="280"/>
      <c r="CP1" s="280"/>
      <c r="CQ1" s="282"/>
      <c r="CR1" s="281" t="s">
        <v>258</v>
      </c>
      <c r="CY1" s="280"/>
      <c r="CZ1" s="280"/>
      <c r="DA1" s="282"/>
      <c r="DB1" s="281" t="s">
        <v>257</v>
      </c>
      <c r="DI1" s="280"/>
      <c r="DJ1" s="280"/>
      <c r="DK1" s="282"/>
      <c r="DL1" s="281" t="s">
        <v>256</v>
      </c>
      <c r="DS1" s="280"/>
      <c r="DT1" s="280"/>
      <c r="DU1" s="282"/>
      <c r="DV1" s="281" t="s">
        <v>255</v>
      </c>
      <c r="EC1" s="280"/>
      <c r="ED1" s="280"/>
      <c r="EE1" s="282"/>
      <c r="EF1" s="281" t="s">
        <v>254</v>
      </c>
      <c r="EM1" s="280"/>
      <c r="EN1" s="280"/>
      <c r="EO1" s="282"/>
      <c r="EP1" s="281" t="s">
        <v>253</v>
      </c>
      <c r="EW1" s="280"/>
      <c r="EX1" s="280"/>
      <c r="EY1" s="282"/>
      <c r="EZ1" s="281" t="s">
        <v>252</v>
      </c>
      <c r="FG1" s="280"/>
      <c r="FH1" s="280"/>
      <c r="FI1" s="282"/>
      <c r="FJ1" s="283">
        <v>45778</v>
      </c>
      <c r="FQ1" s="280"/>
      <c r="FR1" s="280"/>
      <c r="FS1" s="282"/>
      <c r="FT1" s="281" t="s">
        <v>251</v>
      </c>
      <c r="GA1" s="280"/>
      <c r="GB1" s="280"/>
      <c r="GC1" s="282"/>
      <c r="GD1" s="281" t="s">
        <v>250</v>
      </c>
      <c r="GK1" s="280"/>
      <c r="GL1" s="280"/>
      <c r="GM1" s="282"/>
      <c r="GN1" s="281" t="s">
        <v>249</v>
      </c>
      <c r="GU1" s="280"/>
      <c r="GV1" s="280"/>
    </row>
    <row r="2" spans="1:204" s="263" customFormat="1" ht="31.5" x14ac:dyDescent="0.25">
      <c r="A2" s="278"/>
      <c r="B2" s="278"/>
      <c r="C2" s="278"/>
      <c r="D2" s="277"/>
      <c r="E2" s="269" t="s">
        <v>98</v>
      </c>
      <c r="F2" s="268" t="s">
        <v>245</v>
      </c>
      <c r="G2" s="268" t="s">
        <v>244</v>
      </c>
      <c r="H2" s="267" t="s">
        <v>243</v>
      </c>
      <c r="I2" s="266" t="s">
        <v>100</v>
      </c>
      <c r="J2" s="184" t="s">
        <v>99</v>
      </c>
      <c r="K2" s="184" t="s">
        <v>239</v>
      </c>
      <c r="L2" s="276" t="s">
        <v>98</v>
      </c>
      <c r="M2" s="268" t="s">
        <v>245</v>
      </c>
      <c r="N2" s="268" t="s">
        <v>244</v>
      </c>
      <c r="O2" s="268" t="s">
        <v>248</v>
      </c>
      <c r="P2" s="266" t="s">
        <v>100</v>
      </c>
      <c r="Q2" s="184" t="s">
        <v>99</v>
      </c>
      <c r="R2" s="184" t="s">
        <v>239</v>
      </c>
      <c r="S2" s="275" t="s">
        <v>98</v>
      </c>
      <c r="T2" s="268" t="s">
        <v>245</v>
      </c>
      <c r="U2" s="268" t="s">
        <v>244</v>
      </c>
      <c r="V2" s="268" t="s">
        <v>248</v>
      </c>
      <c r="W2" s="266" t="s">
        <v>100</v>
      </c>
      <c r="X2" s="184" t="s">
        <v>99</v>
      </c>
      <c r="Y2" s="184" t="s">
        <v>239</v>
      </c>
      <c r="Z2" s="275" t="s">
        <v>98</v>
      </c>
      <c r="AA2" s="268" t="s">
        <v>245</v>
      </c>
      <c r="AB2" s="268" t="s">
        <v>244</v>
      </c>
      <c r="AC2" s="268" t="s">
        <v>243</v>
      </c>
      <c r="AD2" s="266" t="s">
        <v>100</v>
      </c>
      <c r="AE2" s="184" t="s">
        <v>99</v>
      </c>
      <c r="AF2" s="184" t="s">
        <v>239</v>
      </c>
      <c r="AG2" s="275" t="s">
        <v>98</v>
      </c>
      <c r="AH2" s="268" t="s">
        <v>245</v>
      </c>
      <c r="AI2" s="268" t="s">
        <v>244</v>
      </c>
      <c r="AJ2" s="268" t="s">
        <v>243</v>
      </c>
      <c r="AK2" s="266" t="s">
        <v>100</v>
      </c>
      <c r="AL2" s="184" t="s">
        <v>99</v>
      </c>
      <c r="AM2" s="184" t="s">
        <v>239</v>
      </c>
      <c r="AN2" s="275" t="s">
        <v>98</v>
      </c>
      <c r="AO2" s="268" t="s">
        <v>245</v>
      </c>
      <c r="AP2" s="268" t="s">
        <v>244</v>
      </c>
      <c r="AQ2" s="267" t="s">
        <v>243</v>
      </c>
      <c r="AR2" s="266" t="s">
        <v>100</v>
      </c>
      <c r="AS2" s="184" t="s">
        <v>99</v>
      </c>
      <c r="AT2" s="184" t="s">
        <v>239</v>
      </c>
      <c r="AU2" s="275" t="s">
        <v>98</v>
      </c>
      <c r="AV2" s="268" t="s">
        <v>245</v>
      </c>
      <c r="AW2" s="268" t="s">
        <v>244</v>
      </c>
      <c r="AX2" s="267" t="s">
        <v>243</v>
      </c>
      <c r="AY2" s="266" t="s">
        <v>100</v>
      </c>
      <c r="AZ2" s="184" t="s">
        <v>99</v>
      </c>
      <c r="BA2" s="184" t="s">
        <v>239</v>
      </c>
      <c r="BB2" s="275" t="s">
        <v>98</v>
      </c>
      <c r="BC2" s="268" t="s">
        <v>245</v>
      </c>
      <c r="BD2" s="268" t="s">
        <v>244</v>
      </c>
      <c r="BE2" s="267" t="s">
        <v>243</v>
      </c>
      <c r="BF2" s="266" t="s">
        <v>100</v>
      </c>
      <c r="BG2" s="184" t="s">
        <v>99</v>
      </c>
      <c r="BH2" s="184" t="s">
        <v>239</v>
      </c>
      <c r="BI2" s="275" t="s">
        <v>98</v>
      </c>
      <c r="BJ2" s="268" t="s">
        <v>245</v>
      </c>
      <c r="BK2" s="268" t="s">
        <v>244</v>
      </c>
      <c r="BL2" s="195" t="s">
        <v>243</v>
      </c>
      <c r="BM2" s="266" t="s">
        <v>100</v>
      </c>
      <c r="BN2" s="184" t="s">
        <v>99</v>
      </c>
      <c r="BO2" s="184" t="s">
        <v>239</v>
      </c>
      <c r="BP2" s="194" t="s">
        <v>98</v>
      </c>
      <c r="BQ2" s="194" t="s">
        <v>245</v>
      </c>
      <c r="BR2" s="194" t="s">
        <v>244</v>
      </c>
      <c r="BS2" s="274" t="s">
        <v>247</v>
      </c>
      <c r="BT2" s="184" t="s">
        <v>100</v>
      </c>
      <c r="BU2" s="184" t="s">
        <v>99</v>
      </c>
      <c r="BV2" s="184" t="s">
        <v>239</v>
      </c>
      <c r="BW2" s="194" t="s">
        <v>98</v>
      </c>
      <c r="BX2" s="184" t="s">
        <v>245</v>
      </c>
      <c r="BY2" s="184" t="s">
        <v>244</v>
      </c>
      <c r="BZ2" s="191" t="s">
        <v>246</v>
      </c>
      <c r="CA2" s="191" t="s">
        <v>100</v>
      </c>
      <c r="CB2" s="184" t="s">
        <v>99</v>
      </c>
      <c r="CC2" s="273" t="s">
        <v>239</v>
      </c>
      <c r="CD2" s="194" t="s">
        <v>98</v>
      </c>
      <c r="CE2" s="184" t="s">
        <v>245</v>
      </c>
      <c r="CF2" s="184" t="s">
        <v>244</v>
      </c>
      <c r="CG2" s="191" t="s">
        <v>246</v>
      </c>
      <c r="CH2" s="191"/>
      <c r="CI2" s="184"/>
      <c r="CJ2" s="273"/>
      <c r="CK2" s="184" t="s">
        <v>97</v>
      </c>
      <c r="CL2" s="272"/>
      <c r="CO2" s="265" t="s">
        <v>97</v>
      </c>
      <c r="CP2" s="264"/>
      <c r="CQ2" s="270"/>
      <c r="CR2" s="269" t="s">
        <v>98</v>
      </c>
      <c r="CS2" s="268" t="s">
        <v>245</v>
      </c>
      <c r="CT2" s="268" t="s">
        <v>244</v>
      </c>
      <c r="CU2" s="267" t="s">
        <v>243</v>
      </c>
      <c r="CV2" s="266" t="s">
        <v>100</v>
      </c>
      <c r="CW2" s="184" t="s">
        <v>99</v>
      </c>
      <c r="CX2" s="184" t="s">
        <v>239</v>
      </c>
      <c r="CY2" s="265" t="s">
        <v>97</v>
      </c>
      <c r="CZ2" s="264"/>
      <c r="DA2" s="270"/>
      <c r="DB2" s="269" t="s">
        <v>98</v>
      </c>
      <c r="DC2" s="268" t="s">
        <v>245</v>
      </c>
      <c r="DD2" s="268" t="s">
        <v>244</v>
      </c>
      <c r="DE2" s="267" t="s">
        <v>243</v>
      </c>
      <c r="DF2" s="266" t="s">
        <v>100</v>
      </c>
      <c r="DG2" s="184" t="s">
        <v>99</v>
      </c>
      <c r="DH2" s="184" t="s">
        <v>239</v>
      </c>
      <c r="DI2" s="265" t="s">
        <v>97</v>
      </c>
      <c r="DJ2" s="264"/>
      <c r="DK2" s="270"/>
      <c r="DL2" s="269" t="s">
        <v>98</v>
      </c>
      <c r="DM2" s="268" t="s">
        <v>245</v>
      </c>
      <c r="DN2" s="268" t="s">
        <v>244</v>
      </c>
      <c r="DO2" s="267" t="s">
        <v>243</v>
      </c>
      <c r="DP2" s="266" t="s">
        <v>100</v>
      </c>
      <c r="DQ2" s="184" t="s">
        <v>99</v>
      </c>
      <c r="DR2" s="184" t="s">
        <v>239</v>
      </c>
      <c r="DS2" s="265" t="s">
        <v>97</v>
      </c>
      <c r="DT2" s="264"/>
      <c r="DU2" s="270"/>
      <c r="DV2" s="269" t="s">
        <v>98</v>
      </c>
      <c r="DW2" s="268" t="s">
        <v>245</v>
      </c>
      <c r="DX2" s="268" t="s">
        <v>244</v>
      </c>
      <c r="DY2" s="267" t="s">
        <v>243</v>
      </c>
      <c r="DZ2" s="266" t="s">
        <v>100</v>
      </c>
      <c r="EA2" s="184" t="s">
        <v>99</v>
      </c>
      <c r="EB2" s="184" t="s">
        <v>239</v>
      </c>
      <c r="EC2" s="265" t="s">
        <v>97</v>
      </c>
      <c r="ED2" s="264"/>
      <c r="EE2" s="270"/>
      <c r="EF2" s="269" t="s">
        <v>98</v>
      </c>
      <c r="EG2" s="268" t="s">
        <v>245</v>
      </c>
      <c r="EH2" s="268" t="s">
        <v>244</v>
      </c>
      <c r="EI2" s="267" t="s">
        <v>243</v>
      </c>
      <c r="EJ2" s="266" t="s">
        <v>100</v>
      </c>
      <c r="EK2" s="184" t="s">
        <v>99</v>
      </c>
      <c r="EL2" s="184" t="s">
        <v>239</v>
      </c>
      <c r="EM2" s="265" t="s">
        <v>97</v>
      </c>
      <c r="EN2" s="264"/>
      <c r="EO2" s="270"/>
      <c r="EP2" s="269" t="s">
        <v>98</v>
      </c>
      <c r="EQ2" s="268" t="s">
        <v>245</v>
      </c>
      <c r="ER2" s="268" t="s">
        <v>244</v>
      </c>
      <c r="ES2" s="267" t="s">
        <v>243</v>
      </c>
      <c r="ET2" s="266" t="s">
        <v>100</v>
      </c>
      <c r="EU2" s="184" t="s">
        <v>99</v>
      </c>
      <c r="EV2" s="184" t="s">
        <v>239</v>
      </c>
      <c r="EW2" s="265" t="s">
        <v>97</v>
      </c>
      <c r="EX2" s="264"/>
      <c r="EY2" s="270"/>
      <c r="EZ2" s="269" t="s">
        <v>98</v>
      </c>
      <c r="FA2" s="268" t="s">
        <v>245</v>
      </c>
      <c r="FB2" s="268" t="s">
        <v>244</v>
      </c>
      <c r="FC2" s="267" t="s">
        <v>243</v>
      </c>
      <c r="FD2" s="266" t="s">
        <v>100</v>
      </c>
      <c r="FE2" s="184" t="s">
        <v>99</v>
      </c>
      <c r="FF2" s="184" t="s">
        <v>239</v>
      </c>
      <c r="FG2" s="265" t="s">
        <v>97</v>
      </c>
      <c r="FH2" s="264"/>
      <c r="FI2" s="270"/>
      <c r="FJ2" s="271" t="s">
        <v>98</v>
      </c>
      <c r="FK2" s="268" t="s">
        <v>245</v>
      </c>
      <c r="FL2" s="268" t="s">
        <v>244</v>
      </c>
      <c r="FM2" s="267" t="s">
        <v>243</v>
      </c>
      <c r="FN2" s="266" t="s">
        <v>100</v>
      </c>
      <c r="FO2" s="184" t="s">
        <v>99</v>
      </c>
      <c r="FP2" s="184" t="s">
        <v>239</v>
      </c>
      <c r="FQ2" s="265" t="s">
        <v>97</v>
      </c>
      <c r="FR2" s="264"/>
      <c r="FS2" s="270"/>
      <c r="FT2" s="269" t="s">
        <v>98</v>
      </c>
      <c r="FU2" s="268" t="s">
        <v>245</v>
      </c>
      <c r="FV2" s="268" t="s">
        <v>244</v>
      </c>
      <c r="FW2" s="267" t="s">
        <v>243</v>
      </c>
      <c r="FX2" s="266" t="s">
        <v>100</v>
      </c>
      <c r="FY2" s="184" t="s">
        <v>99</v>
      </c>
      <c r="FZ2" s="184" t="s">
        <v>239</v>
      </c>
      <c r="GA2" s="265" t="s">
        <v>97</v>
      </c>
      <c r="GB2" s="264"/>
      <c r="GC2" s="270"/>
      <c r="GD2" s="269" t="s">
        <v>98</v>
      </c>
      <c r="GE2" s="268" t="s">
        <v>245</v>
      </c>
      <c r="GF2" s="268" t="s">
        <v>244</v>
      </c>
      <c r="GG2" s="267" t="s">
        <v>243</v>
      </c>
      <c r="GH2" s="266" t="s">
        <v>100</v>
      </c>
      <c r="GI2" s="184" t="s">
        <v>99</v>
      </c>
      <c r="GJ2" s="184" t="s">
        <v>239</v>
      </c>
      <c r="GK2" s="265" t="s">
        <v>97</v>
      </c>
      <c r="GL2" s="264"/>
      <c r="GM2" s="270"/>
      <c r="GN2" s="269" t="s">
        <v>98</v>
      </c>
      <c r="GO2" s="268" t="s">
        <v>245</v>
      </c>
      <c r="GP2" s="268" t="s">
        <v>244</v>
      </c>
      <c r="GQ2" s="267" t="s">
        <v>243</v>
      </c>
      <c r="GR2" s="266" t="s">
        <v>100</v>
      </c>
      <c r="GS2" s="184" t="s">
        <v>99</v>
      </c>
      <c r="GT2" s="184" t="s">
        <v>239</v>
      </c>
      <c r="GU2" s="265" t="s">
        <v>97</v>
      </c>
      <c r="GV2" s="264"/>
    </row>
    <row r="3" spans="1:204" s="43" customFormat="1" ht="31.5" x14ac:dyDescent="0.25">
      <c r="A3" s="128" t="s">
        <v>242</v>
      </c>
      <c r="B3" s="55" t="s">
        <v>146</v>
      </c>
      <c r="C3" s="146" t="s">
        <v>241</v>
      </c>
      <c r="D3" s="151" t="s">
        <v>10</v>
      </c>
      <c r="E3" s="116">
        <f>F3+G3+H3</f>
        <v>50.89</v>
      </c>
      <c r="F3" s="237">
        <v>7.82</v>
      </c>
      <c r="G3" s="237">
        <v>21.49</v>
      </c>
      <c r="H3" s="236">
        <v>21.58</v>
      </c>
      <c r="I3" s="51">
        <v>143</v>
      </c>
      <c r="J3" s="50">
        <v>143</v>
      </c>
      <c r="K3" s="61">
        <f>J3-I3</f>
        <v>0</v>
      </c>
      <c r="L3" s="60">
        <v>35.28</v>
      </c>
      <c r="M3" s="58">
        <v>6.2</v>
      </c>
      <c r="N3" s="58">
        <v>13.1</v>
      </c>
      <c r="O3" s="60">
        <v>15.98</v>
      </c>
      <c r="P3" s="58">
        <v>123</v>
      </c>
      <c r="Q3" s="58">
        <v>123</v>
      </c>
      <c r="R3" s="58">
        <v>0</v>
      </c>
      <c r="S3" s="60">
        <v>35.28</v>
      </c>
      <c r="T3" s="58">
        <v>6.2</v>
      </c>
      <c r="U3" s="58">
        <v>13.1</v>
      </c>
      <c r="V3" s="58">
        <v>15.98</v>
      </c>
      <c r="W3" s="58">
        <v>123</v>
      </c>
      <c r="X3" s="58">
        <v>123</v>
      </c>
      <c r="Y3" s="58">
        <v>0</v>
      </c>
      <c r="Z3" s="60">
        <v>35.28</v>
      </c>
      <c r="AA3" s="58">
        <v>6.2</v>
      </c>
      <c r="AB3" s="60">
        <v>13.1</v>
      </c>
      <c r="AC3" s="60">
        <v>15.98</v>
      </c>
      <c r="AD3" s="58">
        <v>123</v>
      </c>
      <c r="AE3" s="58">
        <v>123</v>
      </c>
      <c r="AF3" s="58">
        <v>0</v>
      </c>
      <c r="AG3" s="60">
        <v>35.28</v>
      </c>
      <c r="AH3" s="58">
        <v>6.2</v>
      </c>
      <c r="AI3" s="60">
        <v>13.1</v>
      </c>
      <c r="AJ3" s="60">
        <v>15.98</v>
      </c>
      <c r="AK3" s="58">
        <v>123</v>
      </c>
      <c r="AL3" s="58">
        <v>123</v>
      </c>
      <c r="AM3" s="58">
        <v>0</v>
      </c>
      <c r="AN3" s="60">
        <v>35.28</v>
      </c>
      <c r="AO3" s="60">
        <v>6.2</v>
      </c>
      <c r="AP3" s="60">
        <v>13.1</v>
      </c>
      <c r="AQ3" s="60">
        <v>15.98</v>
      </c>
      <c r="AR3" s="58">
        <v>123</v>
      </c>
      <c r="AS3" s="58">
        <v>123</v>
      </c>
      <c r="AT3" s="55">
        <v>0</v>
      </c>
      <c r="AU3" s="56">
        <v>36.630000000000003</v>
      </c>
      <c r="AV3" s="55">
        <v>6.63</v>
      </c>
      <c r="AW3" s="56">
        <v>14.02</v>
      </c>
      <c r="AX3" s="56">
        <v>15.98</v>
      </c>
      <c r="AY3" s="55">
        <v>123</v>
      </c>
      <c r="AZ3" s="55">
        <v>123</v>
      </c>
      <c r="BA3" s="55">
        <v>0</v>
      </c>
      <c r="BB3" s="56">
        <v>36.630000000000003</v>
      </c>
      <c r="BC3" s="56">
        <v>6.63</v>
      </c>
      <c r="BD3" s="56">
        <v>14.02</v>
      </c>
      <c r="BE3" s="56">
        <v>15.98</v>
      </c>
      <c r="BF3" s="55">
        <v>123</v>
      </c>
      <c r="BG3" s="55">
        <v>123</v>
      </c>
      <c r="BH3" s="55">
        <v>0</v>
      </c>
      <c r="BI3" s="56">
        <v>36.630000000000003</v>
      </c>
      <c r="BJ3" s="56">
        <v>6.63</v>
      </c>
      <c r="BK3" s="56">
        <v>14.02</v>
      </c>
      <c r="BL3" s="57">
        <v>15.98</v>
      </c>
      <c r="BM3" s="55">
        <v>123</v>
      </c>
      <c r="BN3" s="55">
        <v>123</v>
      </c>
      <c r="BO3" s="55">
        <v>0</v>
      </c>
      <c r="BP3" s="56">
        <v>36.630000000000003</v>
      </c>
      <c r="BQ3" s="56">
        <v>6.63</v>
      </c>
      <c r="BR3" s="56">
        <v>14.02</v>
      </c>
      <c r="BS3" s="56">
        <v>15.98</v>
      </c>
      <c r="BT3" s="55">
        <v>123</v>
      </c>
      <c r="BU3" s="55">
        <v>123</v>
      </c>
      <c r="BV3" s="55">
        <v>0</v>
      </c>
      <c r="BW3" s="56">
        <f>SUM(BX3:BZ3)</f>
        <v>0</v>
      </c>
      <c r="BX3" s="55"/>
      <c r="BY3" s="55"/>
      <c r="BZ3" s="55"/>
      <c r="CA3" s="55">
        <v>123</v>
      </c>
      <c r="CB3" s="55">
        <v>123</v>
      </c>
      <c r="CC3" s="65">
        <v>0</v>
      </c>
      <c r="CD3" s="72">
        <f>CE3+CF3+CG3</f>
        <v>36.629999999999995</v>
      </c>
      <c r="CE3" s="65">
        <v>6.63</v>
      </c>
      <c r="CF3" s="65">
        <v>14.02</v>
      </c>
      <c r="CG3" s="65">
        <v>15.98</v>
      </c>
      <c r="CH3" s="65"/>
      <c r="CI3" s="65"/>
      <c r="CJ3" s="65"/>
      <c r="CK3" s="111">
        <f>SUM(E3:E45)+SUM(L3:L44)+SUM(S3:S45)+SUM(Z3:Z45)+SUM(AG3:AG45)+SUM(AN3:AN45)+SUM(AU3:AU45)+SUM(BB3:BB45)+SUM(BI3:BI45)+SUM(BP3:BP45)+SUM(BW3:BW45)+(CD3:CD35)</f>
        <v>185638.99999999997</v>
      </c>
      <c r="CL3" s="110" t="s">
        <v>92</v>
      </c>
      <c r="CO3" s="88">
        <f>E46</f>
        <v>18798.77</v>
      </c>
      <c r="CP3" s="87" t="s">
        <v>92</v>
      </c>
      <c r="CQ3" s="48"/>
      <c r="CR3" s="116">
        <f>CS3+CT3+CU3</f>
        <v>50.89</v>
      </c>
      <c r="CS3" s="237">
        <v>7.82</v>
      </c>
      <c r="CT3" s="237">
        <v>21.49</v>
      </c>
      <c r="CU3" s="236">
        <v>21.58</v>
      </c>
      <c r="CV3" s="51">
        <v>143</v>
      </c>
      <c r="CW3" s="50">
        <v>143</v>
      </c>
      <c r="CX3" s="43">
        <f>CW3-CV3</f>
        <v>0</v>
      </c>
      <c r="CY3" s="88">
        <f>CR46+CO3</f>
        <v>37617.630000000005</v>
      </c>
      <c r="CZ3" s="87" t="s">
        <v>92</v>
      </c>
      <c r="DA3" s="48"/>
      <c r="DB3" s="116">
        <f>DC3+DD3+DE3</f>
        <v>50.89</v>
      </c>
      <c r="DC3" s="237">
        <v>7.82</v>
      </c>
      <c r="DD3" s="237">
        <v>21.49</v>
      </c>
      <c r="DE3" s="236">
        <v>21.58</v>
      </c>
      <c r="DF3" s="51">
        <v>143</v>
      </c>
      <c r="DG3" s="50">
        <v>143</v>
      </c>
      <c r="DH3" s="43">
        <f>DG3-DF3</f>
        <v>0</v>
      </c>
      <c r="DI3" s="88">
        <f>DB46+CY3</f>
        <v>51672.65</v>
      </c>
      <c r="DJ3" s="87" t="s">
        <v>92</v>
      </c>
      <c r="DK3" s="48"/>
      <c r="DL3" s="116">
        <f>DM3+DN3+DO3</f>
        <v>50.89</v>
      </c>
      <c r="DM3" s="237">
        <v>7.82</v>
      </c>
      <c r="DN3" s="237">
        <v>21.49</v>
      </c>
      <c r="DO3" s="236">
        <v>21.58</v>
      </c>
      <c r="DP3" s="51">
        <v>143</v>
      </c>
      <c r="DQ3" s="50">
        <v>143</v>
      </c>
      <c r="DR3" s="43">
        <f>DQ3-DP3</f>
        <v>0</v>
      </c>
      <c r="DS3" s="88">
        <f>DL46+DI3</f>
        <v>62033.1</v>
      </c>
      <c r="DT3" s="87" t="s">
        <v>92</v>
      </c>
      <c r="DU3" s="48"/>
      <c r="DV3" s="116">
        <f>DW3+DX3+DY3</f>
        <v>50.89</v>
      </c>
      <c r="DW3" s="237">
        <v>7.82</v>
      </c>
      <c r="DX3" s="237">
        <v>21.49</v>
      </c>
      <c r="DY3" s="236">
        <v>21.58</v>
      </c>
      <c r="DZ3" s="51">
        <v>143</v>
      </c>
      <c r="EA3" s="50">
        <v>143</v>
      </c>
      <c r="EB3" s="43">
        <f>EA3-DZ3</f>
        <v>0</v>
      </c>
      <c r="EC3" s="88">
        <f>DV46+DS3</f>
        <v>71792.599999999991</v>
      </c>
      <c r="ED3" s="87" t="s">
        <v>92</v>
      </c>
      <c r="EE3" s="48"/>
      <c r="EF3" s="116">
        <f>EG3+EH3+EI3</f>
        <v>50.89</v>
      </c>
      <c r="EG3" s="237">
        <v>7.82</v>
      </c>
      <c r="EH3" s="237">
        <v>21.49</v>
      </c>
      <c r="EI3" s="236">
        <v>21.58</v>
      </c>
      <c r="EJ3" s="51">
        <v>143</v>
      </c>
      <c r="EK3" s="50">
        <v>143</v>
      </c>
      <c r="EL3" s="43">
        <f>EK3-EJ3</f>
        <v>0</v>
      </c>
      <c r="EM3" s="88">
        <f>EF46+EC3</f>
        <v>80626.62</v>
      </c>
      <c r="EN3" s="87" t="s">
        <v>92</v>
      </c>
      <c r="EO3" s="48"/>
      <c r="EP3" s="63">
        <f>EQ3+ER3+ES3</f>
        <v>49.58</v>
      </c>
      <c r="EQ3" s="63">
        <v>10.38</v>
      </c>
      <c r="ER3" s="63">
        <v>17.510000000000002</v>
      </c>
      <c r="ES3" s="63">
        <v>21.69</v>
      </c>
      <c r="ET3" s="43">
        <v>143</v>
      </c>
      <c r="EU3" s="43">
        <v>144</v>
      </c>
      <c r="EV3" s="43">
        <f>EU3-ET3</f>
        <v>1</v>
      </c>
      <c r="EW3" s="88">
        <f>EP46+EM3</f>
        <v>89810.65</v>
      </c>
      <c r="EX3" s="87" t="s">
        <v>92</v>
      </c>
      <c r="EY3" s="48"/>
      <c r="EZ3" s="63">
        <f>FA3+FB3+FC3</f>
        <v>47.180000000000007</v>
      </c>
      <c r="FA3" s="63">
        <v>7.98</v>
      </c>
      <c r="FB3" s="63">
        <v>17.510000000000002</v>
      </c>
      <c r="FC3" s="63">
        <v>21.69</v>
      </c>
      <c r="FD3" s="43">
        <v>144</v>
      </c>
      <c r="FE3" s="43">
        <v>144</v>
      </c>
      <c r="FF3" s="43">
        <f>FE3-FD3</f>
        <v>0</v>
      </c>
      <c r="FG3" s="88">
        <f>EZ46+EW3</f>
        <v>104931.16</v>
      </c>
      <c r="FH3" s="87" t="s">
        <v>92</v>
      </c>
      <c r="FI3" s="48"/>
      <c r="FJ3" s="63">
        <f>FK3+FL3+FM3</f>
        <v>47.180000000000007</v>
      </c>
      <c r="FK3" s="63">
        <v>7.98</v>
      </c>
      <c r="FL3" s="63">
        <v>17.510000000000002</v>
      </c>
      <c r="FM3" s="63">
        <v>21.69</v>
      </c>
      <c r="FN3" s="43">
        <v>144</v>
      </c>
      <c r="FO3" s="43">
        <v>144</v>
      </c>
      <c r="FP3" s="43">
        <f>FO3-FN3</f>
        <v>0</v>
      </c>
      <c r="FQ3" s="88">
        <f>FJ46+FG3</f>
        <v>120722.9</v>
      </c>
      <c r="FR3" s="87" t="s">
        <v>92</v>
      </c>
      <c r="FS3" s="48"/>
      <c r="FT3" s="63">
        <f>FU3+FV3+FW3</f>
        <v>49.58</v>
      </c>
      <c r="FU3" s="63">
        <v>10.38</v>
      </c>
      <c r="FV3" s="63">
        <v>17.510000000000002</v>
      </c>
      <c r="FW3" s="63">
        <v>21.69</v>
      </c>
      <c r="FX3" s="43">
        <v>144</v>
      </c>
      <c r="FY3" s="43">
        <v>145</v>
      </c>
      <c r="FZ3" s="43">
        <f>FY3-FX3</f>
        <v>1</v>
      </c>
      <c r="GA3" s="88">
        <f>FT46+FQ3</f>
        <v>140011.01999999999</v>
      </c>
      <c r="GB3" s="87" t="s">
        <v>92</v>
      </c>
      <c r="GC3" s="48"/>
      <c r="GD3" s="63">
        <f>GE3+GF3+GG3</f>
        <v>47.180000000000007</v>
      </c>
      <c r="GE3" s="43">
        <v>7.98</v>
      </c>
      <c r="GF3" s="43">
        <v>17.510000000000002</v>
      </c>
      <c r="GG3" s="43">
        <v>21.69</v>
      </c>
      <c r="GH3" s="43">
        <v>145</v>
      </c>
      <c r="GI3" s="43">
        <v>145</v>
      </c>
      <c r="GJ3" s="43">
        <f>GI3-GH3</f>
        <v>0</v>
      </c>
      <c r="GK3" s="88">
        <f>GD46+GA3</f>
        <v>157056.19999999998</v>
      </c>
      <c r="GL3" s="87" t="s">
        <v>92</v>
      </c>
      <c r="GM3" s="48"/>
      <c r="GN3" s="63">
        <f>GO3+GP3+GQ3</f>
        <v>49.58</v>
      </c>
      <c r="GO3" s="43">
        <v>10.38</v>
      </c>
      <c r="GP3" s="43">
        <v>17.510000000000002</v>
      </c>
      <c r="GQ3" s="43">
        <f>20+1.69</f>
        <v>21.69</v>
      </c>
      <c r="GR3" s="43">
        <v>145</v>
      </c>
      <c r="GS3" s="43">
        <v>146</v>
      </c>
      <c r="GT3" s="43">
        <f>GS3-GR3</f>
        <v>1</v>
      </c>
      <c r="GU3" s="88">
        <f>GN46+GK3</f>
        <v>173488.53999999998</v>
      </c>
      <c r="GV3" s="87" t="s">
        <v>92</v>
      </c>
    </row>
    <row r="4" spans="1:204" s="43" customFormat="1" ht="15.75" x14ac:dyDescent="0.25">
      <c r="A4" s="55"/>
      <c r="B4" s="55" t="s">
        <v>146</v>
      </c>
      <c r="C4" s="146" t="s">
        <v>240</v>
      </c>
      <c r="D4" s="151" t="s">
        <v>153</v>
      </c>
      <c r="E4" s="116">
        <f>F4+G4+H4</f>
        <v>53.05</v>
      </c>
      <c r="F4" s="237">
        <v>7.82</v>
      </c>
      <c r="G4" s="237">
        <v>23.65</v>
      </c>
      <c r="H4" s="236">
        <v>21.58</v>
      </c>
      <c r="I4" s="51">
        <v>25</v>
      </c>
      <c r="J4" s="50">
        <v>25</v>
      </c>
      <c r="K4" s="61">
        <f>J4-I4</f>
        <v>0</v>
      </c>
      <c r="L4" s="60">
        <v>35.28</v>
      </c>
      <c r="M4" s="58">
        <v>6.2</v>
      </c>
      <c r="N4" s="58">
        <v>13.1</v>
      </c>
      <c r="O4" s="60">
        <v>15.98</v>
      </c>
      <c r="P4" s="58">
        <v>654</v>
      </c>
      <c r="Q4" s="58">
        <v>654</v>
      </c>
      <c r="R4" s="58">
        <v>0</v>
      </c>
      <c r="S4" s="60">
        <v>35.28</v>
      </c>
      <c r="T4" s="58">
        <v>6.2</v>
      </c>
      <c r="U4" s="58">
        <v>13.1</v>
      </c>
      <c r="V4" s="58">
        <v>15.98</v>
      </c>
      <c r="W4" s="58">
        <v>654</v>
      </c>
      <c r="X4" s="58">
        <v>654</v>
      </c>
      <c r="Y4" s="58">
        <v>0</v>
      </c>
      <c r="Z4" s="60">
        <v>35.28</v>
      </c>
      <c r="AA4" s="58">
        <v>6.2</v>
      </c>
      <c r="AB4" s="60">
        <v>13.1</v>
      </c>
      <c r="AC4" s="60">
        <v>15.98</v>
      </c>
      <c r="AD4" s="58">
        <v>654</v>
      </c>
      <c r="AE4" s="58">
        <v>654</v>
      </c>
      <c r="AF4" s="58">
        <v>0</v>
      </c>
      <c r="AG4" s="60">
        <v>37.14</v>
      </c>
      <c r="AH4" s="58">
        <v>8.06</v>
      </c>
      <c r="AI4" s="60">
        <v>13.1</v>
      </c>
      <c r="AJ4" s="60">
        <v>15.98</v>
      </c>
      <c r="AK4" s="58">
        <v>654</v>
      </c>
      <c r="AL4" s="58">
        <v>655</v>
      </c>
      <c r="AM4" s="58">
        <v>1</v>
      </c>
      <c r="AN4" s="60">
        <v>35.28</v>
      </c>
      <c r="AO4" s="60">
        <v>6.2</v>
      </c>
      <c r="AP4" s="60">
        <v>13.1</v>
      </c>
      <c r="AQ4" s="60">
        <v>15.98</v>
      </c>
      <c r="AR4" s="58">
        <v>655</v>
      </c>
      <c r="AS4" s="58">
        <v>655</v>
      </c>
      <c r="AT4" s="55">
        <v>0</v>
      </c>
      <c r="AU4" s="56">
        <v>36.630000000000003</v>
      </c>
      <c r="AV4" s="56">
        <v>6.63</v>
      </c>
      <c r="AW4" s="56">
        <v>14.02</v>
      </c>
      <c r="AX4" s="56">
        <v>15.98</v>
      </c>
      <c r="AY4" s="55">
        <v>655</v>
      </c>
      <c r="AZ4" s="55">
        <v>655</v>
      </c>
      <c r="BA4" s="55">
        <v>0</v>
      </c>
      <c r="BB4" s="56">
        <v>36.630000000000003</v>
      </c>
      <c r="BC4" s="56">
        <v>6.63</v>
      </c>
      <c r="BD4" s="56">
        <v>14.02</v>
      </c>
      <c r="BE4" s="56">
        <v>15.98</v>
      </c>
      <c r="BF4" s="55">
        <v>655</v>
      </c>
      <c r="BG4" s="55">
        <v>655</v>
      </c>
      <c r="BH4" s="55">
        <v>0</v>
      </c>
      <c r="BI4" s="56">
        <v>36.630000000000003</v>
      </c>
      <c r="BJ4" s="56">
        <v>6.63</v>
      </c>
      <c r="BK4" s="56">
        <v>14.02</v>
      </c>
      <c r="BL4" s="57">
        <v>15.98</v>
      </c>
      <c r="BM4" s="55">
        <v>655</v>
      </c>
      <c r="BN4" s="55">
        <v>655</v>
      </c>
      <c r="BO4" s="55">
        <v>0</v>
      </c>
      <c r="BP4" s="56">
        <v>40.61</v>
      </c>
      <c r="BQ4" s="56">
        <v>10.61</v>
      </c>
      <c r="BR4" s="56">
        <v>14.02</v>
      </c>
      <c r="BS4" s="56">
        <v>15.98</v>
      </c>
      <c r="BT4" s="55">
        <v>655</v>
      </c>
      <c r="BU4" s="55">
        <v>655</v>
      </c>
      <c r="BV4" s="55">
        <v>0</v>
      </c>
      <c r="BW4" s="56">
        <f>SUM(BX4:BZ4)</f>
        <v>0</v>
      </c>
      <c r="BX4" s="55"/>
      <c r="BY4" s="55"/>
      <c r="BZ4" s="55"/>
      <c r="CA4" s="55">
        <v>657</v>
      </c>
      <c r="CB4" s="55">
        <v>657</v>
      </c>
      <c r="CC4" s="65">
        <v>0</v>
      </c>
      <c r="CD4" s="72">
        <f>SUM(CE4:CG4)</f>
        <v>36.629999999999995</v>
      </c>
      <c r="CE4" s="65">
        <v>6.63</v>
      </c>
      <c r="CF4" s="65">
        <v>14.02</v>
      </c>
      <c r="CG4" s="65">
        <v>15.98</v>
      </c>
      <c r="CH4" s="65"/>
      <c r="CI4" s="65"/>
      <c r="CJ4" s="65"/>
      <c r="CK4" s="128">
        <f>SUM(K3:K45)+SUM(R3:R45)+SUM(Y3:Y45)+SUM(AF3:AF45)+SUM(AM3:AM45)+SUM(AT3:AT45)+SUM(BA3:BA45)+SUM(BH3:BH45)+SUM(BO3:BO45)+SUM(BV3:BV45)+SUM(CC3:CC45)+SUM(CJ3:CJ45)</f>
        <v>814118.35000000009</v>
      </c>
      <c r="CL4" s="166" t="s">
        <v>239</v>
      </c>
      <c r="CO4" s="86">
        <f>K46</f>
        <v>25543</v>
      </c>
      <c r="CP4" s="164" t="s">
        <v>239</v>
      </c>
      <c r="CQ4" s="48"/>
      <c r="CR4" s="116">
        <f>CS4+CT4+CU4</f>
        <v>53.05</v>
      </c>
      <c r="CS4" s="237">
        <v>7.82</v>
      </c>
      <c r="CT4" s="237">
        <v>23.65</v>
      </c>
      <c r="CU4" s="236">
        <v>21.58</v>
      </c>
      <c r="CV4" s="51">
        <v>25</v>
      </c>
      <c r="CW4" s="50">
        <v>25</v>
      </c>
      <c r="CX4" s="43">
        <f>CW4-CV4</f>
        <v>0</v>
      </c>
      <c r="CY4" s="86">
        <f>CX46+CO4</f>
        <v>45862</v>
      </c>
      <c r="CZ4" s="164" t="s">
        <v>239</v>
      </c>
      <c r="DA4" s="48"/>
      <c r="DB4" s="116">
        <f>DC4+DD4+DE4</f>
        <v>55.4</v>
      </c>
      <c r="DC4" s="237">
        <v>10.17</v>
      </c>
      <c r="DD4" s="237">
        <v>23.65</v>
      </c>
      <c r="DE4" s="236">
        <v>21.58</v>
      </c>
      <c r="DF4" s="51">
        <v>25</v>
      </c>
      <c r="DG4" s="50">
        <v>26</v>
      </c>
      <c r="DH4" s="43">
        <f>DG4-DF4</f>
        <v>1</v>
      </c>
      <c r="DI4" s="86">
        <f>DH46+CY4</f>
        <v>60369</v>
      </c>
      <c r="DJ4" s="164" t="s">
        <v>239</v>
      </c>
      <c r="DK4" s="48"/>
      <c r="DL4" s="116">
        <f>DM4+DN4+DO4</f>
        <v>53.05</v>
      </c>
      <c r="DM4" s="237">
        <v>7.82</v>
      </c>
      <c r="DN4" s="237">
        <v>23.65</v>
      </c>
      <c r="DO4" s="236">
        <v>21.58</v>
      </c>
      <c r="DP4" s="51">
        <v>26</v>
      </c>
      <c r="DQ4" s="50">
        <v>26</v>
      </c>
      <c r="DR4" s="43">
        <f>DQ4-DP4</f>
        <v>0</v>
      </c>
      <c r="DS4" s="86">
        <f>DR46+DI4</f>
        <v>64992</v>
      </c>
      <c r="DT4" s="164" t="s">
        <v>239</v>
      </c>
      <c r="DU4" s="48"/>
      <c r="DV4" s="116">
        <f>DW4+DX4+DY4</f>
        <v>53.05</v>
      </c>
      <c r="DW4" s="237">
        <v>7.82</v>
      </c>
      <c r="DX4" s="237">
        <v>23.65</v>
      </c>
      <c r="DY4" s="236">
        <v>21.58</v>
      </c>
      <c r="DZ4" s="51">
        <v>26</v>
      </c>
      <c r="EA4" s="50">
        <v>26</v>
      </c>
      <c r="EB4" s="43">
        <f>EA4-DZ4</f>
        <v>0</v>
      </c>
      <c r="EC4" s="86">
        <f>EB46+DS4</f>
        <v>79177</v>
      </c>
      <c r="ED4" s="164" t="s">
        <v>239</v>
      </c>
      <c r="EE4" s="48"/>
      <c r="EF4" s="116">
        <f>EG4+EH4+EI4</f>
        <v>55.4</v>
      </c>
      <c r="EG4" s="237">
        <v>10.17</v>
      </c>
      <c r="EH4" s="237">
        <v>23.65</v>
      </c>
      <c r="EI4" s="236">
        <v>21.58</v>
      </c>
      <c r="EJ4" s="51">
        <v>26</v>
      </c>
      <c r="EK4" s="50">
        <v>27</v>
      </c>
      <c r="EL4" s="43">
        <f>EK4-EJ4</f>
        <v>1</v>
      </c>
      <c r="EM4" s="86">
        <f>EL46+EC4</f>
        <v>81332</v>
      </c>
      <c r="EN4" s="164" t="s">
        <v>239</v>
      </c>
      <c r="EO4" s="48"/>
      <c r="EP4" s="63">
        <f>EQ4+ER4+ES4</f>
        <v>47.180000000000007</v>
      </c>
      <c r="EQ4" s="63">
        <v>7.98</v>
      </c>
      <c r="ER4" s="63">
        <v>17.510000000000002</v>
      </c>
      <c r="ES4" s="63">
        <v>21.69</v>
      </c>
      <c r="ET4" s="43">
        <v>27</v>
      </c>
      <c r="EU4" s="43">
        <v>27</v>
      </c>
      <c r="EV4" s="43">
        <f>EU4-ET4</f>
        <v>0</v>
      </c>
      <c r="EW4" s="86">
        <f>EV46+EM4</f>
        <v>83286</v>
      </c>
      <c r="EX4" s="164" t="s">
        <v>239</v>
      </c>
      <c r="EY4" s="48"/>
      <c r="EZ4" s="63">
        <f>FA4+FB4+FC4</f>
        <v>49.58</v>
      </c>
      <c r="FA4" s="63">
        <v>10.38</v>
      </c>
      <c r="FB4" s="63">
        <v>17.510000000000002</v>
      </c>
      <c r="FC4" s="63">
        <v>21.69</v>
      </c>
      <c r="FD4" s="43">
        <v>27</v>
      </c>
      <c r="FE4" s="43">
        <v>28</v>
      </c>
      <c r="FF4" s="43">
        <f>FE4-FD4</f>
        <v>1</v>
      </c>
      <c r="FG4" s="86">
        <f>FF46+EW4</f>
        <v>96209</v>
      </c>
      <c r="FH4" s="164" t="s">
        <v>239</v>
      </c>
      <c r="FI4" s="48"/>
      <c r="FJ4" s="63">
        <f>FK4+FL4+FM4</f>
        <v>49.58</v>
      </c>
      <c r="FK4" s="63">
        <v>10.38</v>
      </c>
      <c r="FL4" s="63">
        <v>17.510000000000002</v>
      </c>
      <c r="FM4" s="63">
        <v>21.69</v>
      </c>
      <c r="FN4" s="43">
        <v>28</v>
      </c>
      <c r="FO4" s="43">
        <v>29</v>
      </c>
      <c r="FP4" s="43">
        <f>FO4-FN4</f>
        <v>1</v>
      </c>
      <c r="FQ4" s="86">
        <f>FP46+FG4</f>
        <v>124813</v>
      </c>
      <c r="FR4" s="164" t="s">
        <v>239</v>
      </c>
      <c r="FS4" s="48"/>
      <c r="FT4" s="63">
        <f>FU4+FV4+FW4</f>
        <v>49.58</v>
      </c>
      <c r="FU4" s="63">
        <v>10.38</v>
      </c>
      <c r="FV4" s="63">
        <v>17.510000000000002</v>
      </c>
      <c r="FW4" s="63">
        <v>21.69</v>
      </c>
      <c r="FX4" s="43">
        <v>29</v>
      </c>
      <c r="FY4" s="43">
        <v>30</v>
      </c>
      <c r="FZ4" s="43">
        <f>FY4-FX4</f>
        <v>1</v>
      </c>
      <c r="GA4" s="86">
        <f>FZ46+FQ4</f>
        <v>151397</v>
      </c>
      <c r="GB4" s="164" t="s">
        <v>239</v>
      </c>
      <c r="GC4" s="48"/>
      <c r="GD4" s="63">
        <f>GE4+GF4+GG4</f>
        <v>49.58</v>
      </c>
      <c r="GE4" s="43">
        <v>10.38</v>
      </c>
      <c r="GF4" s="43">
        <v>17.510000000000002</v>
      </c>
      <c r="GG4" s="43">
        <v>21.69</v>
      </c>
      <c r="GH4" s="43">
        <v>30</v>
      </c>
      <c r="GI4" s="43">
        <v>31</v>
      </c>
      <c r="GJ4" s="43">
        <f>GI4-GH4</f>
        <v>1</v>
      </c>
      <c r="GK4" s="86">
        <f>GJ46+GA4</f>
        <v>175947</v>
      </c>
      <c r="GL4" s="164" t="s">
        <v>239</v>
      </c>
      <c r="GM4" s="48"/>
      <c r="GN4" s="63">
        <f>GO4+GP4+GQ4</f>
        <v>51.980000000000004</v>
      </c>
      <c r="GO4" s="43">
        <v>12.78</v>
      </c>
      <c r="GP4" s="43">
        <v>17.510000000000002</v>
      </c>
      <c r="GQ4" s="43">
        <v>21.69</v>
      </c>
      <c r="GR4" s="43">
        <v>31</v>
      </c>
      <c r="GS4" s="43">
        <v>33</v>
      </c>
      <c r="GT4" s="43">
        <f>GS4-GR4</f>
        <v>2</v>
      </c>
      <c r="GU4" s="86">
        <f>GT46+GK4</f>
        <v>189632</v>
      </c>
      <c r="GV4" s="164" t="s">
        <v>239</v>
      </c>
    </row>
    <row r="5" spans="1:204" s="43" customFormat="1" x14ac:dyDescent="0.2">
      <c r="A5" s="55"/>
      <c r="B5" s="55" t="s">
        <v>58</v>
      </c>
      <c r="C5" s="146" t="s">
        <v>238</v>
      </c>
      <c r="D5" s="151" t="s">
        <v>237</v>
      </c>
      <c r="E5" s="116">
        <f>F5+G5+H5</f>
        <v>104.45</v>
      </c>
      <c r="F5" s="237">
        <v>35.700000000000003</v>
      </c>
      <c r="G5" s="237">
        <v>0</v>
      </c>
      <c r="H5" s="236">
        <v>68.75</v>
      </c>
      <c r="I5" s="51">
        <v>0</v>
      </c>
      <c r="J5" s="50">
        <v>0</v>
      </c>
      <c r="K5" s="61">
        <f>J5-I5</f>
        <v>0</v>
      </c>
      <c r="L5" s="60">
        <v>70.989999999999995</v>
      </c>
      <c r="M5" s="58">
        <v>28.29</v>
      </c>
      <c r="N5" s="58">
        <v>0</v>
      </c>
      <c r="O5" s="60">
        <v>42.7</v>
      </c>
      <c r="P5" s="58">
        <v>0</v>
      </c>
      <c r="Q5" s="58">
        <v>0</v>
      </c>
      <c r="R5" s="58">
        <v>0</v>
      </c>
      <c r="S5" s="60">
        <v>7099</v>
      </c>
      <c r="T5" s="58">
        <v>28.29</v>
      </c>
      <c r="U5" s="58">
        <v>42.7</v>
      </c>
      <c r="V5" s="58">
        <v>0</v>
      </c>
      <c r="W5" s="58">
        <v>0</v>
      </c>
      <c r="X5" s="58">
        <v>0</v>
      </c>
      <c r="Y5" s="58">
        <v>0</v>
      </c>
      <c r="Z5" s="60">
        <v>70.989999999999995</v>
      </c>
      <c r="AA5" s="58">
        <v>28.29</v>
      </c>
      <c r="AB5" s="60">
        <v>0</v>
      </c>
      <c r="AC5" s="60">
        <v>42.7</v>
      </c>
      <c r="AD5" s="58">
        <v>0</v>
      </c>
      <c r="AE5" s="58">
        <v>0</v>
      </c>
      <c r="AF5" s="58">
        <v>0</v>
      </c>
      <c r="AG5" s="60">
        <v>70.989999999999995</v>
      </c>
      <c r="AH5" s="58">
        <v>28.29</v>
      </c>
      <c r="AI5" s="60">
        <v>0</v>
      </c>
      <c r="AJ5" s="60">
        <v>42.7</v>
      </c>
      <c r="AK5" s="58">
        <v>0</v>
      </c>
      <c r="AL5" s="58">
        <v>0</v>
      </c>
      <c r="AM5" s="58">
        <v>0</v>
      </c>
      <c r="AN5" s="60">
        <v>70.989999999999995</v>
      </c>
      <c r="AO5" s="60">
        <v>28.29</v>
      </c>
      <c r="AP5" s="60">
        <v>0</v>
      </c>
      <c r="AQ5" s="60">
        <v>42.7</v>
      </c>
      <c r="AR5" s="58">
        <v>0</v>
      </c>
      <c r="AS5" s="58">
        <v>0</v>
      </c>
      <c r="AT5" s="55">
        <v>0</v>
      </c>
      <c r="AU5" s="56">
        <v>72.97</v>
      </c>
      <c r="AV5" s="56">
        <v>30.27</v>
      </c>
      <c r="AW5" s="56">
        <v>0</v>
      </c>
      <c r="AX5" s="56">
        <v>42.7</v>
      </c>
      <c r="AY5" s="55">
        <v>0</v>
      </c>
      <c r="AZ5" s="55">
        <v>0</v>
      </c>
      <c r="BA5" s="55">
        <v>0</v>
      </c>
      <c r="BB5" s="56">
        <v>72.97</v>
      </c>
      <c r="BC5" s="56">
        <v>30.27</v>
      </c>
      <c r="BD5" s="56">
        <v>0</v>
      </c>
      <c r="BE5" s="56">
        <v>42.7</v>
      </c>
      <c r="BF5" s="55">
        <v>0</v>
      </c>
      <c r="BG5" s="55">
        <v>0</v>
      </c>
      <c r="BH5" s="55">
        <v>0</v>
      </c>
      <c r="BI5" s="56">
        <v>72.97</v>
      </c>
      <c r="BJ5" s="56">
        <v>30.27</v>
      </c>
      <c r="BK5" s="56">
        <v>0</v>
      </c>
      <c r="BL5" s="57">
        <v>42.7</v>
      </c>
      <c r="BM5" s="55">
        <v>0</v>
      </c>
      <c r="BN5" s="55">
        <v>0</v>
      </c>
      <c r="BO5" s="55">
        <v>0</v>
      </c>
      <c r="BP5" s="56">
        <v>72.97</v>
      </c>
      <c r="BQ5" s="56">
        <v>30.27</v>
      </c>
      <c r="BR5" s="56">
        <v>0</v>
      </c>
      <c r="BS5" s="56">
        <v>42.7</v>
      </c>
      <c r="BT5" s="55">
        <v>0</v>
      </c>
      <c r="BU5" s="55">
        <v>0</v>
      </c>
      <c r="BV5" s="55">
        <v>0</v>
      </c>
      <c r="BW5" s="56">
        <f>SUM(BX5:BZ5)</f>
        <v>0</v>
      </c>
      <c r="BX5" s="55"/>
      <c r="BY5" s="55"/>
      <c r="BZ5" s="55"/>
      <c r="CA5" s="55">
        <v>0</v>
      </c>
      <c r="CB5" s="55">
        <v>0</v>
      </c>
      <c r="CC5" s="65">
        <v>0</v>
      </c>
      <c r="CD5" s="72">
        <f>SUM(CE5:CG5)</f>
        <v>72.97</v>
      </c>
      <c r="CE5" s="65">
        <v>30.27</v>
      </c>
      <c r="CF5" s="65">
        <v>0</v>
      </c>
      <c r="CG5" s="65">
        <v>42.7</v>
      </c>
      <c r="CH5" s="65"/>
      <c r="CI5" s="65"/>
      <c r="CJ5" s="65"/>
      <c r="CL5" s="53"/>
      <c r="CO5" s="29"/>
      <c r="CP5" s="62"/>
      <c r="CQ5" s="48"/>
      <c r="CR5" s="116">
        <f>CS5+CT5+CU5</f>
        <v>104.45</v>
      </c>
      <c r="CS5" s="237">
        <v>35.700000000000003</v>
      </c>
      <c r="CT5" s="237">
        <v>0</v>
      </c>
      <c r="CU5" s="236">
        <v>68.75</v>
      </c>
      <c r="CV5" s="51">
        <v>0</v>
      </c>
      <c r="CW5" s="50">
        <v>0</v>
      </c>
      <c r="CX5" s="43">
        <f>CW5-CV5</f>
        <v>0</v>
      </c>
      <c r="CY5" s="29"/>
      <c r="CZ5" s="62"/>
      <c r="DA5" s="48"/>
      <c r="DB5" s="116">
        <f>DC5+DD5+DE5</f>
        <v>104.45</v>
      </c>
      <c r="DC5" s="237">
        <v>35.700000000000003</v>
      </c>
      <c r="DD5" s="237">
        <v>0</v>
      </c>
      <c r="DE5" s="236">
        <v>68.75</v>
      </c>
      <c r="DF5" s="51">
        <v>0</v>
      </c>
      <c r="DG5" s="50">
        <v>0</v>
      </c>
      <c r="DH5" s="43">
        <f>DG5-DF5</f>
        <v>0</v>
      </c>
      <c r="DI5" s="29"/>
      <c r="DJ5" s="62"/>
      <c r="DK5" s="48"/>
      <c r="DL5" s="116">
        <f>DM5+DN5+DO5</f>
        <v>104.45</v>
      </c>
      <c r="DM5" s="237">
        <v>35.700000000000003</v>
      </c>
      <c r="DN5" s="237">
        <v>0</v>
      </c>
      <c r="DO5" s="236">
        <v>68.75</v>
      </c>
      <c r="DP5" s="51">
        <v>0</v>
      </c>
      <c r="DQ5" s="50">
        <v>0</v>
      </c>
      <c r="DR5" s="43">
        <f>DQ5-DP5</f>
        <v>0</v>
      </c>
      <c r="DS5" s="29"/>
      <c r="DT5" s="62"/>
      <c r="DU5" s="48"/>
      <c r="DV5" s="116">
        <f>DW5+DX5+DY5</f>
        <v>104.45</v>
      </c>
      <c r="DW5" s="237">
        <v>35.700000000000003</v>
      </c>
      <c r="DX5" s="237">
        <v>0</v>
      </c>
      <c r="DY5" s="236">
        <v>68.75</v>
      </c>
      <c r="DZ5" s="51">
        <v>0</v>
      </c>
      <c r="EA5" s="50">
        <v>0</v>
      </c>
      <c r="EB5" s="43">
        <f>EA5-DZ5</f>
        <v>0</v>
      </c>
      <c r="EC5" s="29"/>
      <c r="ED5" s="62"/>
      <c r="EE5" s="48"/>
      <c r="EF5" s="116">
        <f>EG5+EH5+EI5</f>
        <v>104.45</v>
      </c>
      <c r="EG5" s="237">
        <v>35.700000000000003</v>
      </c>
      <c r="EH5" s="237">
        <v>0</v>
      </c>
      <c r="EI5" s="236">
        <v>68.75</v>
      </c>
      <c r="EJ5" s="51">
        <v>0</v>
      </c>
      <c r="EK5" s="50">
        <v>0</v>
      </c>
      <c r="EL5" s="43">
        <f>EK5-EJ5</f>
        <v>0</v>
      </c>
      <c r="EM5" s="29"/>
      <c r="EN5" s="62"/>
      <c r="EO5" s="48"/>
      <c r="EP5" s="63">
        <f>EQ5+ER5+ES5</f>
        <v>109.97</v>
      </c>
      <c r="EQ5" s="63">
        <v>36.409999999999997</v>
      </c>
      <c r="ER5" s="63">
        <v>0</v>
      </c>
      <c r="ES5" s="63">
        <v>73.56</v>
      </c>
      <c r="ET5" s="43">
        <v>0</v>
      </c>
      <c r="EU5" s="43">
        <v>0</v>
      </c>
      <c r="EV5" s="43">
        <f>EU5-ET5</f>
        <v>0</v>
      </c>
      <c r="EW5" s="29"/>
      <c r="EX5" s="62"/>
      <c r="EY5" s="48"/>
      <c r="EZ5" s="63">
        <f>FA5+FB5+FC5</f>
        <v>109.97</v>
      </c>
      <c r="FA5" s="63">
        <v>36.409999999999997</v>
      </c>
      <c r="FB5" s="63">
        <v>0</v>
      </c>
      <c r="FC5" s="63">
        <v>73.56</v>
      </c>
      <c r="FD5" s="43">
        <v>0</v>
      </c>
      <c r="FE5" s="43">
        <v>0</v>
      </c>
      <c r="FF5" s="43">
        <f>FE5-FD5</f>
        <v>0</v>
      </c>
      <c r="FG5" s="29"/>
      <c r="FH5" s="62"/>
      <c r="FI5" s="48"/>
      <c r="FJ5" s="63">
        <f>FK5+FL5+FM5</f>
        <v>109.97</v>
      </c>
      <c r="FK5" s="63">
        <v>36.409999999999997</v>
      </c>
      <c r="FL5" s="63">
        <v>0</v>
      </c>
      <c r="FM5" s="63">
        <v>73.56</v>
      </c>
      <c r="FN5" s="43">
        <v>0</v>
      </c>
      <c r="FO5" s="43">
        <v>0</v>
      </c>
      <c r="FP5" s="43">
        <f>FO5-FN5</f>
        <v>0</v>
      </c>
      <c r="FQ5" s="29"/>
      <c r="FR5" s="62"/>
      <c r="FS5" s="48"/>
      <c r="FT5" s="63">
        <f>FU5+FV5+FW5</f>
        <v>109.97</v>
      </c>
      <c r="FU5" s="63">
        <v>36.409999999999997</v>
      </c>
      <c r="FV5" s="63">
        <v>0</v>
      </c>
      <c r="FW5" s="63">
        <v>73.56</v>
      </c>
      <c r="FX5" s="43">
        <v>0</v>
      </c>
      <c r="FY5" s="43">
        <v>0</v>
      </c>
      <c r="FZ5" s="43">
        <f>FY5-FX5</f>
        <v>0</v>
      </c>
      <c r="GA5" s="29"/>
      <c r="GB5" s="62"/>
      <c r="GC5" s="48"/>
      <c r="GD5" s="63">
        <f>GE5+GF5+GG5</f>
        <v>109.97</v>
      </c>
      <c r="GE5" s="43">
        <v>36.409999999999997</v>
      </c>
      <c r="GF5" s="43">
        <v>0</v>
      </c>
      <c r="GG5" s="43">
        <v>73.56</v>
      </c>
      <c r="GH5" s="43">
        <v>0</v>
      </c>
      <c r="GI5" s="43">
        <v>0</v>
      </c>
      <c r="GJ5" s="43">
        <f>GI5-GH5</f>
        <v>0</v>
      </c>
      <c r="GK5" s="29"/>
      <c r="GL5" s="62"/>
      <c r="GM5" s="48"/>
      <c r="GN5" s="63">
        <f>GO5+GP5+GQ5</f>
        <v>109.97</v>
      </c>
      <c r="GO5" s="43">
        <v>36.409999999999997</v>
      </c>
      <c r="GP5" s="43">
        <v>0</v>
      </c>
      <c r="GQ5" s="43">
        <v>73.56</v>
      </c>
      <c r="GR5" s="43">
        <v>0</v>
      </c>
      <c r="GS5" s="43">
        <v>0</v>
      </c>
      <c r="GT5" s="43">
        <f>GS5-GR5</f>
        <v>0</v>
      </c>
      <c r="GU5" s="29"/>
      <c r="GV5" s="62"/>
    </row>
    <row r="6" spans="1:204" s="43" customFormat="1" ht="15.75" hidden="1" x14ac:dyDescent="0.25">
      <c r="A6" s="55"/>
      <c r="B6" s="55" t="s">
        <v>58</v>
      </c>
      <c r="C6" s="146" t="s">
        <v>236</v>
      </c>
      <c r="D6" s="151" t="s">
        <v>235</v>
      </c>
      <c r="E6" s="116">
        <f>F6+G6+H6</f>
        <v>0</v>
      </c>
      <c r="F6" s="237"/>
      <c r="G6" s="237"/>
      <c r="H6" s="236"/>
      <c r="I6" s="51"/>
      <c r="J6" s="50"/>
      <c r="K6" s="61">
        <f>J6-I6</f>
        <v>0</v>
      </c>
      <c r="L6" s="60">
        <v>4700.57</v>
      </c>
      <c r="M6" s="58">
        <v>4590.93</v>
      </c>
      <c r="N6" s="58">
        <v>85.66</v>
      </c>
      <c r="O6" s="60">
        <v>15.98</v>
      </c>
      <c r="P6" s="58">
        <v>966</v>
      </c>
      <c r="Q6" s="58">
        <v>1685</v>
      </c>
      <c r="R6" s="58">
        <v>719</v>
      </c>
      <c r="S6" s="60">
        <v>7706.95</v>
      </c>
      <c r="T6" s="58">
        <v>4590.93</v>
      </c>
      <c r="U6" s="58">
        <v>85.66</v>
      </c>
      <c r="V6" s="58">
        <v>23.98</v>
      </c>
      <c r="W6" s="58">
        <v>966</v>
      </c>
      <c r="X6" s="58">
        <v>1685</v>
      </c>
      <c r="Y6" s="58">
        <v>719</v>
      </c>
      <c r="Z6" s="60">
        <v>18267.25</v>
      </c>
      <c r="AA6" s="58">
        <v>18172.61</v>
      </c>
      <c r="AB6" s="60">
        <v>85.66</v>
      </c>
      <c r="AC6" s="60">
        <v>23.98</v>
      </c>
      <c r="AD6" s="58">
        <v>3363</v>
      </c>
      <c r="AE6" s="58">
        <v>6231</v>
      </c>
      <c r="AF6" s="58">
        <v>2868</v>
      </c>
      <c r="AG6" s="60">
        <v>17749.77</v>
      </c>
      <c r="AH6" s="58">
        <v>17610.13</v>
      </c>
      <c r="AI6" s="60">
        <v>85.66</v>
      </c>
      <c r="AJ6" s="60">
        <v>8.98</v>
      </c>
      <c r="AK6" s="58">
        <v>6231</v>
      </c>
      <c r="AL6" s="58">
        <v>9010</v>
      </c>
      <c r="AM6" s="144">
        <v>2779</v>
      </c>
      <c r="AN6" s="262">
        <v>70.989999999999995</v>
      </c>
      <c r="AO6" s="60">
        <v>30.72</v>
      </c>
      <c r="AP6" s="60">
        <v>0</v>
      </c>
      <c r="AQ6" s="60">
        <v>42.7</v>
      </c>
      <c r="AR6" s="58">
        <v>0</v>
      </c>
      <c r="AS6" s="58">
        <v>0</v>
      </c>
      <c r="AT6" s="55">
        <v>0</v>
      </c>
      <c r="AU6" s="56">
        <v>36.630000000000003</v>
      </c>
      <c r="AV6" s="56">
        <v>6.63</v>
      </c>
      <c r="AW6" s="56">
        <v>14.02</v>
      </c>
      <c r="AX6" s="56">
        <v>15.98</v>
      </c>
      <c r="AY6" s="55">
        <v>655</v>
      </c>
      <c r="AZ6" s="55">
        <v>655</v>
      </c>
      <c r="BA6" s="55">
        <v>0</v>
      </c>
      <c r="BB6" s="56">
        <v>-29451.83</v>
      </c>
      <c r="BC6" s="56">
        <v>81.209999999999994</v>
      </c>
      <c r="BD6" s="56">
        <v>85.66</v>
      </c>
      <c r="BE6" s="56">
        <v>12.98</v>
      </c>
      <c r="BF6" s="55">
        <v>9010</v>
      </c>
      <c r="BG6" s="55">
        <v>9010</v>
      </c>
      <c r="BH6" s="55">
        <v>0</v>
      </c>
      <c r="BI6" s="261" t="s">
        <v>234</v>
      </c>
      <c r="BJ6" s="261"/>
      <c r="BK6" s="261"/>
      <c r="BL6" s="261"/>
      <c r="BM6" s="261"/>
      <c r="BN6" s="261"/>
      <c r="BO6" s="261"/>
      <c r="BP6" s="260"/>
      <c r="BQ6" s="260" t="s">
        <v>233</v>
      </c>
      <c r="BR6" s="260"/>
      <c r="BS6" s="260"/>
      <c r="BT6" s="260"/>
      <c r="BU6" s="260"/>
      <c r="BV6" s="260"/>
      <c r="BW6" s="56"/>
      <c r="BX6" s="260"/>
      <c r="BY6" s="260"/>
      <c r="BZ6" s="260"/>
      <c r="CA6" s="260"/>
      <c r="CB6" s="260"/>
      <c r="CC6" s="259"/>
      <c r="CD6" s="72">
        <f>SUM(CE6:CG6)</f>
        <v>0</v>
      </c>
      <c r="CE6" s="259"/>
      <c r="CF6" s="259"/>
      <c r="CG6" s="259"/>
      <c r="CH6" s="259"/>
      <c r="CI6" s="259"/>
      <c r="CJ6" s="65"/>
      <c r="CL6" s="53"/>
      <c r="CO6" s="29"/>
      <c r="CP6" s="62"/>
      <c r="CQ6" s="48"/>
      <c r="CR6" s="116">
        <f>CS6+CT6+CU6</f>
        <v>0</v>
      </c>
      <c r="CS6" s="237"/>
      <c r="CT6" s="237"/>
      <c r="CU6" s="236"/>
      <c r="CV6" s="51"/>
      <c r="CW6" s="50"/>
      <c r="CX6" s="43">
        <f>CW6-CV6</f>
        <v>0</v>
      </c>
      <c r="CY6" s="29"/>
      <c r="CZ6" s="62"/>
      <c r="DA6" s="48"/>
      <c r="DB6" s="116">
        <f>DC6+DD6+DE6</f>
        <v>0</v>
      </c>
      <c r="DC6" s="237"/>
      <c r="DD6" s="237"/>
      <c r="DE6" s="236"/>
      <c r="DF6" s="51"/>
      <c r="DG6" s="50"/>
      <c r="DH6" s="43">
        <f>DG6-DF6</f>
        <v>0</v>
      </c>
      <c r="DI6" s="29"/>
      <c r="DJ6" s="62"/>
      <c r="DK6" s="48"/>
      <c r="DL6" s="116">
        <f>DM6+DN6+DO6</f>
        <v>0</v>
      </c>
      <c r="DM6" s="237"/>
      <c r="DN6" s="237"/>
      <c r="DO6" s="236"/>
      <c r="DP6" s="51"/>
      <c r="DQ6" s="50"/>
      <c r="DR6" s="43">
        <f>DQ6-DP6</f>
        <v>0</v>
      </c>
      <c r="DS6" s="29"/>
      <c r="DT6" s="62"/>
      <c r="DU6" s="48"/>
      <c r="DV6" s="116">
        <f>DW6+DX6+DY6</f>
        <v>0</v>
      </c>
      <c r="DW6" s="237"/>
      <c r="DX6" s="237"/>
      <c r="DY6" s="236"/>
      <c r="DZ6" s="51"/>
      <c r="EA6" s="50"/>
      <c r="EB6" s="43">
        <f>EA6-DZ6</f>
        <v>0</v>
      </c>
      <c r="EC6" s="29"/>
      <c r="ED6" s="62"/>
      <c r="EE6" s="48"/>
      <c r="EF6" s="116">
        <f>EG6+EH6+EI6</f>
        <v>0</v>
      </c>
      <c r="EG6" s="237"/>
      <c r="EH6" s="237"/>
      <c r="EI6" s="236"/>
      <c r="EJ6" s="51"/>
      <c r="EK6" s="50"/>
      <c r="EL6" s="43">
        <f>EK6-EJ6</f>
        <v>0</v>
      </c>
      <c r="EM6" s="29"/>
      <c r="EN6" s="62"/>
      <c r="EO6" s="48"/>
      <c r="EP6" s="63">
        <f>EQ6+ER6+ES6</f>
        <v>0</v>
      </c>
      <c r="EQ6" s="63"/>
      <c r="ER6" s="63"/>
      <c r="ES6" s="63"/>
      <c r="EV6" s="43">
        <f>EU6-ET6</f>
        <v>0</v>
      </c>
      <c r="EW6" s="29"/>
      <c r="EX6" s="62"/>
      <c r="EY6" s="48"/>
      <c r="EZ6" s="63">
        <f>FA6+FB6+FC6</f>
        <v>0</v>
      </c>
      <c r="FA6" s="63"/>
      <c r="FB6" s="63"/>
      <c r="FC6" s="63"/>
      <c r="FF6" s="43">
        <f>FE6-FD6</f>
        <v>0</v>
      </c>
      <c r="FG6" s="29"/>
      <c r="FH6" s="62"/>
      <c r="FI6" s="48"/>
      <c r="FJ6" s="63">
        <f>FK6+FL6+FM6</f>
        <v>0</v>
      </c>
      <c r="FK6" s="63"/>
      <c r="FL6" s="63"/>
      <c r="FM6" s="63"/>
      <c r="FP6" s="43">
        <f>FO6-FN6</f>
        <v>0</v>
      </c>
      <c r="FQ6" s="29"/>
      <c r="FR6" s="62"/>
      <c r="FS6" s="48"/>
      <c r="FT6" s="63">
        <f>FU6+FV6+FW6</f>
        <v>0</v>
      </c>
      <c r="FU6" s="63"/>
      <c r="FV6" s="63"/>
      <c r="FW6" s="63"/>
      <c r="FZ6" s="43">
        <f>FY6-FX6</f>
        <v>0</v>
      </c>
      <c r="GA6" s="29"/>
      <c r="GB6" s="62"/>
      <c r="GC6" s="48"/>
      <c r="GD6" s="63">
        <f>GE6+GF6+GG6</f>
        <v>0</v>
      </c>
      <c r="GJ6" s="43">
        <f>GI6-GH6</f>
        <v>0</v>
      </c>
      <c r="GK6" s="29"/>
      <c r="GL6" s="62"/>
      <c r="GM6" s="48"/>
      <c r="GN6" s="63">
        <f>GO6+GP6+GQ6</f>
        <v>0</v>
      </c>
      <c r="GT6" s="43">
        <f>GS6-GR6</f>
        <v>0</v>
      </c>
      <c r="GU6" s="29"/>
      <c r="GV6" s="62"/>
    </row>
    <row r="7" spans="1:204" s="43" customFormat="1" x14ac:dyDescent="0.2">
      <c r="A7" s="55"/>
      <c r="B7" s="55" t="s">
        <v>58</v>
      </c>
      <c r="C7" s="146" t="s">
        <v>232</v>
      </c>
      <c r="D7" s="151" t="s">
        <v>56</v>
      </c>
      <c r="E7" s="116">
        <f>F7+G7+H7</f>
        <v>3274.65</v>
      </c>
      <c r="F7" s="237">
        <v>2256.7199999999998</v>
      </c>
      <c r="G7" s="237">
        <v>951.95</v>
      </c>
      <c r="H7" s="236">
        <f>45.98+20</f>
        <v>65.97999999999999</v>
      </c>
      <c r="I7" s="51">
        <v>5966</v>
      </c>
      <c r="J7" s="50">
        <v>6569</v>
      </c>
      <c r="K7" s="61">
        <f>J7-I7</f>
        <v>603</v>
      </c>
      <c r="L7" s="60">
        <v>2852.98</v>
      </c>
      <c r="M7" s="58">
        <v>3104.75</v>
      </c>
      <c r="N7" s="58">
        <v>472.8</v>
      </c>
      <c r="O7" s="60">
        <v>43.56</v>
      </c>
      <c r="P7" s="58">
        <v>3831</v>
      </c>
      <c r="Q7" s="58">
        <v>4480</v>
      </c>
      <c r="R7" s="58">
        <v>649</v>
      </c>
      <c r="S7" s="60">
        <v>1984.23</v>
      </c>
      <c r="T7" s="58">
        <v>1467.87</v>
      </c>
      <c r="U7" s="58">
        <v>472.8</v>
      </c>
      <c r="V7" s="58">
        <v>43.56</v>
      </c>
      <c r="W7" s="58">
        <v>4480</v>
      </c>
      <c r="X7" s="58">
        <v>4870</v>
      </c>
      <c r="Y7" s="58">
        <v>390</v>
      </c>
      <c r="Z7" s="60">
        <v>2028.47</v>
      </c>
      <c r="AA7" s="58">
        <v>1512.11</v>
      </c>
      <c r="AB7" s="60">
        <v>472.8</v>
      </c>
      <c r="AC7" s="60">
        <v>43.56</v>
      </c>
      <c r="AD7" s="58">
        <v>4870</v>
      </c>
      <c r="AE7" s="58">
        <v>5267</v>
      </c>
      <c r="AF7" s="58">
        <v>397</v>
      </c>
      <c r="AG7" s="60">
        <v>964.37</v>
      </c>
      <c r="AH7" s="58">
        <v>448.01</v>
      </c>
      <c r="AI7" s="60">
        <v>472.8</v>
      </c>
      <c r="AJ7" s="60">
        <v>43.56</v>
      </c>
      <c r="AK7" s="58">
        <v>5491</v>
      </c>
      <c r="AL7" s="58">
        <v>5597</v>
      </c>
      <c r="AM7" s="58">
        <v>106</v>
      </c>
      <c r="AN7" s="60">
        <v>1057.3699999999999</v>
      </c>
      <c r="AO7" s="60">
        <v>541.01</v>
      </c>
      <c r="AP7" s="60">
        <v>472.8</v>
      </c>
      <c r="AQ7" s="60">
        <v>43.56</v>
      </c>
      <c r="AR7" s="58">
        <v>5597</v>
      </c>
      <c r="AS7" s="58">
        <v>5753</v>
      </c>
      <c r="AT7" s="55">
        <v>156</v>
      </c>
      <c r="AU7" s="56">
        <v>1263.5899999999999</v>
      </c>
      <c r="AV7" s="56">
        <v>667.57</v>
      </c>
      <c r="AW7" s="56">
        <v>552.46</v>
      </c>
      <c r="AX7" s="56">
        <v>43.56</v>
      </c>
      <c r="AY7" s="55">
        <v>5753</v>
      </c>
      <c r="AZ7" s="55">
        <v>5933</v>
      </c>
      <c r="BA7" s="55">
        <v>180</v>
      </c>
      <c r="BB7" s="56">
        <v>2055.89</v>
      </c>
      <c r="BC7" s="56">
        <v>1459.87</v>
      </c>
      <c r="BD7" s="56">
        <v>552.46</v>
      </c>
      <c r="BE7" s="56">
        <v>43.56</v>
      </c>
      <c r="BF7" s="55">
        <v>5933</v>
      </c>
      <c r="BG7" s="55">
        <v>6317</v>
      </c>
      <c r="BH7" s="55">
        <v>384</v>
      </c>
      <c r="BI7" s="56">
        <v>2648.7</v>
      </c>
      <c r="BJ7" s="56">
        <v>2052.6799999999998</v>
      </c>
      <c r="BK7" s="56">
        <v>552.46</v>
      </c>
      <c r="BL7" s="57">
        <v>43.56</v>
      </c>
      <c r="BM7" s="55">
        <v>6317</v>
      </c>
      <c r="BN7" s="55">
        <v>6795</v>
      </c>
      <c r="BO7" s="55">
        <v>478</v>
      </c>
      <c r="BP7" s="56">
        <v>3723.54</v>
      </c>
      <c r="BQ7" s="56">
        <v>3127.52</v>
      </c>
      <c r="BR7" s="56">
        <v>552.46</v>
      </c>
      <c r="BS7" s="56">
        <v>43.56</v>
      </c>
      <c r="BT7" s="55">
        <v>6795</v>
      </c>
      <c r="BU7" s="55">
        <v>7432</v>
      </c>
      <c r="BV7" s="55">
        <v>637</v>
      </c>
      <c r="BW7" s="56">
        <f>SUM(BX7:BZ7)</f>
        <v>0</v>
      </c>
      <c r="BX7" s="55"/>
      <c r="BY7" s="55"/>
      <c r="BZ7" s="55"/>
      <c r="CA7" s="55">
        <v>7908</v>
      </c>
      <c r="CB7" s="55">
        <v>8569</v>
      </c>
      <c r="CC7" s="65">
        <v>661</v>
      </c>
      <c r="CD7" s="72">
        <f>SUM(CE7:CG7)</f>
        <v>3885.78</v>
      </c>
      <c r="CE7" s="65">
        <v>3289.76</v>
      </c>
      <c r="CF7" s="65">
        <v>552.46</v>
      </c>
      <c r="CG7" s="65">
        <f>15+28.56</f>
        <v>43.56</v>
      </c>
      <c r="CH7" s="65"/>
      <c r="CI7" s="65"/>
      <c r="CJ7" s="65"/>
      <c r="CL7" s="53"/>
      <c r="CO7" s="29"/>
      <c r="CP7" s="62"/>
      <c r="CQ7" s="48"/>
      <c r="CR7" s="116">
        <f>CS7+CT7+CU7</f>
        <v>4150.71</v>
      </c>
      <c r="CS7" s="237">
        <v>3132.78</v>
      </c>
      <c r="CT7" s="237">
        <v>951.95</v>
      </c>
      <c r="CU7" s="236">
        <f>45.98+20</f>
        <v>65.97999999999999</v>
      </c>
      <c r="CV7" s="51">
        <v>0</v>
      </c>
      <c r="CW7" s="50">
        <v>0</v>
      </c>
      <c r="CX7" s="43">
        <f>CW7-CV7</f>
        <v>0</v>
      </c>
      <c r="CY7" s="29"/>
      <c r="CZ7" s="62"/>
      <c r="DA7" s="48"/>
      <c r="DB7" s="116">
        <f>DC7+DD7+DE7</f>
        <v>1714.14</v>
      </c>
      <c r="DC7" s="237">
        <v>696.21</v>
      </c>
      <c r="DD7" s="237">
        <v>951.95</v>
      </c>
      <c r="DE7" s="236">
        <f>20+45.98</f>
        <v>65.97999999999999</v>
      </c>
      <c r="DF7" s="51">
        <v>7329</v>
      </c>
      <c r="DG7" s="50">
        <v>7470</v>
      </c>
      <c r="DH7" s="43">
        <f>DG7-DF7</f>
        <v>141</v>
      </c>
      <c r="DI7" s="29"/>
      <c r="DJ7" s="62"/>
      <c r="DK7" s="48"/>
      <c r="DL7" s="116">
        <f>DM7+DN7+DO7</f>
        <v>2264.04</v>
      </c>
      <c r="DM7" s="237">
        <v>1246.1099999999999</v>
      </c>
      <c r="DN7" s="237">
        <v>951.95</v>
      </c>
      <c r="DO7" s="236">
        <f>45.98+20</f>
        <v>65.97999999999999</v>
      </c>
      <c r="DP7" s="51">
        <v>7470</v>
      </c>
      <c r="DQ7" s="50">
        <v>7845</v>
      </c>
      <c r="DR7" s="43">
        <f>DQ7-DP7</f>
        <v>375</v>
      </c>
      <c r="DS7" s="29"/>
      <c r="DT7" s="62"/>
      <c r="DU7" s="48"/>
      <c r="DV7" s="116">
        <f>DW7+DX7+DY7</f>
        <v>1450.94</v>
      </c>
      <c r="DW7" s="237">
        <v>433.01</v>
      </c>
      <c r="DX7" s="237">
        <v>951.95</v>
      </c>
      <c r="DY7" s="236">
        <v>65.98</v>
      </c>
      <c r="DZ7" s="51">
        <v>7845</v>
      </c>
      <c r="EA7" s="50">
        <v>7874</v>
      </c>
      <c r="EB7" s="43">
        <f>EA7-DZ7</f>
        <v>29</v>
      </c>
      <c r="EC7" s="29"/>
      <c r="ED7" s="62"/>
      <c r="EE7" s="48"/>
      <c r="EF7" s="116">
        <f>EG7+EH7+EI7</f>
        <v>1450.94</v>
      </c>
      <c r="EG7" s="237">
        <v>433.01</v>
      </c>
      <c r="EH7" s="237">
        <v>951.95</v>
      </c>
      <c r="EI7" s="236">
        <v>65.98</v>
      </c>
      <c r="EJ7" s="51">
        <v>7874</v>
      </c>
      <c r="EK7" s="50">
        <v>7903</v>
      </c>
      <c r="EL7" s="43">
        <f>EK7-EJ7</f>
        <v>29</v>
      </c>
      <c r="EM7" s="29"/>
      <c r="EN7" s="62"/>
      <c r="EO7" s="48"/>
      <c r="EP7" s="63">
        <f>EQ7+ER7+ES7</f>
        <v>1286.6699999999998</v>
      </c>
      <c r="EQ7" s="63">
        <v>564.16</v>
      </c>
      <c r="ER7" s="63">
        <v>653.30999999999995</v>
      </c>
      <c r="ES7" s="63">
        <v>69.2</v>
      </c>
      <c r="ET7" s="43">
        <v>7903</v>
      </c>
      <c r="EU7" s="43">
        <v>7983</v>
      </c>
      <c r="EV7" s="43">
        <f>EU7-ET7</f>
        <v>80</v>
      </c>
      <c r="EW7" s="29"/>
      <c r="EX7" s="62"/>
      <c r="EY7" s="48"/>
      <c r="EZ7" s="63">
        <f>FA7+FB7+FC7</f>
        <v>3188.52</v>
      </c>
      <c r="FA7" s="63">
        <v>2466.0100000000002</v>
      </c>
      <c r="FB7" s="63">
        <v>653.30999999999995</v>
      </c>
      <c r="FC7" s="63">
        <f>49.2+20</f>
        <v>69.2</v>
      </c>
      <c r="FD7" s="43">
        <v>7983</v>
      </c>
      <c r="FE7" s="43">
        <v>8436</v>
      </c>
      <c r="FF7" s="43">
        <f>FE7-FD7</f>
        <v>453</v>
      </c>
      <c r="FG7" s="29"/>
      <c r="FH7" s="62"/>
      <c r="FI7" s="48"/>
      <c r="FJ7" s="63">
        <f>FK7+FL7+FM7</f>
        <v>2034.1299999999999</v>
      </c>
      <c r="FK7" s="63">
        <v>1311.62</v>
      </c>
      <c r="FL7" s="63">
        <v>653.30999999999995</v>
      </c>
      <c r="FM7" s="63">
        <v>69.2</v>
      </c>
      <c r="FN7" s="43">
        <v>8436</v>
      </c>
      <c r="FO7" s="43">
        <v>8436</v>
      </c>
      <c r="FP7" s="43">
        <f>FO7-FN7</f>
        <v>0</v>
      </c>
      <c r="FQ7" s="29"/>
      <c r="FR7" s="62"/>
      <c r="FS7" s="48"/>
      <c r="FT7" s="63">
        <f>FU7+FV7+FW7</f>
        <v>4895.8200000000006</v>
      </c>
      <c r="FU7" s="63">
        <v>4173.3100000000004</v>
      </c>
      <c r="FV7" s="63">
        <v>653.30999999999995</v>
      </c>
      <c r="FW7" s="63">
        <v>69.2</v>
      </c>
      <c r="FX7" s="43">
        <v>8726</v>
      </c>
      <c r="FY7" s="43">
        <v>9389</v>
      </c>
      <c r="FZ7" s="43">
        <f>FY7-FX7</f>
        <v>663</v>
      </c>
      <c r="GA7" s="29"/>
      <c r="GB7" s="62"/>
      <c r="GC7" s="48"/>
      <c r="GD7" s="63">
        <f>GE7+GF7+GG7</f>
        <v>3944.6099999999997</v>
      </c>
      <c r="GE7" s="43">
        <v>3222.1</v>
      </c>
      <c r="GF7" s="43">
        <v>653.30999999999995</v>
      </c>
      <c r="GG7" s="43">
        <f>49.2+20</f>
        <v>69.2</v>
      </c>
      <c r="GH7" s="43">
        <v>9389</v>
      </c>
      <c r="GI7" s="43">
        <v>9935</v>
      </c>
      <c r="GJ7" s="43">
        <f>GI7-GH7</f>
        <v>546</v>
      </c>
      <c r="GK7" s="29"/>
      <c r="GL7" s="62"/>
      <c r="GM7" s="48"/>
      <c r="GN7" s="63">
        <f>GO7+GP7+GQ7</f>
        <v>3952.74</v>
      </c>
      <c r="GO7" s="43">
        <v>3230.23</v>
      </c>
      <c r="GP7" s="43">
        <v>653.30999999999995</v>
      </c>
      <c r="GQ7" s="43">
        <f>20+49.2</f>
        <v>69.2</v>
      </c>
      <c r="GR7" s="43">
        <v>9935</v>
      </c>
      <c r="GS7" s="43">
        <v>10482</v>
      </c>
      <c r="GT7" s="43">
        <f>GS7-GR7</f>
        <v>547</v>
      </c>
      <c r="GU7" s="29"/>
      <c r="GV7" s="62"/>
    </row>
    <row r="8" spans="1:204" s="43" customFormat="1" x14ac:dyDescent="0.2">
      <c r="A8" s="55"/>
      <c r="B8" s="55" t="s">
        <v>58</v>
      </c>
      <c r="C8" s="146" t="s">
        <v>231</v>
      </c>
      <c r="D8" s="151" t="s">
        <v>230</v>
      </c>
      <c r="E8" s="116">
        <f>F8+G8+H8</f>
        <v>128.24</v>
      </c>
      <c r="F8" s="237">
        <v>59.49</v>
      </c>
      <c r="G8" s="237">
        <v>0</v>
      </c>
      <c r="H8" s="236">
        <v>68.75</v>
      </c>
      <c r="I8" s="51">
        <v>6</v>
      </c>
      <c r="J8" s="50">
        <v>6</v>
      </c>
      <c r="K8" s="61">
        <f>J8-I8</f>
        <v>0</v>
      </c>
      <c r="L8" s="60">
        <v>104.84</v>
      </c>
      <c r="M8" s="58">
        <v>47.14</v>
      </c>
      <c r="N8" s="58">
        <v>0</v>
      </c>
      <c r="O8" s="60">
        <v>57.7</v>
      </c>
      <c r="P8" s="58">
        <v>3</v>
      </c>
      <c r="Q8" s="58">
        <v>3</v>
      </c>
      <c r="R8" s="58">
        <v>0</v>
      </c>
      <c r="S8" s="60">
        <v>104.84</v>
      </c>
      <c r="T8" s="58">
        <v>47.14</v>
      </c>
      <c r="U8" s="58">
        <v>0</v>
      </c>
      <c r="V8" s="58">
        <v>42.7</v>
      </c>
      <c r="W8" s="58">
        <v>3</v>
      </c>
      <c r="X8" s="58">
        <v>3</v>
      </c>
      <c r="Y8" s="58">
        <v>0</v>
      </c>
      <c r="Z8" s="60">
        <v>104.84</v>
      </c>
      <c r="AA8" s="58">
        <v>47.14</v>
      </c>
      <c r="AB8" s="60">
        <v>0</v>
      </c>
      <c r="AC8" s="60">
        <v>42.7</v>
      </c>
      <c r="AD8" s="58">
        <v>3</v>
      </c>
      <c r="AE8" s="58">
        <v>3</v>
      </c>
      <c r="AF8" s="58">
        <v>0</v>
      </c>
      <c r="AG8" s="60">
        <v>104.84</v>
      </c>
      <c r="AH8" s="58">
        <v>47.14</v>
      </c>
      <c r="AI8" s="60">
        <v>0</v>
      </c>
      <c r="AJ8" s="60">
        <v>57.7</v>
      </c>
      <c r="AK8" s="58">
        <v>3</v>
      </c>
      <c r="AL8" s="58">
        <v>3</v>
      </c>
      <c r="AM8" s="58">
        <v>0</v>
      </c>
      <c r="AN8" s="60">
        <v>106.7</v>
      </c>
      <c r="AO8" s="60">
        <v>49</v>
      </c>
      <c r="AP8" s="60">
        <v>0</v>
      </c>
      <c r="AQ8" s="60">
        <v>57.7</v>
      </c>
      <c r="AR8" s="58">
        <v>3</v>
      </c>
      <c r="AS8" s="58">
        <v>4</v>
      </c>
      <c r="AT8" s="55">
        <v>1</v>
      </c>
      <c r="AU8" s="56">
        <v>108.14</v>
      </c>
      <c r="AV8" s="56">
        <v>50.44</v>
      </c>
      <c r="AW8" s="56">
        <v>0</v>
      </c>
      <c r="AX8" s="56">
        <v>57.7</v>
      </c>
      <c r="AY8" s="55">
        <v>4</v>
      </c>
      <c r="AZ8" s="55">
        <v>4</v>
      </c>
      <c r="BA8" s="55">
        <v>0</v>
      </c>
      <c r="BB8" s="56">
        <v>108.14</v>
      </c>
      <c r="BC8" s="56">
        <v>50.44</v>
      </c>
      <c r="BD8" s="56">
        <v>0</v>
      </c>
      <c r="BE8" s="56">
        <v>57.7</v>
      </c>
      <c r="BF8" s="55">
        <v>4</v>
      </c>
      <c r="BG8" s="55">
        <v>4</v>
      </c>
      <c r="BH8" s="55">
        <v>0</v>
      </c>
      <c r="BI8" s="56">
        <v>108.14</v>
      </c>
      <c r="BJ8" s="56">
        <v>50.44</v>
      </c>
      <c r="BK8" s="56">
        <v>0</v>
      </c>
      <c r="BL8" s="57">
        <v>57.17</v>
      </c>
      <c r="BM8" s="55">
        <v>4</v>
      </c>
      <c r="BN8" s="55">
        <v>4</v>
      </c>
      <c r="BO8" s="55">
        <v>0</v>
      </c>
      <c r="BP8" s="56">
        <v>108.14</v>
      </c>
      <c r="BQ8" s="56">
        <v>50.44</v>
      </c>
      <c r="BR8" s="56">
        <v>0</v>
      </c>
      <c r="BS8" s="56">
        <v>57.7</v>
      </c>
      <c r="BT8" s="55">
        <v>4</v>
      </c>
      <c r="BU8" s="55">
        <v>4</v>
      </c>
      <c r="BV8" s="55">
        <v>0</v>
      </c>
      <c r="BW8" s="56">
        <f>BX8+BY8+BZ8</f>
        <v>108.14</v>
      </c>
      <c r="BX8" s="55">
        <v>93.14</v>
      </c>
      <c r="BY8" s="55">
        <v>0</v>
      </c>
      <c r="BZ8" s="55">
        <v>15</v>
      </c>
      <c r="CA8" s="55">
        <v>4</v>
      </c>
      <c r="CB8" s="55">
        <v>4</v>
      </c>
      <c r="CC8" s="65">
        <v>0</v>
      </c>
      <c r="CD8" s="72">
        <f>SUM(CE8:CG8)</f>
        <v>108.14</v>
      </c>
      <c r="CE8" s="65">
        <v>50.44</v>
      </c>
      <c r="CF8" s="65">
        <v>0</v>
      </c>
      <c r="CG8" s="65">
        <f>42.7+15</f>
        <v>57.7</v>
      </c>
      <c r="CH8" s="65"/>
      <c r="CI8" s="65"/>
      <c r="CJ8" s="65"/>
      <c r="CL8" s="53"/>
      <c r="CO8" s="29"/>
      <c r="CP8" s="62"/>
      <c r="CQ8" s="48"/>
      <c r="CR8" s="116">
        <f>CS8+CT8+CU8</f>
        <v>128.24</v>
      </c>
      <c r="CS8" s="237">
        <v>59.49</v>
      </c>
      <c r="CT8" s="237">
        <v>0</v>
      </c>
      <c r="CU8" s="236">
        <v>68.75</v>
      </c>
      <c r="CV8" s="51">
        <v>6</v>
      </c>
      <c r="CW8" s="50">
        <v>6</v>
      </c>
      <c r="CX8" s="43">
        <f>CW8-CV8</f>
        <v>0</v>
      </c>
      <c r="CY8" s="29"/>
      <c r="CZ8" s="62"/>
      <c r="DA8" s="48"/>
      <c r="DB8" s="116">
        <f>DC8+DD8+DE8</f>
        <v>128.24</v>
      </c>
      <c r="DC8" s="237">
        <v>59.49</v>
      </c>
      <c r="DD8" s="237">
        <v>0</v>
      </c>
      <c r="DE8" s="236">
        <v>68.75</v>
      </c>
      <c r="DF8" s="51">
        <v>6</v>
      </c>
      <c r="DG8" s="50">
        <v>6</v>
      </c>
      <c r="DH8" s="43">
        <f>DG8-DF8</f>
        <v>0</v>
      </c>
      <c r="DI8" s="29"/>
      <c r="DJ8" s="62"/>
      <c r="DK8" s="48"/>
      <c r="DL8" s="116">
        <f>DM8+DN8+DO8</f>
        <v>128.24</v>
      </c>
      <c r="DM8" s="237">
        <v>59.49</v>
      </c>
      <c r="DN8" s="237">
        <v>0</v>
      </c>
      <c r="DO8" s="236">
        <v>68.75</v>
      </c>
      <c r="DP8" s="51">
        <v>6</v>
      </c>
      <c r="DQ8" s="50">
        <v>6</v>
      </c>
      <c r="DR8" s="43">
        <f>DQ8-DP8</f>
        <v>0</v>
      </c>
      <c r="DS8" s="29"/>
      <c r="DT8" s="62"/>
      <c r="DU8" s="48"/>
      <c r="DV8" s="116">
        <f>DW8+DX8+DY8</f>
        <v>128.24</v>
      </c>
      <c r="DW8" s="237">
        <v>59.49</v>
      </c>
      <c r="DX8" s="237">
        <v>0</v>
      </c>
      <c r="DY8" s="236">
        <v>68.75</v>
      </c>
      <c r="DZ8" s="51">
        <v>6</v>
      </c>
      <c r="EA8" s="50">
        <v>6</v>
      </c>
      <c r="EB8" s="43">
        <f>EA8-DZ8</f>
        <v>0</v>
      </c>
      <c r="EC8" s="29"/>
      <c r="ED8" s="62"/>
      <c r="EE8" s="48"/>
      <c r="EF8" s="116">
        <f>EG8+EH8+EI8</f>
        <v>128.24</v>
      </c>
      <c r="EG8" s="237">
        <v>59.49</v>
      </c>
      <c r="EH8" s="237">
        <v>0</v>
      </c>
      <c r="EI8" s="236">
        <v>68.75</v>
      </c>
      <c r="EJ8" s="51">
        <v>6</v>
      </c>
      <c r="EK8" s="50">
        <v>6</v>
      </c>
      <c r="EL8" s="43">
        <f>EK8-EJ8</f>
        <v>0</v>
      </c>
      <c r="EM8" s="29"/>
      <c r="EN8" s="62"/>
      <c r="EO8" s="48"/>
      <c r="EP8" s="63">
        <f>EQ8+ER8+ES8</f>
        <v>134.24</v>
      </c>
      <c r="EQ8" s="63">
        <v>60.68</v>
      </c>
      <c r="ER8" s="63">
        <v>0</v>
      </c>
      <c r="ES8" s="63">
        <v>73.56</v>
      </c>
      <c r="ET8" s="43">
        <v>6</v>
      </c>
      <c r="EU8" s="43">
        <v>6</v>
      </c>
      <c r="EV8" s="43">
        <f>EU8-ET8</f>
        <v>0</v>
      </c>
      <c r="EW8" s="29"/>
      <c r="EX8" s="62"/>
      <c r="EY8" s="48"/>
      <c r="EZ8" s="63">
        <f>FA8+FB8+FC8</f>
        <v>134.24</v>
      </c>
      <c r="FA8" s="63">
        <v>60.68</v>
      </c>
      <c r="FB8" s="63">
        <v>0</v>
      </c>
      <c r="FC8" s="63">
        <v>73.56</v>
      </c>
      <c r="FD8" s="43">
        <v>6</v>
      </c>
      <c r="FE8" s="43">
        <v>6</v>
      </c>
      <c r="FF8" s="43">
        <f>FE8-FD8</f>
        <v>0</v>
      </c>
      <c r="FG8" s="29"/>
      <c r="FH8" s="62"/>
      <c r="FI8" s="48"/>
      <c r="FJ8" s="63">
        <f>FK8+FL8+FM8</f>
        <v>134.24</v>
      </c>
      <c r="FK8" s="63">
        <v>60.68</v>
      </c>
      <c r="FL8" s="63">
        <v>0</v>
      </c>
      <c r="FM8" s="63">
        <v>73.56</v>
      </c>
      <c r="FN8" s="43">
        <v>6</v>
      </c>
      <c r="FO8" s="43">
        <v>6</v>
      </c>
      <c r="FP8" s="43">
        <f>FO8-FN8</f>
        <v>0</v>
      </c>
      <c r="FQ8" s="29"/>
      <c r="FR8" s="62"/>
      <c r="FS8" s="48"/>
      <c r="FT8" s="63">
        <f>FU8+FV8+FW8</f>
        <v>134.24</v>
      </c>
      <c r="FU8" s="63">
        <v>60.68</v>
      </c>
      <c r="FV8" s="63">
        <v>0</v>
      </c>
      <c r="FW8" s="63">
        <v>73.56</v>
      </c>
      <c r="FX8" s="43">
        <v>6</v>
      </c>
      <c r="FY8" s="43">
        <v>6</v>
      </c>
      <c r="FZ8" s="43">
        <f>FY8-FX8</f>
        <v>0</v>
      </c>
      <c r="GA8" s="29"/>
      <c r="GB8" s="62"/>
      <c r="GC8" s="48"/>
      <c r="GD8" s="63">
        <f>GE8+GF8+GG8</f>
        <v>134.24</v>
      </c>
      <c r="GE8" s="43">
        <v>60.68</v>
      </c>
      <c r="GF8" s="43">
        <v>0</v>
      </c>
      <c r="GG8" s="43">
        <v>73.56</v>
      </c>
      <c r="GH8" s="43">
        <v>6</v>
      </c>
      <c r="GI8" s="43">
        <v>6</v>
      </c>
      <c r="GJ8" s="43">
        <f>GI8-GH8</f>
        <v>0</v>
      </c>
      <c r="GK8" s="29"/>
      <c r="GL8" s="62"/>
      <c r="GM8" s="48"/>
      <c r="GN8" s="63">
        <f>GO8+GP8+GQ8</f>
        <v>134.24</v>
      </c>
      <c r="GO8" s="43">
        <v>60.68</v>
      </c>
      <c r="GP8" s="43">
        <v>0</v>
      </c>
      <c r="GQ8" s="43">
        <v>73.56</v>
      </c>
      <c r="GR8" s="43">
        <v>6</v>
      </c>
      <c r="GS8" s="43">
        <v>6</v>
      </c>
      <c r="GT8" s="43">
        <f>GS8-GR8</f>
        <v>0</v>
      </c>
      <c r="GU8" s="29"/>
      <c r="GV8" s="62"/>
    </row>
    <row r="9" spans="1:204" s="43" customFormat="1" x14ac:dyDescent="0.2">
      <c r="A9" s="55"/>
      <c r="B9" s="55" t="s">
        <v>20</v>
      </c>
      <c r="C9" s="146" t="s">
        <v>229</v>
      </c>
      <c r="D9" s="151" t="s">
        <v>228</v>
      </c>
      <c r="E9" s="116">
        <f>F9+G9+H9</f>
        <v>55.209999999999994</v>
      </c>
      <c r="F9" s="237">
        <v>7.82</v>
      </c>
      <c r="G9" s="237">
        <v>25.81</v>
      </c>
      <c r="H9" s="236">
        <v>21.58</v>
      </c>
      <c r="I9" s="51">
        <v>88</v>
      </c>
      <c r="J9" s="50">
        <v>88</v>
      </c>
      <c r="K9" s="61">
        <f>J9-I9</f>
        <v>0</v>
      </c>
      <c r="L9" s="60">
        <v>59.99</v>
      </c>
      <c r="M9" s="58">
        <v>24.31</v>
      </c>
      <c r="N9" s="58">
        <v>19.7</v>
      </c>
      <c r="O9" s="60">
        <v>15.98</v>
      </c>
      <c r="P9" s="58">
        <v>866</v>
      </c>
      <c r="Q9" s="58">
        <v>871</v>
      </c>
      <c r="R9" s="58">
        <v>5</v>
      </c>
      <c r="S9" s="60">
        <v>112.54</v>
      </c>
      <c r="T9" s="58">
        <v>20.59</v>
      </c>
      <c r="U9" s="58">
        <v>19.7</v>
      </c>
      <c r="V9" s="58">
        <v>15.98</v>
      </c>
      <c r="W9" s="58">
        <v>863</v>
      </c>
      <c r="X9" s="58">
        <v>866</v>
      </c>
      <c r="Y9" s="58">
        <v>3</v>
      </c>
      <c r="Z9" s="60">
        <v>59.99</v>
      </c>
      <c r="AA9" s="58">
        <v>24.31</v>
      </c>
      <c r="AB9" s="60">
        <v>19.7</v>
      </c>
      <c r="AC9" s="60">
        <v>15.98</v>
      </c>
      <c r="AD9" s="58">
        <v>866</v>
      </c>
      <c r="AE9" s="58">
        <v>871</v>
      </c>
      <c r="AF9" s="58">
        <v>5</v>
      </c>
      <c r="AG9" s="60">
        <v>56.27</v>
      </c>
      <c r="AH9" s="58">
        <v>20.59</v>
      </c>
      <c r="AI9" s="60">
        <v>19.7</v>
      </c>
      <c r="AJ9" s="60">
        <v>15.98</v>
      </c>
      <c r="AK9" s="58">
        <v>871</v>
      </c>
      <c r="AL9" s="58">
        <v>874</v>
      </c>
      <c r="AM9" s="58">
        <v>3</v>
      </c>
      <c r="AN9" s="60">
        <v>56.27</v>
      </c>
      <c r="AO9" s="60">
        <v>20.59</v>
      </c>
      <c r="AP9" s="60">
        <v>19.7</v>
      </c>
      <c r="AQ9" s="60">
        <v>15.98</v>
      </c>
      <c r="AR9" s="58">
        <v>877</v>
      </c>
      <c r="AS9" s="58">
        <v>880</v>
      </c>
      <c r="AT9" s="55">
        <v>3</v>
      </c>
      <c r="AU9" s="56">
        <v>59.73</v>
      </c>
      <c r="AV9" s="56">
        <v>24.42</v>
      </c>
      <c r="AW9" s="56">
        <v>19.329999999999998</v>
      </c>
      <c r="AX9" s="56">
        <v>15.98</v>
      </c>
      <c r="AY9" s="55">
        <v>880</v>
      </c>
      <c r="AZ9" s="55">
        <v>884</v>
      </c>
      <c r="BA9" s="55">
        <v>4</v>
      </c>
      <c r="BB9" s="56">
        <v>59.73</v>
      </c>
      <c r="BC9" s="56">
        <v>24.42</v>
      </c>
      <c r="BD9" s="56">
        <v>19.329999999999998</v>
      </c>
      <c r="BE9" s="56">
        <v>15.98</v>
      </c>
      <c r="BF9" s="55">
        <v>884</v>
      </c>
      <c r="BG9" s="55">
        <v>888</v>
      </c>
      <c r="BH9" s="55">
        <v>4</v>
      </c>
      <c r="BI9" s="56">
        <v>59.73</v>
      </c>
      <c r="BJ9" s="56">
        <v>24.42</v>
      </c>
      <c r="BK9" s="56">
        <v>19.329999999999998</v>
      </c>
      <c r="BL9" s="57">
        <v>15.98</v>
      </c>
      <c r="BM9" s="55">
        <v>891</v>
      </c>
      <c r="BN9" s="55">
        <v>895</v>
      </c>
      <c r="BO9" s="55">
        <v>4</v>
      </c>
      <c r="BP9" s="56">
        <v>59.73</v>
      </c>
      <c r="BQ9" s="56">
        <v>24.42</v>
      </c>
      <c r="BR9" s="56">
        <v>19.53</v>
      </c>
      <c r="BS9" s="56">
        <v>15.98</v>
      </c>
      <c r="BT9" s="55">
        <v>891</v>
      </c>
      <c r="BU9" s="55">
        <v>895</v>
      </c>
      <c r="BV9" s="55">
        <v>4</v>
      </c>
      <c r="BW9" s="56">
        <f>SUM(BX9:BZ9)</f>
        <v>43.929999999999993</v>
      </c>
      <c r="BX9" s="55">
        <v>8.6199999999999992</v>
      </c>
      <c r="BY9" s="55">
        <v>19.329999999999998</v>
      </c>
      <c r="BZ9" s="55">
        <v>15.98</v>
      </c>
      <c r="CA9" s="55">
        <v>896</v>
      </c>
      <c r="CB9" s="55">
        <v>896</v>
      </c>
      <c r="CC9" s="65">
        <v>1</v>
      </c>
      <c r="CD9" s="72">
        <f>SUM(CE9:CG9)</f>
        <v>41.94</v>
      </c>
      <c r="CE9" s="65">
        <v>6.63</v>
      </c>
      <c r="CF9" s="65">
        <v>19.329999999999998</v>
      </c>
      <c r="CG9" s="65">
        <v>15.98</v>
      </c>
      <c r="CH9" s="65"/>
      <c r="CI9" s="65"/>
      <c r="CJ9" s="65"/>
      <c r="CL9" s="53"/>
      <c r="CO9" s="29"/>
      <c r="CP9" s="62"/>
      <c r="CQ9" s="48"/>
      <c r="CR9" s="116">
        <f>CS9+CT9+CU9</f>
        <v>57.559999999999995</v>
      </c>
      <c r="CS9" s="237">
        <v>10.17</v>
      </c>
      <c r="CT9" s="237">
        <v>25.81</v>
      </c>
      <c r="CU9" s="236">
        <f>1.58+20</f>
        <v>21.58</v>
      </c>
      <c r="CV9" s="51">
        <v>88</v>
      </c>
      <c r="CW9" s="50">
        <v>89</v>
      </c>
      <c r="CX9" s="43">
        <f>CW9-CV9</f>
        <v>1</v>
      </c>
      <c r="CY9" s="29"/>
      <c r="CZ9" s="62"/>
      <c r="DA9" s="48"/>
      <c r="DB9" s="116">
        <f>DC9+DD9+DE9</f>
        <v>55.209999999999994</v>
      </c>
      <c r="DC9" s="237">
        <v>7.82</v>
      </c>
      <c r="DD9" s="237">
        <v>25.81</v>
      </c>
      <c r="DE9" s="236">
        <v>21.58</v>
      </c>
      <c r="DF9" s="51">
        <v>89</v>
      </c>
      <c r="DG9" s="50">
        <v>89</v>
      </c>
      <c r="DH9" s="43">
        <f>DG9-DF9</f>
        <v>0</v>
      </c>
      <c r="DI9" s="29"/>
      <c r="DJ9" s="62"/>
      <c r="DK9" s="48"/>
      <c r="DL9" s="116">
        <f>DM9+DN9+DO9</f>
        <v>57.559999999999995</v>
      </c>
      <c r="DM9" s="237">
        <v>10.17</v>
      </c>
      <c r="DN9" s="237">
        <v>25.81</v>
      </c>
      <c r="DO9" s="236">
        <v>21.58</v>
      </c>
      <c r="DP9" s="51">
        <v>89</v>
      </c>
      <c r="DQ9" s="50">
        <v>90</v>
      </c>
      <c r="DR9" s="43">
        <f>DQ9-DP9</f>
        <v>1</v>
      </c>
      <c r="DS9" s="29"/>
      <c r="DT9" s="62"/>
      <c r="DU9" s="48"/>
      <c r="DV9" s="116">
        <f>DW9+DX9+DY9</f>
        <v>55.209999999999994</v>
      </c>
      <c r="DW9" s="237">
        <v>7.82</v>
      </c>
      <c r="DX9" s="237">
        <v>25.81</v>
      </c>
      <c r="DY9" s="236">
        <v>21.58</v>
      </c>
      <c r="DZ9" s="51">
        <v>90</v>
      </c>
      <c r="EA9" s="50">
        <v>90</v>
      </c>
      <c r="EB9" s="43">
        <f>EA9-DZ9</f>
        <v>0</v>
      </c>
      <c r="EC9" s="29"/>
      <c r="ED9" s="62"/>
      <c r="EE9" s="48"/>
      <c r="EF9" s="116">
        <f>EG9+EH9+EI9</f>
        <v>57.559999999999995</v>
      </c>
      <c r="EG9" s="237">
        <v>10.17</v>
      </c>
      <c r="EH9" s="237">
        <v>25.81</v>
      </c>
      <c r="EI9" s="236">
        <f>1.58+20</f>
        <v>21.58</v>
      </c>
      <c r="EJ9" s="51">
        <v>90</v>
      </c>
      <c r="EK9" s="50">
        <v>91</v>
      </c>
      <c r="EL9" s="43">
        <f>EK9-EJ9</f>
        <v>1</v>
      </c>
      <c r="EM9" s="29"/>
      <c r="EN9" s="62"/>
      <c r="EO9" s="48"/>
      <c r="EP9" s="63">
        <f>EQ9+ER9+ES9</f>
        <v>51.78</v>
      </c>
      <c r="EQ9" s="63">
        <v>10.38</v>
      </c>
      <c r="ER9" s="63">
        <v>19.71</v>
      </c>
      <c r="ES9" s="63">
        <v>21.69</v>
      </c>
      <c r="ET9" s="43">
        <v>91</v>
      </c>
      <c r="EU9" s="43">
        <v>92</v>
      </c>
      <c r="EV9" s="43">
        <f>EU9-ET9</f>
        <v>1</v>
      </c>
      <c r="EW9" s="29"/>
      <c r="EX9" s="62"/>
      <c r="EY9" s="48"/>
      <c r="EZ9" s="63">
        <f>FA9+FB9+FC9</f>
        <v>51.78</v>
      </c>
      <c r="FA9" s="63">
        <v>10.38</v>
      </c>
      <c r="FB9" s="63">
        <v>19.71</v>
      </c>
      <c r="FC9" s="63">
        <v>21.69</v>
      </c>
      <c r="FD9" s="43">
        <v>92</v>
      </c>
      <c r="FE9" s="43">
        <v>93</v>
      </c>
      <c r="FF9" s="43">
        <f>FE9-FD9</f>
        <v>1</v>
      </c>
      <c r="FG9" s="29"/>
      <c r="FH9" s="62"/>
      <c r="FI9" s="48"/>
      <c r="FJ9" s="63">
        <f>FK9+FL9+FM9</f>
        <v>51.78</v>
      </c>
      <c r="FK9" s="63">
        <v>10.38</v>
      </c>
      <c r="FL9" s="63">
        <v>19.71</v>
      </c>
      <c r="FM9" s="63">
        <v>21.69</v>
      </c>
      <c r="FN9" s="43">
        <v>93</v>
      </c>
      <c r="FO9" s="43">
        <v>94</v>
      </c>
      <c r="FP9" s="43">
        <f>FO9-FN9</f>
        <v>1</v>
      </c>
      <c r="FQ9" s="29"/>
      <c r="FR9" s="62"/>
      <c r="FS9" s="48"/>
      <c r="FT9" s="63">
        <f>FU9+FV9+FW9</f>
        <v>51.78</v>
      </c>
      <c r="FU9" s="63">
        <v>10.38</v>
      </c>
      <c r="FV9" s="63">
        <v>19.71</v>
      </c>
      <c r="FW9" s="63">
        <v>21.69</v>
      </c>
      <c r="FX9" s="43">
        <v>94</v>
      </c>
      <c r="FY9" s="43">
        <v>95</v>
      </c>
      <c r="FZ9" s="43">
        <f>FY9-FX9</f>
        <v>1</v>
      </c>
      <c r="GA9" s="29"/>
      <c r="GB9" s="62"/>
      <c r="GC9" s="48"/>
      <c r="GD9" s="63">
        <f>GE9+GF9+GG9</f>
        <v>51.78</v>
      </c>
      <c r="GE9" s="43">
        <v>10.38</v>
      </c>
      <c r="GF9" s="43">
        <v>19.71</v>
      </c>
      <c r="GG9" s="43">
        <v>21.69</v>
      </c>
      <c r="GH9" s="43">
        <v>95</v>
      </c>
      <c r="GI9" s="43">
        <v>96</v>
      </c>
      <c r="GJ9" s="43">
        <f>GI9-GH9</f>
        <v>1</v>
      </c>
      <c r="GK9" s="29"/>
      <c r="GL9" s="62"/>
      <c r="GM9" s="48"/>
      <c r="GN9" s="63">
        <f>GO9+GP9+GQ9</f>
        <v>49.38</v>
      </c>
      <c r="GO9" s="43">
        <v>7.98</v>
      </c>
      <c r="GP9" s="43">
        <v>19.71</v>
      </c>
      <c r="GQ9" s="43">
        <v>21.69</v>
      </c>
      <c r="GR9" s="43">
        <v>96</v>
      </c>
      <c r="GS9" s="43">
        <v>96</v>
      </c>
      <c r="GT9" s="43">
        <f>GS9-GR9</f>
        <v>0</v>
      </c>
      <c r="GU9" s="29"/>
      <c r="GV9" s="62"/>
    </row>
    <row r="10" spans="1:204" s="43" customFormat="1" x14ac:dyDescent="0.2">
      <c r="A10" s="55"/>
      <c r="B10" s="55" t="s">
        <v>20</v>
      </c>
      <c r="C10" s="146" t="s">
        <v>227</v>
      </c>
      <c r="D10" s="151" t="s">
        <v>226</v>
      </c>
      <c r="E10" s="116">
        <f>F10+G10+H10</f>
        <v>48.73</v>
      </c>
      <c r="F10" s="237">
        <v>7.82</v>
      </c>
      <c r="G10" s="237">
        <v>19.329999999999998</v>
      </c>
      <c r="H10" s="236">
        <v>21.58</v>
      </c>
      <c r="I10" s="51">
        <v>98</v>
      </c>
      <c r="J10" s="50">
        <v>98</v>
      </c>
      <c r="K10" s="61">
        <f>J10-I10</f>
        <v>0</v>
      </c>
      <c r="L10" s="60">
        <v>65.989999999999995</v>
      </c>
      <c r="M10" s="58">
        <v>33.61</v>
      </c>
      <c r="N10" s="58">
        <v>16.399999999999999</v>
      </c>
      <c r="O10" s="60">
        <v>15.98</v>
      </c>
      <c r="P10" s="58">
        <v>12</v>
      </c>
      <c r="Q10" s="58">
        <v>22</v>
      </c>
      <c r="R10" s="58">
        <v>10</v>
      </c>
      <c r="S10" s="60">
        <v>108.29</v>
      </c>
      <c r="T10" s="58">
        <v>33.61</v>
      </c>
      <c r="U10" s="58">
        <v>16.399999999999999</v>
      </c>
      <c r="V10" s="58">
        <v>15.98</v>
      </c>
      <c r="W10" s="58">
        <v>12</v>
      </c>
      <c r="X10" s="58">
        <v>22</v>
      </c>
      <c r="Y10" s="58">
        <v>10</v>
      </c>
      <c r="Z10" s="60">
        <v>52.97</v>
      </c>
      <c r="AA10" s="58">
        <v>20.59</v>
      </c>
      <c r="AB10" s="60">
        <v>16.399999999999999</v>
      </c>
      <c r="AC10" s="60">
        <v>15.98</v>
      </c>
      <c r="AD10" s="58">
        <v>22</v>
      </c>
      <c r="AE10" s="58">
        <v>25</v>
      </c>
      <c r="AF10" s="58">
        <v>3</v>
      </c>
      <c r="AG10" s="60">
        <v>42.3</v>
      </c>
      <c r="AH10" s="58">
        <v>9.92</v>
      </c>
      <c r="AI10" s="60">
        <v>16.399999999999999</v>
      </c>
      <c r="AJ10" s="60">
        <v>15.98</v>
      </c>
      <c r="AK10" s="58">
        <v>25</v>
      </c>
      <c r="AL10" s="58">
        <v>27</v>
      </c>
      <c r="AM10" s="58">
        <v>2</v>
      </c>
      <c r="AN10" s="60">
        <v>42.3</v>
      </c>
      <c r="AO10" s="60">
        <v>9.92</v>
      </c>
      <c r="AP10" s="60">
        <v>16.399999999999999</v>
      </c>
      <c r="AQ10" s="60">
        <v>15.98</v>
      </c>
      <c r="AR10" s="58">
        <v>29</v>
      </c>
      <c r="AS10" s="58">
        <v>31</v>
      </c>
      <c r="AT10" s="55">
        <v>2</v>
      </c>
      <c r="AU10" s="56">
        <v>46.14</v>
      </c>
      <c r="AV10" s="56">
        <v>12.6</v>
      </c>
      <c r="AW10" s="56">
        <v>17.559999999999999</v>
      </c>
      <c r="AX10" s="56">
        <v>15.98</v>
      </c>
      <c r="AY10" s="55">
        <v>31</v>
      </c>
      <c r="AZ10" s="55">
        <v>34</v>
      </c>
      <c r="BA10" s="55">
        <v>3</v>
      </c>
      <c r="BB10" s="56">
        <v>44.15</v>
      </c>
      <c r="BC10" s="56">
        <v>10.61</v>
      </c>
      <c r="BD10" s="56">
        <v>17.559999999999999</v>
      </c>
      <c r="BE10" s="56">
        <v>15.98</v>
      </c>
      <c r="BF10" s="55">
        <v>34</v>
      </c>
      <c r="BG10" s="55">
        <v>36</v>
      </c>
      <c r="BH10" s="55">
        <v>2</v>
      </c>
      <c r="BI10" s="56">
        <v>46.14</v>
      </c>
      <c r="BJ10" s="56">
        <v>12.6</v>
      </c>
      <c r="BK10" s="56">
        <v>17.559999999999999</v>
      </c>
      <c r="BL10" s="57">
        <v>15.98</v>
      </c>
      <c r="BM10" s="55">
        <v>39</v>
      </c>
      <c r="BN10" s="55">
        <v>42</v>
      </c>
      <c r="BO10" s="55">
        <v>3</v>
      </c>
      <c r="BP10" s="56">
        <v>46.14</v>
      </c>
      <c r="BQ10" s="56">
        <v>12.6</v>
      </c>
      <c r="BR10" s="56">
        <v>17.559999999999999</v>
      </c>
      <c r="BS10" s="56">
        <v>15.98</v>
      </c>
      <c r="BT10" s="55">
        <v>39</v>
      </c>
      <c r="BU10" s="55">
        <v>42</v>
      </c>
      <c r="BV10" s="55">
        <v>3</v>
      </c>
      <c r="BW10" s="56">
        <f>SUM(BX10:BZ10)</f>
        <v>40.17</v>
      </c>
      <c r="BX10" s="55">
        <v>6.63</v>
      </c>
      <c r="BY10" s="55">
        <v>17.559999999999999</v>
      </c>
      <c r="BZ10" s="55">
        <v>15.98</v>
      </c>
      <c r="CA10" s="55">
        <v>42</v>
      </c>
      <c r="CB10" s="55">
        <v>43</v>
      </c>
      <c r="CC10" s="65">
        <v>1</v>
      </c>
      <c r="CD10" s="72">
        <f>SUM(CE10:CG10)</f>
        <v>42.16</v>
      </c>
      <c r="CE10" s="65">
        <v>8.6199999999999992</v>
      </c>
      <c r="CF10" s="65">
        <v>17.559999999999999</v>
      </c>
      <c r="CG10" s="65">
        <v>15.98</v>
      </c>
      <c r="CH10" s="65"/>
      <c r="CI10" s="65"/>
      <c r="CJ10" s="65"/>
      <c r="CL10" s="53"/>
      <c r="CO10" s="29"/>
      <c r="CP10" s="62"/>
      <c r="CQ10" s="48"/>
      <c r="CR10" s="116">
        <f>CS10+CT10+CU10</f>
        <v>51.08</v>
      </c>
      <c r="CS10" s="237">
        <v>10.17</v>
      </c>
      <c r="CT10" s="237">
        <v>19.329999999999998</v>
      </c>
      <c r="CU10" s="236">
        <v>21.58</v>
      </c>
      <c r="CV10" s="51">
        <v>98</v>
      </c>
      <c r="CW10" s="50">
        <v>99</v>
      </c>
      <c r="CX10" s="43">
        <f>CW10-CV10</f>
        <v>1</v>
      </c>
      <c r="CY10" s="29"/>
      <c r="CZ10" s="62"/>
      <c r="DA10" s="48"/>
      <c r="DB10" s="116">
        <f>DC10+DD10+DE10</f>
        <v>51.08</v>
      </c>
      <c r="DC10" s="237">
        <v>10.17</v>
      </c>
      <c r="DD10" s="237">
        <v>19.329999999999998</v>
      </c>
      <c r="DE10" s="236">
        <v>21.58</v>
      </c>
      <c r="DF10" s="51">
        <v>99</v>
      </c>
      <c r="DG10" s="50">
        <v>100</v>
      </c>
      <c r="DH10" s="43">
        <f>DG10-DF10</f>
        <v>1</v>
      </c>
      <c r="DI10" s="29"/>
      <c r="DJ10" s="62"/>
      <c r="DK10" s="48"/>
      <c r="DL10" s="116">
        <f>DM10+DN10+DO10</f>
        <v>51.08</v>
      </c>
      <c r="DM10" s="237">
        <v>10.17</v>
      </c>
      <c r="DN10" s="237">
        <v>19.329999999999998</v>
      </c>
      <c r="DO10" s="236">
        <f>1.58+20</f>
        <v>21.58</v>
      </c>
      <c r="DP10" s="51">
        <v>100</v>
      </c>
      <c r="DQ10" s="50">
        <v>101</v>
      </c>
      <c r="DR10" s="43">
        <f>DQ10-DP10</f>
        <v>1</v>
      </c>
      <c r="DS10" s="29"/>
      <c r="DT10" s="62"/>
      <c r="DU10" s="48"/>
      <c r="DV10" s="116">
        <f>DW10+DX10+DY10</f>
        <v>53.429999999999993</v>
      </c>
      <c r="DW10" s="237">
        <v>12.52</v>
      </c>
      <c r="DX10" s="237">
        <v>19.329999999999998</v>
      </c>
      <c r="DY10" s="236">
        <v>21.58</v>
      </c>
      <c r="DZ10" s="51">
        <v>101</v>
      </c>
      <c r="EA10" s="50">
        <v>103</v>
      </c>
      <c r="EB10" s="43">
        <f>EA10-DZ10</f>
        <v>2</v>
      </c>
      <c r="EC10" s="29"/>
      <c r="ED10" s="62"/>
      <c r="EE10" s="48"/>
      <c r="EF10" s="116">
        <f>EG10+EH10+EI10</f>
        <v>55.779999999999994</v>
      </c>
      <c r="EG10" s="237">
        <v>14.87</v>
      </c>
      <c r="EH10" s="237">
        <v>19.329999999999998</v>
      </c>
      <c r="EI10" s="236">
        <f>1.58+20</f>
        <v>21.58</v>
      </c>
      <c r="EJ10" s="51">
        <v>103</v>
      </c>
      <c r="EK10" s="50">
        <v>106</v>
      </c>
      <c r="EL10" s="43">
        <f>EK10-EJ10</f>
        <v>3</v>
      </c>
      <c r="EM10" s="29"/>
      <c r="EN10" s="62"/>
      <c r="EO10" s="48"/>
      <c r="EP10" s="63">
        <f>EQ10+ER10+ES10</f>
        <v>75.400000000000006</v>
      </c>
      <c r="EQ10" s="63">
        <v>31.8</v>
      </c>
      <c r="ER10" s="63">
        <v>21.91</v>
      </c>
      <c r="ES10" s="63">
        <v>21.69</v>
      </c>
      <c r="ET10" s="43">
        <v>106</v>
      </c>
      <c r="EU10" s="43">
        <v>111</v>
      </c>
      <c r="EV10" s="43">
        <f>EU10-ET10</f>
        <v>5</v>
      </c>
      <c r="EW10" s="29"/>
      <c r="EX10" s="62"/>
      <c r="EY10" s="48"/>
      <c r="EZ10" s="63">
        <f>FA10+FB10+FC10</f>
        <v>87.399999999999991</v>
      </c>
      <c r="FA10" s="63">
        <v>43.8</v>
      </c>
      <c r="FB10" s="63">
        <v>21.91</v>
      </c>
      <c r="FC10" s="63">
        <v>21.69</v>
      </c>
      <c r="FD10" s="43">
        <v>111</v>
      </c>
      <c r="FE10" s="43">
        <v>121</v>
      </c>
      <c r="FF10" s="43">
        <f>FE10-FD10</f>
        <v>10</v>
      </c>
      <c r="FG10" s="29"/>
      <c r="FH10" s="62"/>
      <c r="FI10" s="48"/>
      <c r="FJ10" s="63">
        <f>FK10+FL10+FM10</f>
        <v>221.38</v>
      </c>
      <c r="FK10" s="63">
        <v>177.78</v>
      </c>
      <c r="FL10" s="63">
        <v>21.91</v>
      </c>
      <c r="FM10" s="63">
        <v>21.69</v>
      </c>
      <c r="FN10" s="43">
        <v>121</v>
      </c>
      <c r="FO10" s="43">
        <v>153</v>
      </c>
      <c r="FP10" s="43">
        <f>FO10-FN10</f>
        <v>32</v>
      </c>
      <c r="FQ10" s="29"/>
      <c r="FR10" s="62"/>
      <c r="FS10" s="48"/>
      <c r="FT10" s="63">
        <f>FU10+FV10+FW10</f>
        <v>367.72</v>
      </c>
      <c r="FU10" s="63">
        <v>324.12</v>
      </c>
      <c r="FV10" s="63">
        <v>21.91</v>
      </c>
      <c r="FW10" s="63">
        <v>21.69</v>
      </c>
      <c r="FX10" s="43">
        <v>153</v>
      </c>
      <c r="FY10" s="43">
        <v>203</v>
      </c>
      <c r="FZ10" s="43">
        <f>FY10-FX10</f>
        <v>50</v>
      </c>
      <c r="GA10" s="29"/>
      <c r="GB10" s="62"/>
      <c r="GC10" s="48"/>
      <c r="GD10" s="63">
        <f>GE10+GF10+GG10</f>
        <v>652.27</v>
      </c>
      <c r="GE10" s="43">
        <v>608.66999999999996</v>
      </c>
      <c r="GF10" s="43">
        <v>21.91</v>
      </c>
      <c r="GG10" s="43">
        <v>21.69</v>
      </c>
      <c r="GH10" s="43">
        <v>203</v>
      </c>
      <c r="GI10" s="43">
        <v>288</v>
      </c>
      <c r="GJ10" s="43">
        <f>GI10-GH10</f>
        <v>85</v>
      </c>
      <c r="GK10" s="29"/>
      <c r="GL10" s="62"/>
      <c r="GM10" s="48"/>
      <c r="GN10" s="63">
        <f>GO10+GP10+GQ10</f>
        <v>51.58</v>
      </c>
      <c r="GO10" s="43">
        <v>7.98</v>
      </c>
      <c r="GP10" s="43">
        <v>21.91</v>
      </c>
      <c r="GQ10" s="43">
        <v>21.69</v>
      </c>
      <c r="GR10" s="43">
        <v>288</v>
      </c>
      <c r="GS10" s="43">
        <v>288</v>
      </c>
      <c r="GT10" s="43">
        <f>GS10-GR10</f>
        <v>0</v>
      </c>
      <c r="GU10" s="29"/>
      <c r="GV10" s="62"/>
    </row>
    <row r="11" spans="1:204" s="63" customFormat="1" x14ac:dyDescent="0.2">
      <c r="A11" s="55"/>
      <c r="B11" s="55" t="s">
        <v>20</v>
      </c>
      <c r="C11" s="146" t="s">
        <v>225</v>
      </c>
      <c r="D11" s="151" t="s">
        <v>224</v>
      </c>
      <c r="E11" s="116">
        <f>F11+G11+H11</f>
        <v>50.89</v>
      </c>
      <c r="F11" s="237">
        <v>7.82</v>
      </c>
      <c r="G11" s="237">
        <v>21.49</v>
      </c>
      <c r="H11" s="236">
        <v>21.58</v>
      </c>
      <c r="I11" s="51">
        <v>232</v>
      </c>
      <c r="J11" s="50">
        <v>232</v>
      </c>
      <c r="K11" s="61">
        <f>J11-I11</f>
        <v>0</v>
      </c>
      <c r="L11" s="60">
        <v>56.48</v>
      </c>
      <c r="M11" s="58">
        <v>22.45</v>
      </c>
      <c r="N11" s="58">
        <v>18.05</v>
      </c>
      <c r="O11" s="60">
        <v>15.98</v>
      </c>
      <c r="P11" s="58">
        <v>61</v>
      </c>
      <c r="Q11" s="58">
        <v>65</v>
      </c>
      <c r="R11" s="58">
        <v>4</v>
      </c>
      <c r="S11" s="60">
        <v>98.57</v>
      </c>
      <c r="T11" s="58">
        <v>22.45</v>
      </c>
      <c r="U11" s="58">
        <v>18.05</v>
      </c>
      <c r="V11" s="58">
        <v>15.98</v>
      </c>
      <c r="W11" s="58">
        <v>61</v>
      </c>
      <c r="X11" s="58">
        <v>65</v>
      </c>
      <c r="Y11" s="58">
        <v>4</v>
      </c>
      <c r="Z11" s="60">
        <v>54.62</v>
      </c>
      <c r="AA11" s="58">
        <v>20.59</v>
      </c>
      <c r="AB11" s="60">
        <v>18.05</v>
      </c>
      <c r="AC11" s="60">
        <v>15.98</v>
      </c>
      <c r="AD11" s="58">
        <v>65</v>
      </c>
      <c r="AE11" s="58">
        <v>68</v>
      </c>
      <c r="AF11" s="58">
        <v>3</v>
      </c>
      <c r="AG11" s="60">
        <v>54.62</v>
      </c>
      <c r="AH11" s="58">
        <v>20.59</v>
      </c>
      <c r="AI11" s="60">
        <v>18.05</v>
      </c>
      <c r="AJ11" s="60">
        <v>15.98</v>
      </c>
      <c r="AK11" s="58">
        <v>68</v>
      </c>
      <c r="AL11" s="58">
        <v>71</v>
      </c>
      <c r="AM11" s="58">
        <v>3</v>
      </c>
      <c r="AN11" s="60">
        <v>54.62</v>
      </c>
      <c r="AO11" s="60">
        <v>20.59</v>
      </c>
      <c r="AP11" s="60">
        <v>18.05</v>
      </c>
      <c r="AQ11" s="60">
        <v>15.98</v>
      </c>
      <c r="AR11" s="58">
        <v>73</v>
      </c>
      <c r="AS11" s="58">
        <v>76</v>
      </c>
      <c r="AT11" s="69">
        <v>3</v>
      </c>
      <c r="AU11" s="70">
        <v>59.73</v>
      </c>
      <c r="AV11" s="70">
        <v>24.42</v>
      </c>
      <c r="AW11" s="70">
        <v>19.329999999999998</v>
      </c>
      <c r="AX11" s="70">
        <v>15.98</v>
      </c>
      <c r="AY11" s="69">
        <v>76</v>
      </c>
      <c r="AZ11" s="69">
        <v>80</v>
      </c>
      <c r="BA11" s="69">
        <v>4</v>
      </c>
      <c r="BB11" s="70">
        <v>47.91</v>
      </c>
      <c r="BC11" s="70">
        <v>12.6</v>
      </c>
      <c r="BD11" s="70">
        <v>19.329999999999998</v>
      </c>
      <c r="BE11" s="70">
        <v>15.98</v>
      </c>
      <c r="BF11" s="69">
        <v>80</v>
      </c>
      <c r="BG11" s="69">
        <v>83</v>
      </c>
      <c r="BH11" s="69">
        <v>3</v>
      </c>
      <c r="BI11" s="70">
        <v>47.91</v>
      </c>
      <c r="BJ11" s="70">
        <v>12.6</v>
      </c>
      <c r="BK11" s="70">
        <v>19.329999999999998</v>
      </c>
      <c r="BL11" s="71">
        <v>15.98</v>
      </c>
      <c r="BM11" s="69">
        <v>86</v>
      </c>
      <c r="BN11" s="69">
        <v>89</v>
      </c>
      <c r="BO11" s="69">
        <v>3</v>
      </c>
      <c r="BP11" s="70">
        <v>47.91</v>
      </c>
      <c r="BQ11" s="70">
        <v>12.6</v>
      </c>
      <c r="BR11" s="70">
        <v>19.329999999999998</v>
      </c>
      <c r="BS11" s="70">
        <v>15.98</v>
      </c>
      <c r="BT11" s="69">
        <v>86</v>
      </c>
      <c r="BU11" s="69">
        <v>89</v>
      </c>
      <c r="BV11" s="69">
        <v>3</v>
      </c>
      <c r="BW11" s="56">
        <f>SUM(BX11:BZ11)</f>
        <v>43.929999999999993</v>
      </c>
      <c r="BX11" s="69">
        <v>8.6199999999999992</v>
      </c>
      <c r="BY11" s="69">
        <v>19.329999999999998</v>
      </c>
      <c r="BZ11" s="69">
        <v>15.98</v>
      </c>
      <c r="CA11" s="69">
        <v>90</v>
      </c>
      <c r="CB11" s="69">
        <v>92</v>
      </c>
      <c r="CC11" s="65">
        <v>2</v>
      </c>
      <c r="CD11" s="72">
        <f>SUM(CE11:CG11)</f>
        <v>45.92</v>
      </c>
      <c r="CE11" s="65">
        <v>10.61</v>
      </c>
      <c r="CF11" s="65">
        <v>19.329999999999998</v>
      </c>
      <c r="CG11" s="65">
        <v>15.98</v>
      </c>
      <c r="CH11" s="65"/>
      <c r="CI11" s="65"/>
      <c r="CJ11" s="65"/>
      <c r="CK11" s="43"/>
      <c r="CL11" s="53"/>
      <c r="CM11" s="43"/>
      <c r="CN11" s="43"/>
      <c r="CO11" s="29"/>
      <c r="CP11" s="62"/>
      <c r="CQ11" s="48"/>
      <c r="CR11" s="116">
        <f>CS11+CT11+CU11</f>
        <v>50.89</v>
      </c>
      <c r="CS11" s="237">
        <v>7.82</v>
      </c>
      <c r="CT11" s="237">
        <v>21.49</v>
      </c>
      <c r="CU11" s="236">
        <v>21.58</v>
      </c>
      <c r="CV11" s="51">
        <v>232</v>
      </c>
      <c r="CW11" s="50">
        <v>232</v>
      </c>
      <c r="CX11" s="43">
        <f>CW11-CV11</f>
        <v>0</v>
      </c>
      <c r="CY11" s="29"/>
      <c r="CZ11" s="62"/>
      <c r="DA11" s="48"/>
      <c r="DB11" s="116">
        <f>DC11+DD11+DE11</f>
        <v>53.239999999999995</v>
      </c>
      <c r="DC11" s="237">
        <v>10.17</v>
      </c>
      <c r="DD11" s="237">
        <v>21.49</v>
      </c>
      <c r="DE11" s="236">
        <v>21.58</v>
      </c>
      <c r="DF11" s="51">
        <v>232</v>
      </c>
      <c r="DG11" s="50">
        <v>233</v>
      </c>
      <c r="DH11" s="43">
        <f>DG11-DF11</f>
        <v>1</v>
      </c>
      <c r="DI11" s="29"/>
      <c r="DJ11" s="62"/>
      <c r="DK11" s="48"/>
      <c r="DL11" s="116">
        <f>DM11+DN11+DO11</f>
        <v>50.89</v>
      </c>
      <c r="DM11" s="237">
        <v>7.82</v>
      </c>
      <c r="DN11" s="237">
        <v>21.49</v>
      </c>
      <c r="DO11" s="236">
        <v>21.58</v>
      </c>
      <c r="DP11" s="51">
        <v>233</v>
      </c>
      <c r="DQ11" s="50">
        <v>233</v>
      </c>
      <c r="DR11" s="43">
        <f>DQ11-DP11</f>
        <v>0</v>
      </c>
      <c r="DS11" s="29"/>
      <c r="DT11" s="62"/>
      <c r="DU11" s="48"/>
      <c r="DV11" s="116">
        <f>DW11+DX11+DY11</f>
        <v>50.89</v>
      </c>
      <c r="DW11" s="237">
        <v>7.82</v>
      </c>
      <c r="DX11" s="237">
        <v>21.49</v>
      </c>
      <c r="DY11" s="236">
        <v>21.58</v>
      </c>
      <c r="DZ11" s="51">
        <v>233</v>
      </c>
      <c r="EA11" s="50">
        <v>233</v>
      </c>
      <c r="EB11" s="43">
        <f>EA11-DZ11</f>
        <v>0</v>
      </c>
      <c r="EC11" s="29"/>
      <c r="ED11" s="62"/>
      <c r="EE11" s="48"/>
      <c r="EF11" s="116">
        <f>EG11+EH11+EI11</f>
        <v>53.239999999999995</v>
      </c>
      <c r="EG11" s="237">
        <v>10.17</v>
      </c>
      <c r="EH11" s="237">
        <v>21.49</v>
      </c>
      <c r="EI11" s="236">
        <f>1.58+20</f>
        <v>21.58</v>
      </c>
      <c r="EJ11" s="51">
        <v>233</v>
      </c>
      <c r="EK11" s="50">
        <v>234</v>
      </c>
      <c r="EL11" s="43">
        <f>EK11-EJ11</f>
        <v>1</v>
      </c>
      <c r="EM11" s="29"/>
      <c r="EN11" s="62"/>
      <c r="EO11" s="48"/>
      <c r="EP11" s="63">
        <f>EQ11+ER11+ES11</f>
        <v>47.180000000000007</v>
      </c>
      <c r="EQ11" s="63">
        <v>7.98</v>
      </c>
      <c r="ER11" s="63">
        <v>17.510000000000002</v>
      </c>
      <c r="ES11" s="63">
        <v>21.69</v>
      </c>
      <c r="ET11" s="43">
        <v>234</v>
      </c>
      <c r="EU11" s="43">
        <v>234</v>
      </c>
      <c r="EV11" s="43">
        <f>EU11-ET11</f>
        <v>0</v>
      </c>
      <c r="EW11" s="29"/>
      <c r="EX11" s="62"/>
      <c r="EY11" s="48"/>
      <c r="EZ11" s="63">
        <f>FA11+FB11+FC11</f>
        <v>49.58</v>
      </c>
      <c r="FA11" s="63">
        <v>10.38</v>
      </c>
      <c r="FB11" s="63">
        <v>17.510000000000002</v>
      </c>
      <c r="FC11" s="63">
        <v>21.69</v>
      </c>
      <c r="FD11" s="43">
        <v>234</v>
      </c>
      <c r="FE11" s="43">
        <v>235</v>
      </c>
      <c r="FF11" s="43">
        <f>FE11-FD11</f>
        <v>1</v>
      </c>
      <c r="FG11" s="29"/>
      <c r="FH11" s="62"/>
      <c r="FI11" s="48"/>
      <c r="FJ11" s="63">
        <f>FK11+FL11+FM11</f>
        <v>47.180000000000007</v>
      </c>
      <c r="FK11" s="63">
        <v>7.98</v>
      </c>
      <c r="FL11" s="63">
        <v>17.510000000000002</v>
      </c>
      <c r="FM11" s="63">
        <v>21.69</v>
      </c>
      <c r="FN11" s="43">
        <v>235</v>
      </c>
      <c r="FO11" s="43">
        <v>235</v>
      </c>
      <c r="FP11" s="43">
        <f>FO11-FN11</f>
        <v>0</v>
      </c>
      <c r="FQ11" s="29"/>
      <c r="FR11" s="62"/>
      <c r="FS11" s="48"/>
      <c r="FT11" s="63">
        <f>FU11+FV11+FW11</f>
        <v>49.58</v>
      </c>
      <c r="FU11" s="63">
        <v>10.38</v>
      </c>
      <c r="FV11" s="63">
        <v>17.510000000000002</v>
      </c>
      <c r="FW11" s="63">
        <v>21.69</v>
      </c>
      <c r="FX11" s="43">
        <v>235</v>
      </c>
      <c r="FY11" s="43">
        <v>236</v>
      </c>
      <c r="FZ11" s="43">
        <f>FY11-FX11</f>
        <v>1</v>
      </c>
      <c r="GA11" s="29"/>
      <c r="GB11" s="62"/>
      <c r="GC11" s="48"/>
      <c r="GD11" s="63">
        <f>GE11+GF11+GG11</f>
        <v>49.58</v>
      </c>
      <c r="GE11" s="43">
        <v>10.38</v>
      </c>
      <c r="GF11" s="43">
        <v>17.510000000000002</v>
      </c>
      <c r="GG11" s="43">
        <v>21.69</v>
      </c>
      <c r="GH11" s="43">
        <v>236</v>
      </c>
      <c r="GI11" s="43">
        <v>237</v>
      </c>
      <c r="GJ11" s="43">
        <f>GI11-GH11</f>
        <v>1</v>
      </c>
      <c r="GK11" s="29"/>
      <c r="GL11" s="62"/>
      <c r="GM11" s="48"/>
      <c r="GN11" s="63">
        <f>GO11+GP11+GQ11</f>
        <v>47.180000000000007</v>
      </c>
      <c r="GO11" s="43">
        <v>7.98</v>
      </c>
      <c r="GP11" s="43">
        <v>17.510000000000002</v>
      </c>
      <c r="GQ11" s="43">
        <v>21.69</v>
      </c>
      <c r="GR11" s="43">
        <v>237</v>
      </c>
      <c r="GS11" s="43">
        <v>237</v>
      </c>
      <c r="GT11" s="43">
        <f>GS11-GR11</f>
        <v>0</v>
      </c>
      <c r="GU11" s="29"/>
      <c r="GV11" s="62"/>
    </row>
    <row r="12" spans="1:204" s="63" customFormat="1" x14ac:dyDescent="0.2">
      <c r="A12" s="55"/>
      <c r="B12" s="55" t="s">
        <v>84</v>
      </c>
      <c r="C12" s="146" t="s">
        <v>223</v>
      </c>
      <c r="D12" s="151" t="s">
        <v>222</v>
      </c>
      <c r="E12" s="116">
        <f>F12+G12+H12</f>
        <v>1037.3899999999999</v>
      </c>
      <c r="F12" s="237">
        <v>642.28</v>
      </c>
      <c r="G12" s="237">
        <v>360.65</v>
      </c>
      <c r="H12" s="236">
        <v>34.46</v>
      </c>
      <c r="I12" s="51">
        <v>34033</v>
      </c>
      <c r="J12" s="50">
        <v>34241</v>
      </c>
      <c r="K12" s="61">
        <f>J12-I12</f>
        <v>208</v>
      </c>
      <c r="L12" s="60">
        <v>967.91</v>
      </c>
      <c r="M12" s="58">
        <v>716.37</v>
      </c>
      <c r="N12" s="58">
        <v>277.56</v>
      </c>
      <c r="O12" s="60">
        <v>23.98</v>
      </c>
      <c r="P12" s="58">
        <v>26082</v>
      </c>
      <c r="Q12" s="58">
        <v>26312</v>
      </c>
      <c r="R12" s="58">
        <v>230</v>
      </c>
      <c r="S12" s="60">
        <v>967.91</v>
      </c>
      <c r="T12" s="58">
        <v>716.37</v>
      </c>
      <c r="U12" s="58">
        <v>227.56</v>
      </c>
      <c r="V12" s="58">
        <v>23.98</v>
      </c>
      <c r="W12" s="58">
        <v>26082</v>
      </c>
      <c r="X12" s="58">
        <v>26312</v>
      </c>
      <c r="Y12" s="58">
        <v>230</v>
      </c>
      <c r="Z12" s="60">
        <v>888.35</v>
      </c>
      <c r="AA12" s="58">
        <v>636.80999999999995</v>
      </c>
      <c r="AB12" s="60">
        <v>227.56</v>
      </c>
      <c r="AC12" s="60">
        <v>23.98</v>
      </c>
      <c r="AD12" s="58">
        <v>26312</v>
      </c>
      <c r="AE12" s="58">
        <v>26524</v>
      </c>
      <c r="AF12" s="58">
        <v>212</v>
      </c>
      <c r="AG12" s="60">
        <v>574.54999999999995</v>
      </c>
      <c r="AH12" s="58">
        <v>323.01</v>
      </c>
      <c r="AI12" s="60">
        <v>227.56</v>
      </c>
      <c r="AJ12" s="60">
        <v>23.98</v>
      </c>
      <c r="AK12" s="58">
        <v>26728</v>
      </c>
      <c r="AL12" s="58">
        <v>26858</v>
      </c>
      <c r="AM12" s="58">
        <v>130</v>
      </c>
      <c r="AN12" s="60">
        <v>574.54999999999995</v>
      </c>
      <c r="AO12" s="60">
        <v>323.01</v>
      </c>
      <c r="AP12" s="60">
        <v>227.56</v>
      </c>
      <c r="AQ12" s="60">
        <v>23.98</v>
      </c>
      <c r="AR12" s="58">
        <v>26728</v>
      </c>
      <c r="AS12" s="58">
        <v>26858</v>
      </c>
      <c r="AT12" s="72">
        <v>130</v>
      </c>
      <c r="AU12" s="70">
        <v>685.82</v>
      </c>
      <c r="AV12" s="70">
        <v>398.51</v>
      </c>
      <c r="AW12" s="70">
        <v>263.36</v>
      </c>
      <c r="AX12" s="70">
        <v>23.98</v>
      </c>
      <c r="AY12" s="69">
        <v>26858</v>
      </c>
      <c r="AZ12" s="69">
        <v>27008</v>
      </c>
      <c r="BA12" s="69">
        <v>150</v>
      </c>
      <c r="BB12" s="70">
        <v>650.03</v>
      </c>
      <c r="BC12" s="70">
        <v>362.69</v>
      </c>
      <c r="BD12" s="70">
        <v>263.36</v>
      </c>
      <c r="BE12" s="70">
        <v>23.98</v>
      </c>
      <c r="BF12" s="69">
        <v>27008</v>
      </c>
      <c r="BG12" s="69">
        <v>27140</v>
      </c>
      <c r="BH12" s="69">
        <v>132</v>
      </c>
      <c r="BI12" s="70">
        <v>849.03</v>
      </c>
      <c r="BJ12" s="70">
        <v>561.69000000000005</v>
      </c>
      <c r="BK12" s="70">
        <v>23.98</v>
      </c>
      <c r="BL12" s="71">
        <v>2398</v>
      </c>
      <c r="BM12" s="69">
        <v>27313</v>
      </c>
      <c r="BN12" s="69">
        <v>27545</v>
      </c>
      <c r="BO12" s="69">
        <v>232</v>
      </c>
      <c r="BP12" s="70">
        <v>849.03</v>
      </c>
      <c r="BQ12" s="70">
        <v>561.69000000000005</v>
      </c>
      <c r="BR12" s="70">
        <v>263.36</v>
      </c>
      <c r="BS12" s="70">
        <v>23.98</v>
      </c>
      <c r="BT12" s="69">
        <v>27313</v>
      </c>
      <c r="BU12" s="69">
        <v>27545</v>
      </c>
      <c r="BV12" s="69">
        <v>232</v>
      </c>
      <c r="BW12" s="70">
        <v>944.55</v>
      </c>
      <c r="BX12" s="69">
        <v>657.21</v>
      </c>
      <c r="BY12" s="69">
        <v>263.36</v>
      </c>
      <c r="BZ12" s="69">
        <f>15+8.98</f>
        <v>23.98</v>
      </c>
      <c r="CA12" s="69">
        <v>27545</v>
      </c>
      <c r="CB12" s="69">
        <v>27825</v>
      </c>
      <c r="CC12" s="65">
        <v>280</v>
      </c>
      <c r="CD12" s="72">
        <f>SUM(CE12:CG12)</f>
        <v>0</v>
      </c>
      <c r="CE12" s="65"/>
      <c r="CF12" s="65"/>
      <c r="CG12" s="65"/>
      <c r="CH12" s="65"/>
      <c r="CI12" s="65"/>
      <c r="CJ12" s="65"/>
      <c r="CK12" s="43"/>
      <c r="CL12" s="53"/>
      <c r="CM12" s="43"/>
      <c r="CN12" s="43"/>
      <c r="CO12" s="29"/>
      <c r="CP12" s="62"/>
      <c r="CQ12" s="48"/>
      <c r="CR12" s="116">
        <f>CS12+CT12+CU12</f>
        <v>811.51</v>
      </c>
      <c r="CS12" s="237">
        <v>416.4</v>
      </c>
      <c r="CT12" s="237">
        <v>360.65</v>
      </c>
      <c r="CU12" s="236">
        <v>34.46</v>
      </c>
      <c r="CV12" s="51">
        <v>34241</v>
      </c>
      <c r="CW12" s="50">
        <v>34368</v>
      </c>
      <c r="CX12" s="43">
        <f>CW12-CV12</f>
        <v>127</v>
      </c>
      <c r="CY12" s="29"/>
      <c r="CZ12" s="62"/>
      <c r="DA12" s="48"/>
      <c r="DB12" s="116">
        <f>DC12+DD12+DE12</f>
        <v>684.61</v>
      </c>
      <c r="DC12" s="237">
        <v>289.5</v>
      </c>
      <c r="DD12" s="237">
        <v>360.65</v>
      </c>
      <c r="DE12" s="236">
        <f>14.46+20</f>
        <v>34.46</v>
      </c>
      <c r="DF12" s="51">
        <v>34368</v>
      </c>
      <c r="DG12" s="50">
        <v>34441</v>
      </c>
      <c r="DH12" s="43">
        <f>DG12-DF12</f>
        <v>73</v>
      </c>
      <c r="DI12" s="29"/>
      <c r="DJ12" s="62"/>
      <c r="DK12" s="48"/>
      <c r="DL12" s="116">
        <f>DM12+DN12+DO12</f>
        <v>597.66000000000008</v>
      </c>
      <c r="DM12" s="237">
        <v>202.55</v>
      </c>
      <c r="DN12" s="237">
        <v>360.65</v>
      </c>
      <c r="DO12" s="236">
        <v>34.46</v>
      </c>
      <c r="DP12" s="51">
        <v>34441</v>
      </c>
      <c r="DQ12" s="50">
        <v>34477</v>
      </c>
      <c r="DR12" s="43">
        <f>DQ12-DP12</f>
        <v>36</v>
      </c>
      <c r="DS12" s="29"/>
      <c r="DT12" s="62"/>
      <c r="DU12" s="48"/>
      <c r="DV12" s="116">
        <f>DW12+DX12+DY12</f>
        <v>574.16000000000008</v>
      </c>
      <c r="DW12" s="237">
        <v>179.05</v>
      </c>
      <c r="DX12" s="237">
        <v>360.65</v>
      </c>
      <c r="DY12" s="236">
        <v>34.46</v>
      </c>
      <c r="DZ12" s="51">
        <v>34477</v>
      </c>
      <c r="EA12" s="50">
        <v>34503</v>
      </c>
      <c r="EB12" s="43">
        <f>EA12-DZ12</f>
        <v>26</v>
      </c>
      <c r="EC12" s="29"/>
      <c r="ED12" s="62"/>
      <c r="EE12" s="48"/>
      <c r="EF12" s="116">
        <f>EG12+EH12+EI12</f>
        <v>567.11</v>
      </c>
      <c r="EG12" s="237">
        <v>172</v>
      </c>
      <c r="EH12" s="237">
        <v>360.65</v>
      </c>
      <c r="EI12" s="236">
        <f>14.46+20</f>
        <v>34.46</v>
      </c>
      <c r="EJ12" s="51">
        <v>34503</v>
      </c>
      <c r="EK12" s="50">
        <v>34526</v>
      </c>
      <c r="EL12" s="43">
        <f>EK12-EJ12</f>
        <v>23</v>
      </c>
      <c r="EM12" s="29"/>
      <c r="EN12" s="62"/>
      <c r="EO12" s="48"/>
      <c r="EP12" s="63">
        <f>EQ12+ER12+ES12</f>
        <v>390.66999999999996</v>
      </c>
      <c r="EQ12" s="63">
        <v>192.31</v>
      </c>
      <c r="ER12" s="63">
        <v>162.88999999999999</v>
      </c>
      <c r="ES12" s="63">
        <f>15.47+20</f>
        <v>35.47</v>
      </c>
      <c r="ET12" s="43">
        <v>34526</v>
      </c>
      <c r="EU12" s="43">
        <v>34556</v>
      </c>
      <c r="EV12" s="43">
        <f>EU12-ET12</f>
        <v>30</v>
      </c>
      <c r="EW12" s="29"/>
      <c r="EX12" s="62"/>
      <c r="EY12" s="48"/>
      <c r="EZ12" s="63">
        <f>FA12+FB12+FC12</f>
        <v>412.27</v>
      </c>
      <c r="FA12" s="63">
        <v>213.91</v>
      </c>
      <c r="FB12" s="63">
        <v>162.88999999999999</v>
      </c>
      <c r="FC12" s="63">
        <f>15.47+20</f>
        <v>35.47</v>
      </c>
      <c r="FD12" s="43">
        <v>34556</v>
      </c>
      <c r="FE12" s="43">
        <v>34595</v>
      </c>
      <c r="FF12" s="43">
        <f>FE12-FD12</f>
        <v>39</v>
      </c>
      <c r="FG12" s="29"/>
      <c r="FH12" s="62"/>
      <c r="FI12" s="48"/>
      <c r="FJ12" s="63">
        <f>FK12+FL12+FM12</f>
        <v>429.07000000000005</v>
      </c>
      <c r="FK12" s="63">
        <v>230.71</v>
      </c>
      <c r="FL12" s="63">
        <v>162.88999999999999</v>
      </c>
      <c r="FM12" s="63">
        <v>35.47</v>
      </c>
      <c r="FN12" s="43">
        <v>34595</v>
      </c>
      <c r="FO12" s="43">
        <v>34641</v>
      </c>
      <c r="FP12" s="43">
        <f>FO12-FN12</f>
        <v>46</v>
      </c>
      <c r="FQ12" s="29"/>
      <c r="FR12" s="62"/>
      <c r="FS12" s="48"/>
      <c r="FT12" s="63">
        <f>FU12+FV12+FW12</f>
        <v>518.33000000000004</v>
      </c>
      <c r="FU12" s="63">
        <v>319.97000000000003</v>
      </c>
      <c r="FV12" s="63">
        <v>162.88999999999999</v>
      </c>
      <c r="FW12" s="63">
        <v>35.47</v>
      </c>
      <c r="FX12" s="43">
        <v>34641</v>
      </c>
      <c r="FY12" s="43">
        <v>34705</v>
      </c>
      <c r="FZ12" s="43">
        <f>FY12-FX12</f>
        <v>64</v>
      </c>
      <c r="GA12" s="29"/>
      <c r="GB12" s="62"/>
      <c r="GC12" s="48"/>
      <c r="GD12" s="63">
        <f>GE12+GF12+GG12</f>
        <v>894.73</v>
      </c>
      <c r="GE12" s="43">
        <v>696.37</v>
      </c>
      <c r="GF12" s="43">
        <v>162.88999999999999</v>
      </c>
      <c r="GG12" s="43">
        <v>35.47</v>
      </c>
      <c r="GH12" s="43">
        <v>0</v>
      </c>
      <c r="GI12" s="43">
        <v>116</v>
      </c>
      <c r="GJ12" s="43">
        <f>GI12-GH12</f>
        <v>116</v>
      </c>
      <c r="GK12" s="29"/>
      <c r="GL12" s="62"/>
      <c r="GM12" s="48"/>
      <c r="GN12" s="63">
        <f>GO12+GP12+GQ12</f>
        <v>1114.24</v>
      </c>
      <c r="GO12" s="43">
        <v>915.88</v>
      </c>
      <c r="GP12" s="43">
        <v>162.88999999999999</v>
      </c>
      <c r="GQ12" s="43">
        <v>35.47</v>
      </c>
      <c r="GR12" s="43">
        <v>116</v>
      </c>
      <c r="GS12" s="43">
        <v>259</v>
      </c>
      <c r="GT12" s="43">
        <f>GS12-GR12</f>
        <v>143</v>
      </c>
      <c r="GU12" s="29"/>
      <c r="GV12" s="62"/>
    </row>
    <row r="13" spans="1:204" s="63" customFormat="1" x14ac:dyDescent="0.2">
      <c r="A13" s="55"/>
      <c r="B13" s="55" t="s">
        <v>84</v>
      </c>
      <c r="C13" s="146" t="s">
        <v>221</v>
      </c>
      <c r="D13" s="151" t="s">
        <v>115</v>
      </c>
      <c r="E13" s="116">
        <f>F13+G13+H13</f>
        <v>53.739999999999995</v>
      </c>
      <c r="F13" s="237">
        <v>14.87</v>
      </c>
      <c r="G13" s="237">
        <v>32.29</v>
      </c>
      <c r="H13" s="236">
        <v>6.58</v>
      </c>
      <c r="I13" s="51">
        <v>956</v>
      </c>
      <c r="J13" s="50">
        <v>959</v>
      </c>
      <c r="K13" s="61">
        <f>J13-I13</f>
        <v>3</v>
      </c>
      <c r="L13" s="60">
        <v>77.12</v>
      </c>
      <c r="M13" s="58">
        <v>29.89</v>
      </c>
      <c r="N13" s="58">
        <v>31.25</v>
      </c>
      <c r="O13" s="60">
        <v>15.98</v>
      </c>
      <c r="P13" s="58">
        <v>513</v>
      </c>
      <c r="Q13" s="58">
        <v>521</v>
      </c>
      <c r="R13" s="58">
        <v>8</v>
      </c>
      <c r="S13" s="60">
        <v>77.12</v>
      </c>
      <c r="T13" s="58">
        <v>29.89</v>
      </c>
      <c r="U13" s="58">
        <v>31.25</v>
      </c>
      <c r="V13" s="58">
        <v>15.98</v>
      </c>
      <c r="W13" s="58">
        <v>513</v>
      </c>
      <c r="X13" s="58">
        <v>521</v>
      </c>
      <c r="Y13" s="58">
        <v>8</v>
      </c>
      <c r="Z13" s="60">
        <v>78.98</v>
      </c>
      <c r="AA13" s="58">
        <v>31.75</v>
      </c>
      <c r="AB13" s="60">
        <v>31.25</v>
      </c>
      <c r="AC13" s="60">
        <v>15.98</v>
      </c>
      <c r="AD13" s="58">
        <v>521</v>
      </c>
      <c r="AE13" s="58">
        <v>530</v>
      </c>
      <c r="AF13" s="58">
        <v>9</v>
      </c>
      <c r="AG13" s="60">
        <v>75.260000000000005</v>
      </c>
      <c r="AH13" s="58">
        <v>28.03</v>
      </c>
      <c r="AI13" s="60">
        <v>31.25</v>
      </c>
      <c r="AJ13" s="60">
        <v>15.98</v>
      </c>
      <c r="AK13" s="58">
        <v>542</v>
      </c>
      <c r="AL13" s="58">
        <v>549</v>
      </c>
      <c r="AM13" s="58">
        <v>7</v>
      </c>
      <c r="AN13" s="60">
        <v>75.260000000000005</v>
      </c>
      <c r="AO13" s="60">
        <v>28.03</v>
      </c>
      <c r="AP13" s="60">
        <v>31.25</v>
      </c>
      <c r="AQ13" s="60">
        <v>15.98</v>
      </c>
      <c r="AR13" s="58">
        <v>542</v>
      </c>
      <c r="AS13" s="58">
        <v>549</v>
      </c>
      <c r="AT13" s="72">
        <v>7</v>
      </c>
      <c r="AU13" s="70">
        <v>73.22</v>
      </c>
      <c r="AV13" s="70">
        <v>34.369999999999997</v>
      </c>
      <c r="AW13" s="70">
        <v>22.87</v>
      </c>
      <c r="AX13" s="70">
        <v>15.98</v>
      </c>
      <c r="AY13" s="157">
        <v>549</v>
      </c>
      <c r="AZ13" s="72">
        <v>558</v>
      </c>
      <c r="BA13" s="72">
        <v>9</v>
      </c>
      <c r="BB13" s="70">
        <v>77.2</v>
      </c>
      <c r="BC13" s="70">
        <v>38.35</v>
      </c>
      <c r="BD13" s="70">
        <v>22.87</v>
      </c>
      <c r="BE13" s="70">
        <v>15.98</v>
      </c>
      <c r="BF13" s="72">
        <v>558</v>
      </c>
      <c r="BG13" s="72">
        <v>569</v>
      </c>
      <c r="BH13" s="72">
        <v>11</v>
      </c>
      <c r="BI13" s="70">
        <v>77.2</v>
      </c>
      <c r="BJ13" s="70">
        <v>38.35</v>
      </c>
      <c r="BK13" s="70">
        <v>22.87</v>
      </c>
      <c r="BL13" s="71">
        <v>15.98</v>
      </c>
      <c r="BM13" s="69">
        <v>579</v>
      </c>
      <c r="BN13" s="69">
        <v>590</v>
      </c>
      <c r="BO13" s="69">
        <v>11</v>
      </c>
      <c r="BP13" s="70">
        <v>77.2</v>
      </c>
      <c r="BQ13" s="70">
        <v>38.35</v>
      </c>
      <c r="BR13" s="70">
        <v>22.87</v>
      </c>
      <c r="BS13" s="70">
        <v>15.98</v>
      </c>
      <c r="BT13" s="69">
        <v>579</v>
      </c>
      <c r="BU13" s="69">
        <v>590</v>
      </c>
      <c r="BV13" s="69">
        <v>11</v>
      </c>
      <c r="BW13" s="70">
        <f>SUM(BX13:BZ13)</f>
        <v>71.23</v>
      </c>
      <c r="BX13" s="69">
        <v>32.380000000000003</v>
      </c>
      <c r="BY13" s="69">
        <v>22.87</v>
      </c>
      <c r="BZ13" s="69">
        <v>15.98</v>
      </c>
      <c r="CA13" s="69">
        <v>590</v>
      </c>
      <c r="CB13" s="69">
        <v>598</v>
      </c>
      <c r="CC13" s="65">
        <v>8</v>
      </c>
      <c r="CD13" s="72">
        <f>SUM(CE13:CG13)</f>
        <v>0</v>
      </c>
      <c r="CE13" s="65"/>
      <c r="CF13" s="65"/>
      <c r="CG13" s="65"/>
      <c r="CH13" s="65"/>
      <c r="CI13" s="65"/>
      <c r="CJ13" s="65"/>
      <c r="CK13" s="43"/>
      <c r="CL13" s="53"/>
      <c r="CM13" s="43"/>
      <c r="CN13" s="43"/>
      <c r="CO13" s="29"/>
      <c r="CP13" s="62"/>
      <c r="CQ13" s="48"/>
      <c r="CR13" s="116">
        <f>CS13+CT13+CU13</f>
        <v>79.429999999999993</v>
      </c>
      <c r="CS13" s="237">
        <v>40.56</v>
      </c>
      <c r="CT13" s="237">
        <v>32.29</v>
      </c>
      <c r="CU13" s="236">
        <v>6.58</v>
      </c>
      <c r="CV13" s="51">
        <v>959</v>
      </c>
      <c r="CW13" s="50">
        <v>968</v>
      </c>
      <c r="CX13" s="43">
        <f>CW13-CV13</f>
        <v>9</v>
      </c>
      <c r="CY13" s="29"/>
      <c r="CZ13" s="62"/>
      <c r="DA13" s="48"/>
      <c r="DB13" s="116">
        <f>DC13+DD13+DE13</f>
        <v>51.39</v>
      </c>
      <c r="DC13" s="237">
        <v>12.52</v>
      </c>
      <c r="DD13" s="237">
        <v>32.29</v>
      </c>
      <c r="DE13" s="236">
        <v>6.58</v>
      </c>
      <c r="DF13" s="51">
        <v>968</v>
      </c>
      <c r="DG13" s="50">
        <v>970</v>
      </c>
      <c r="DH13" s="43">
        <f>DG13-DF13</f>
        <v>2</v>
      </c>
      <c r="DI13" s="29"/>
      <c r="DJ13" s="62"/>
      <c r="DK13" s="48"/>
      <c r="DL13" s="116">
        <f>DM13+DN13+DO13</f>
        <v>51.39</v>
      </c>
      <c r="DM13" s="237">
        <v>12.52</v>
      </c>
      <c r="DN13" s="237">
        <v>32.29</v>
      </c>
      <c r="DO13" s="236">
        <v>6.58</v>
      </c>
      <c r="DP13" s="51">
        <v>970</v>
      </c>
      <c r="DQ13" s="50">
        <v>972</v>
      </c>
      <c r="DR13" s="43">
        <f>DQ13-DP13</f>
        <v>2</v>
      </c>
      <c r="DS13" s="29"/>
      <c r="DT13" s="62"/>
      <c r="DU13" s="48"/>
      <c r="DV13" s="116">
        <f>DW13+DX13+DY13</f>
        <v>53.739999999999995</v>
      </c>
      <c r="DW13" s="237">
        <v>14.87</v>
      </c>
      <c r="DX13" s="237">
        <v>32.29</v>
      </c>
      <c r="DY13" s="236">
        <v>6.58</v>
      </c>
      <c r="DZ13" s="51">
        <v>972</v>
      </c>
      <c r="EA13" s="50">
        <v>975</v>
      </c>
      <c r="EB13" s="43">
        <f>EA13-DZ13</f>
        <v>3</v>
      </c>
      <c r="EC13" s="29"/>
      <c r="ED13" s="62"/>
      <c r="EE13" s="48"/>
      <c r="EF13" s="116">
        <f>EG13+EH13+EI13</f>
        <v>51.39</v>
      </c>
      <c r="EG13" s="237">
        <v>12.52</v>
      </c>
      <c r="EH13" s="237">
        <v>32.29</v>
      </c>
      <c r="EI13" s="236">
        <v>6.58</v>
      </c>
      <c r="EJ13" s="51">
        <v>975</v>
      </c>
      <c r="EK13" s="50">
        <v>977</v>
      </c>
      <c r="EL13" s="43">
        <f>EK13-EJ13</f>
        <v>2</v>
      </c>
      <c r="EM13" s="29"/>
      <c r="EN13" s="62"/>
      <c r="EO13" s="48"/>
      <c r="EP13" s="63">
        <f>EQ13+ER13+ES13</f>
        <v>77.8</v>
      </c>
      <c r="EQ13" s="63">
        <v>34.200000000000003</v>
      </c>
      <c r="ER13" s="63">
        <v>21.91</v>
      </c>
      <c r="ES13" s="63">
        <v>21.69</v>
      </c>
      <c r="ET13" s="43">
        <v>977</v>
      </c>
      <c r="EU13" s="43">
        <v>983</v>
      </c>
      <c r="EV13" s="43">
        <f>EU13-ET13</f>
        <v>6</v>
      </c>
      <c r="EW13" s="29"/>
      <c r="EX13" s="62"/>
      <c r="EY13" s="48"/>
      <c r="EZ13" s="63">
        <f>FA13+FB13+FC13</f>
        <v>75.400000000000006</v>
      </c>
      <c r="FA13" s="63">
        <v>31.8</v>
      </c>
      <c r="FB13" s="63">
        <v>21.91</v>
      </c>
      <c r="FC13" s="63">
        <f>1.69+20</f>
        <v>21.69</v>
      </c>
      <c r="FD13" s="43">
        <v>983</v>
      </c>
      <c r="FE13" s="43">
        <v>988</v>
      </c>
      <c r="FF13" s="43">
        <f>FE13-FD13</f>
        <v>5</v>
      </c>
      <c r="FG13" s="29"/>
      <c r="FH13" s="62"/>
      <c r="FI13" s="48"/>
      <c r="FJ13" s="63">
        <f>FK13+FL13+FM13</f>
        <v>51.58</v>
      </c>
      <c r="FK13" s="63">
        <v>7.98</v>
      </c>
      <c r="FL13" s="63">
        <v>21.91</v>
      </c>
      <c r="FM13" s="63">
        <v>21.69</v>
      </c>
      <c r="FN13" s="43">
        <v>987</v>
      </c>
      <c r="FO13" s="43">
        <v>987</v>
      </c>
      <c r="FP13" s="43">
        <f>FO13-FN13</f>
        <v>0</v>
      </c>
      <c r="FQ13" s="29"/>
      <c r="FR13" s="62"/>
      <c r="FS13" s="48"/>
      <c r="FT13" s="63">
        <f>FU13+FV13+FW13</f>
        <v>108.38</v>
      </c>
      <c r="FU13" s="63">
        <v>64.78</v>
      </c>
      <c r="FV13" s="63">
        <v>21.91</v>
      </c>
      <c r="FW13" s="63">
        <v>21.69</v>
      </c>
      <c r="FX13" s="43">
        <v>987</v>
      </c>
      <c r="FY13" s="43">
        <v>1003</v>
      </c>
      <c r="FZ13" s="43">
        <f>FY13-FX13</f>
        <v>16</v>
      </c>
      <c r="GA13" s="29"/>
      <c r="GB13" s="62"/>
      <c r="GC13" s="48"/>
      <c r="GD13" s="63">
        <f>GE13+GF13+GG13</f>
        <v>125.44999999999999</v>
      </c>
      <c r="GE13" s="43">
        <v>81.849999999999994</v>
      </c>
      <c r="GF13" s="43">
        <v>21.91</v>
      </c>
      <c r="GG13" s="43">
        <v>21.69</v>
      </c>
      <c r="GH13" s="43">
        <v>1003</v>
      </c>
      <c r="GI13" s="43">
        <v>1022</v>
      </c>
      <c r="GJ13" s="43">
        <f>GI13-GH13</f>
        <v>19</v>
      </c>
      <c r="GK13" s="29"/>
      <c r="GL13" s="62"/>
      <c r="GM13" s="48"/>
      <c r="GN13" s="63">
        <f>GO13+GP13+GQ13</f>
        <v>73</v>
      </c>
      <c r="GO13" s="43">
        <v>29.4</v>
      </c>
      <c r="GP13" s="43">
        <v>21.91</v>
      </c>
      <c r="GQ13" s="43">
        <v>21.69</v>
      </c>
      <c r="GR13" s="43">
        <v>1022</v>
      </c>
      <c r="GS13" s="43">
        <v>1026</v>
      </c>
      <c r="GT13" s="43">
        <f>GS13-GR13</f>
        <v>4</v>
      </c>
      <c r="GU13" s="29"/>
      <c r="GV13" s="62"/>
    </row>
    <row r="14" spans="1:204" s="63" customFormat="1" x14ac:dyDescent="0.2">
      <c r="A14" s="55"/>
      <c r="B14" s="55" t="s">
        <v>84</v>
      </c>
      <c r="C14" s="146" t="s">
        <v>220</v>
      </c>
      <c r="D14" s="151" t="s">
        <v>219</v>
      </c>
      <c r="E14" s="116"/>
      <c r="F14" s="237"/>
      <c r="G14" s="237"/>
      <c r="H14" s="236"/>
      <c r="I14" s="51"/>
      <c r="J14" s="50"/>
      <c r="K14" s="61"/>
      <c r="L14" s="60"/>
      <c r="M14" s="58"/>
      <c r="N14" s="58"/>
      <c r="O14" s="60"/>
      <c r="P14" s="58"/>
      <c r="Q14" s="58"/>
      <c r="R14" s="58"/>
      <c r="S14" s="60"/>
      <c r="T14" s="58"/>
      <c r="U14" s="58"/>
      <c r="V14" s="58"/>
      <c r="W14" s="58"/>
      <c r="X14" s="58"/>
      <c r="Y14" s="58"/>
      <c r="Z14" s="60"/>
      <c r="AA14" s="58"/>
      <c r="AB14" s="60"/>
      <c r="AC14" s="60"/>
      <c r="AD14" s="58"/>
      <c r="AE14" s="58"/>
      <c r="AF14" s="58"/>
      <c r="AG14" s="60"/>
      <c r="AH14" s="58"/>
      <c r="AI14" s="60"/>
      <c r="AJ14" s="60"/>
      <c r="AK14" s="58"/>
      <c r="AL14" s="58"/>
      <c r="AM14" s="58"/>
      <c r="AN14" s="60"/>
      <c r="AO14" s="60"/>
      <c r="AP14" s="60"/>
      <c r="AQ14" s="60"/>
      <c r="AR14" s="58"/>
      <c r="AS14" s="58"/>
      <c r="AT14" s="72"/>
      <c r="AU14" s="70"/>
      <c r="AV14" s="70"/>
      <c r="AW14" s="70"/>
      <c r="AX14" s="70"/>
      <c r="AY14" s="157"/>
      <c r="AZ14" s="72"/>
      <c r="BA14" s="72"/>
      <c r="BB14" s="70"/>
      <c r="BC14" s="70"/>
      <c r="BD14" s="70"/>
      <c r="BE14" s="70"/>
      <c r="BF14" s="72"/>
      <c r="BG14" s="72"/>
      <c r="BH14" s="72"/>
      <c r="BI14" s="70"/>
      <c r="BJ14" s="70"/>
      <c r="BK14" s="70"/>
      <c r="BL14" s="71"/>
      <c r="BM14" s="69"/>
      <c r="BN14" s="69"/>
      <c r="BO14" s="69"/>
      <c r="BP14" s="70"/>
      <c r="BQ14" s="70"/>
      <c r="BR14" s="70"/>
      <c r="BS14" s="70"/>
      <c r="BT14" s="69"/>
      <c r="BU14" s="69"/>
      <c r="BV14" s="69"/>
      <c r="BW14" s="70"/>
      <c r="BX14" s="69"/>
      <c r="BY14" s="69"/>
      <c r="BZ14" s="69"/>
      <c r="CA14" s="69"/>
      <c r="CB14" s="69"/>
      <c r="CC14" s="65"/>
      <c r="CD14" s="72"/>
      <c r="CE14" s="65"/>
      <c r="CF14" s="65"/>
      <c r="CG14" s="65"/>
      <c r="CH14" s="65"/>
      <c r="CI14" s="65"/>
      <c r="CJ14" s="65"/>
      <c r="CK14" s="43"/>
      <c r="CL14" s="53"/>
      <c r="CM14" s="43"/>
      <c r="CN14" s="43"/>
      <c r="CO14" s="29"/>
      <c r="CP14" s="62"/>
      <c r="CQ14" s="48"/>
      <c r="CR14" s="116"/>
      <c r="CS14" s="237"/>
      <c r="CT14" s="237"/>
      <c r="CU14" s="236"/>
      <c r="CV14" s="51"/>
      <c r="CW14" s="50"/>
      <c r="CX14" s="43"/>
      <c r="CY14" s="29"/>
      <c r="CZ14" s="62"/>
      <c r="DA14" s="48"/>
      <c r="DB14" s="116"/>
      <c r="DC14" s="237"/>
      <c r="DD14" s="237"/>
      <c r="DE14" s="236"/>
      <c r="DF14" s="51"/>
      <c r="DG14" s="50"/>
      <c r="DH14" s="43"/>
      <c r="DI14" s="29"/>
      <c r="DJ14" s="62"/>
      <c r="DK14" s="48"/>
      <c r="DL14" s="116"/>
      <c r="DM14" s="237"/>
      <c r="DN14" s="237"/>
      <c r="DO14" s="236"/>
      <c r="DP14" s="51"/>
      <c r="DQ14" s="50"/>
      <c r="DR14" s="43"/>
      <c r="DS14" s="29"/>
      <c r="DT14" s="62"/>
      <c r="DU14" s="48"/>
      <c r="DV14" s="116"/>
      <c r="DW14" s="237"/>
      <c r="DX14" s="237"/>
      <c r="DY14" s="236"/>
      <c r="DZ14" s="51"/>
      <c r="EA14" s="50"/>
      <c r="EB14" s="43"/>
      <c r="EC14" s="29"/>
      <c r="ED14" s="62"/>
      <c r="EE14" s="48"/>
      <c r="EF14" s="116"/>
      <c r="EG14" s="237"/>
      <c r="EH14" s="237"/>
      <c r="EI14" s="236"/>
      <c r="EJ14" s="51"/>
      <c r="EK14" s="50"/>
      <c r="EL14" s="43"/>
      <c r="EM14" s="29"/>
      <c r="EN14" s="62"/>
      <c r="EO14" s="48"/>
      <c r="ET14" s="43"/>
      <c r="EU14" s="43"/>
      <c r="EV14" s="43"/>
      <c r="EW14" s="29"/>
      <c r="EX14" s="62"/>
      <c r="EY14" s="48"/>
      <c r="EZ14" s="63">
        <v>147.36000000000001</v>
      </c>
      <c r="FA14" s="63">
        <v>76.510000000000005</v>
      </c>
      <c r="FB14" s="63">
        <v>0</v>
      </c>
      <c r="FC14" s="63">
        <v>21.65</v>
      </c>
      <c r="FD14" s="43">
        <v>0</v>
      </c>
      <c r="FE14" s="43">
        <v>0</v>
      </c>
      <c r="FF14" s="43">
        <f>FE14-FD14</f>
        <v>0</v>
      </c>
      <c r="FG14" s="29"/>
      <c r="FH14" s="62"/>
      <c r="FI14" s="48"/>
      <c r="FJ14" s="63">
        <f>FK14+FL14+FM14</f>
        <v>153.05000000000001</v>
      </c>
      <c r="FK14" s="63">
        <v>82.2</v>
      </c>
      <c r="FL14" s="63">
        <v>0</v>
      </c>
      <c r="FM14" s="63">
        <v>70.849999999999994</v>
      </c>
      <c r="FN14" s="43">
        <v>0</v>
      </c>
      <c r="FO14" s="43">
        <v>0</v>
      </c>
      <c r="FP14" s="43">
        <f>FO14-FN14</f>
        <v>0</v>
      </c>
      <c r="FQ14" s="29"/>
      <c r="FR14" s="62"/>
      <c r="FS14" s="48"/>
      <c r="FT14" s="63">
        <f>FU14+FV14+FW14</f>
        <v>153.05000000000001</v>
      </c>
      <c r="FU14" s="63">
        <v>82.2</v>
      </c>
      <c r="FV14" s="63">
        <v>0</v>
      </c>
      <c r="FW14" s="63">
        <f>49.2+21.65</f>
        <v>70.849999999999994</v>
      </c>
      <c r="FX14" s="43">
        <v>3</v>
      </c>
      <c r="FY14" s="43">
        <v>4</v>
      </c>
      <c r="FZ14" s="43">
        <f>FY14-FX14</f>
        <v>1</v>
      </c>
      <c r="GA14" s="29"/>
      <c r="GB14" s="62"/>
      <c r="GC14" s="48"/>
      <c r="GD14" s="63">
        <f>GE14+GF14+GG14</f>
        <v>164.43</v>
      </c>
      <c r="GE14" s="43">
        <v>93.58</v>
      </c>
      <c r="GF14" s="43">
        <v>0</v>
      </c>
      <c r="GG14" s="43">
        <f>49.2+21.65</f>
        <v>70.849999999999994</v>
      </c>
      <c r="GH14" s="43">
        <v>4</v>
      </c>
      <c r="GI14" s="43">
        <v>7</v>
      </c>
      <c r="GJ14" s="43">
        <f>GI14-GH14</f>
        <v>3</v>
      </c>
      <c r="GK14" s="29"/>
      <c r="GL14" s="62"/>
      <c r="GM14" s="48"/>
      <c r="GN14" s="63">
        <f>GO14+GP14+GQ14</f>
        <v>482.84000000000003</v>
      </c>
      <c r="GO14" s="43">
        <v>411.99</v>
      </c>
      <c r="GP14" s="43">
        <v>0</v>
      </c>
      <c r="GQ14" s="43">
        <f>49.2+21.65</f>
        <v>70.849999999999994</v>
      </c>
      <c r="GR14" s="43">
        <v>7</v>
      </c>
      <c r="GS14" s="43">
        <v>14</v>
      </c>
      <c r="GT14" s="43">
        <f>GS14-GR14</f>
        <v>7</v>
      </c>
      <c r="GU14" s="29"/>
      <c r="GV14" s="62"/>
    </row>
    <row r="15" spans="1:204" s="63" customFormat="1" x14ac:dyDescent="0.2">
      <c r="A15" s="55"/>
      <c r="B15" s="55" t="s">
        <v>84</v>
      </c>
      <c r="C15" s="146" t="s">
        <v>218</v>
      </c>
      <c r="D15" s="151" t="s">
        <v>217</v>
      </c>
      <c r="E15" s="116">
        <f>F15+G15+H15</f>
        <v>79.86</v>
      </c>
      <c r="F15" s="237">
        <v>35.700000000000003</v>
      </c>
      <c r="G15" s="237">
        <v>0</v>
      </c>
      <c r="H15" s="236">
        <v>44.16</v>
      </c>
      <c r="I15" s="51">
        <v>0</v>
      </c>
      <c r="J15" s="50">
        <v>0</v>
      </c>
      <c r="K15" s="61">
        <f>J15-I15</f>
        <v>0</v>
      </c>
      <c r="L15" s="60">
        <v>55.72</v>
      </c>
      <c r="M15" s="144">
        <v>28.29</v>
      </c>
      <c r="N15" s="58">
        <v>0</v>
      </c>
      <c r="O15" s="60">
        <v>27.43</v>
      </c>
      <c r="P15" s="58">
        <v>0</v>
      </c>
      <c r="Q15" s="58">
        <v>0</v>
      </c>
      <c r="R15" s="58">
        <v>0</v>
      </c>
      <c r="S15" s="60">
        <v>55.72</v>
      </c>
      <c r="T15" s="58">
        <v>28.29</v>
      </c>
      <c r="U15" s="58">
        <v>0</v>
      </c>
      <c r="V15" s="58">
        <v>27.43</v>
      </c>
      <c r="W15" s="58">
        <v>0</v>
      </c>
      <c r="X15" s="58">
        <v>0</v>
      </c>
      <c r="Y15" s="58">
        <v>0</v>
      </c>
      <c r="Z15" s="60">
        <v>55.72</v>
      </c>
      <c r="AA15" s="58">
        <v>28.29</v>
      </c>
      <c r="AB15" s="60">
        <v>0</v>
      </c>
      <c r="AC15" s="60">
        <v>27.43</v>
      </c>
      <c r="AD15" s="58">
        <v>0</v>
      </c>
      <c r="AE15" s="58">
        <v>0</v>
      </c>
      <c r="AF15" s="58">
        <v>0</v>
      </c>
      <c r="AG15" s="60">
        <v>55.72</v>
      </c>
      <c r="AH15" s="58">
        <v>28.29</v>
      </c>
      <c r="AI15" s="60">
        <v>0</v>
      </c>
      <c r="AJ15" s="60">
        <v>27.43</v>
      </c>
      <c r="AK15" s="58">
        <v>0</v>
      </c>
      <c r="AL15" s="58">
        <v>0</v>
      </c>
      <c r="AM15" s="58">
        <v>0</v>
      </c>
      <c r="AN15" s="60">
        <v>55.72</v>
      </c>
      <c r="AO15" s="60">
        <v>28.29</v>
      </c>
      <c r="AP15" s="60">
        <v>0</v>
      </c>
      <c r="AQ15" s="60">
        <v>27.43</v>
      </c>
      <c r="AR15" s="58">
        <v>0</v>
      </c>
      <c r="AS15" s="58">
        <v>0</v>
      </c>
      <c r="AT15" s="72">
        <v>0</v>
      </c>
      <c r="AU15" s="70">
        <v>57.7</v>
      </c>
      <c r="AV15" s="70">
        <v>30.27</v>
      </c>
      <c r="AW15" s="70">
        <v>0</v>
      </c>
      <c r="AX15" s="70">
        <v>27.43</v>
      </c>
      <c r="AY15" s="157">
        <v>0</v>
      </c>
      <c r="AZ15" s="72">
        <v>0</v>
      </c>
      <c r="BA15" s="72">
        <v>0</v>
      </c>
      <c r="BB15" s="70">
        <v>57.7</v>
      </c>
      <c r="BC15" s="70">
        <v>30.27</v>
      </c>
      <c r="BD15" s="70">
        <v>0</v>
      </c>
      <c r="BE15" s="70">
        <v>27.43</v>
      </c>
      <c r="BF15" s="72">
        <v>0</v>
      </c>
      <c r="BG15" s="72">
        <v>0</v>
      </c>
      <c r="BH15" s="72">
        <v>0</v>
      </c>
      <c r="BI15" s="70">
        <v>57.7</v>
      </c>
      <c r="BJ15" s="70">
        <v>30.27</v>
      </c>
      <c r="BK15" s="70">
        <v>0</v>
      </c>
      <c r="BL15" s="71">
        <v>0</v>
      </c>
      <c r="BM15" s="69">
        <v>0</v>
      </c>
      <c r="BN15" s="69">
        <v>0</v>
      </c>
      <c r="BO15" s="69">
        <v>0</v>
      </c>
      <c r="BP15" s="70">
        <v>57.7</v>
      </c>
      <c r="BQ15" s="70">
        <v>30.27</v>
      </c>
      <c r="BR15" s="70">
        <v>0</v>
      </c>
      <c r="BS15" s="70">
        <v>27.43</v>
      </c>
      <c r="BT15" s="69">
        <v>0</v>
      </c>
      <c r="BU15" s="69">
        <v>0</v>
      </c>
      <c r="BV15" s="69">
        <v>0</v>
      </c>
      <c r="BW15" s="70">
        <f>SUM(BX15:BZ15)</f>
        <v>57.7</v>
      </c>
      <c r="BX15" s="69">
        <v>30.27</v>
      </c>
      <c r="BY15" s="69">
        <v>0</v>
      </c>
      <c r="BZ15" s="69">
        <v>27.43</v>
      </c>
      <c r="CA15" s="69">
        <v>0</v>
      </c>
      <c r="CB15" s="69">
        <v>0</v>
      </c>
      <c r="CC15" s="65">
        <v>0</v>
      </c>
      <c r="CD15" s="72">
        <f>SUM(CE15:CG15)</f>
        <v>0</v>
      </c>
      <c r="CE15" s="65"/>
      <c r="CF15" s="65"/>
      <c r="CG15" s="65"/>
      <c r="CH15" s="65"/>
      <c r="CI15" s="65"/>
      <c r="CJ15" s="65"/>
      <c r="CK15" s="43"/>
      <c r="CL15" s="53"/>
      <c r="CM15" s="43"/>
      <c r="CN15" s="43"/>
      <c r="CO15" s="29"/>
      <c r="CP15" s="62"/>
      <c r="CQ15" s="48"/>
      <c r="CR15" s="116">
        <f>CS15+CT15+CU15</f>
        <v>79.86</v>
      </c>
      <c r="CS15" s="237">
        <v>35.700000000000003</v>
      </c>
      <c r="CT15" s="237">
        <v>0</v>
      </c>
      <c r="CU15" s="236">
        <v>44.16</v>
      </c>
      <c r="CV15" s="51">
        <v>0</v>
      </c>
      <c r="CW15" s="50">
        <v>0</v>
      </c>
      <c r="CX15" s="43">
        <f>CW15-CV15</f>
        <v>0</v>
      </c>
      <c r="CY15" s="29"/>
      <c r="CZ15" s="62"/>
      <c r="DA15" s="48"/>
      <c r="DB15" s="116">
        <f>DC15+DD15+DE15</f>
        <v>79.86</v>
      </c>
      <c r="DC15" s="237">
        <v>35.700000000000003</v>
      </c>
      <c r="DD15" s="237">
        <v>0</v>
      </c>
      <c r="DE15" s="236">
        <v>44.16</v>
      </c>
      <c r="DF15" s="51">
        <v>0</v>
      </c>
      <c r="DG15" s="50">
        <v>0</v>
      </c>
      <c r="DH15" s="43">
        <f>DG15-DF15</f>
        <v>0</v>
      </c>
      <c r="DI15" s="29"/>
      <c r="DJ15" s="62"/>
      <c r="DK15" s="48"/>
      <c r="DL15" s="116">
        <f>DM15+DN15+DO15</f>
        <v>79.86</v>
      </c>
      <c r="DM15" s="237">
        <v>35.700000000000003</v>
      </c>
      <c r="DN15" s="237">
        <v>0</v>
      </c>
      <c r="DO15" s="236">
        <v>44.16</v>
      </c>
      <c r="DP15" s="51">
        <v>0</v>
      </c>
      <c r="DQ15" s="50">
        <v>0</v>
      </c>
      <c r="DR15" s="43">
        <f>DQ15-DP15</f>
        <v>0</v>
      </c>
      <c r="DS15" s="29"/>
      <c r="DT15" s="62"/>
      <c r="DU15" s="48"/>
      <c r="DV15" s="116">
        <f>DW15+DX15+DY15</f>
        <v>79.86</v>
      </c>
      <c r="DW15" s="237">
        <v>35.700000000000003</v>
      </c>
      <c r="DX15" s="237">
        <v>0</v>
      </c>
      <c r="DY15" s="236">
        <v>44.16</v>
      </c>
      <c r="DZ15" s="51">
        <v>0</v>
      </c>
      <c r="EA15" s="50">
        <v>0</v>
      </c>
      <c r="EB15" s="43">
        <f>EA15-DZ15</f>
        <v>0</v>
      </c>
      <c r="EC15" s="29"/>
      <c r="ED15" s="62"/>
      <c r="EE15" s="48"/>
      <c r="EF15" s="116">
        <f>EG15+EH15+EI15</f>
        <v>79.86</v>
      </c>
      <c r="EG15" s="237">
        <v>35.700000000000003</v>
      </c>
      <c r="EH15" s="237">
        <v>0</v>
      </c>
      <c r="EI15" s="236">
        <v>44.16</v>
      </c>
      <c r="EJ15" s="51">
        <v>0</v>
      </c>
      <c r="EK15" s="50">
        <v>0</v>
      </c>
      <c r="EL15" s="43">
        <f>EK15-EJ15</f>
        <v>0</v>
      </c>
      <c r="EM15" s="29"/>
      <c r="EN15" s="62"/>
      <c r="EO15" s="48"/>
      <c r="EP15" s="63">
        <f>EQ15+ER15+ES15</f>
        <v>83.66</v>
      </c>
      <c r="EQ15" s="63">
        <v>36.409999999999997</v>
      </c>
      <c r="ER15" s="63">
        <v>0</v>
      </c>
      <c r="ES15" s="63">
        <v>47.25</v>
      </c>
      <c r="ET15" s="43">
        <v>0</v>
      </c>
      <c r="EU15" s="43">
        <v>0</v>
      </c>
      <c r="EV15" s="43">
        <f>EU15-ET15</f>
        <v>0</v>
      </c>
      <c r="EW15" s="29"/>
      <c r="EX15" s="62"/>
      <c r="EY15" s="48"/>
      <c r="EZ15" s="63">
        <f>FA15+FB15+FC15</f>
        <v>83.66</v>
      </c>
      <c r="FA15" s="63">
        <v>36.409999999999997</v>
      </c>
      <c r="FB15" s="63">
        <v>0</v>
      </c>
      <c r="FC15" s="63">
        <v>47.25</v>
      </c>
      <c r="FD15" s="43">
        <v>0</v>
      </c>
      <c r="FE15" s="43">
        <v>0</v>
      </c>
      <c r="FF15" s="43">
        <f>FE15-FD15</f>
        <v>0</v>
      </c>
      <c r="FG15" s="29"/>
      <c r="FH15" s="62"/>
      <c r="FI15" s="48"/>
      <c r="FJ15" s="63">
        <f>FK15+FL15+FM15</f>
        <v>83.66</v>
      </c>
      <c r="FK15" s="63">
        <v>36.409999999999997</v>
      </c>
      <c r="FL15" s="63">
        <v>0</v>
      </c>
      <c r="FM15" s="63">
        <v>47.25</v>
      </c>
      <c r="FN15" s="43">
        <v>0</v>
      </c>
      <c r="FO15" s="43">
        <v>0</v>
      </c>
      <c r="FP15" s="43">
        <f>FO15-FN15</f>
        <v>0</v>
      </c>
      <c r="FQ15" s="29"/>
      <c r="FR15" s="62"/>
      <c r="FS15" s="48"/>
      <c r="FT15" s="63">
        <f>FU15+FV15+FW15</f>
        <v>83.66</v>
      </c>
      <c r="FU15" s="63">
        <v>36.409999999999997</v>
      </c>
      <c r="FV15" s="63">
        <v>0</v>
      </c>
      <c r="FW15" s="63">
        <v>47.25</v>
      </c>
      <c r="FX15" s="43">
        <v>0</v>
      </c>
      <c r="FY15" s="43">
        <v>0</v>
      </c>
      <c r="FZ15" s="43">
        <f>FY15-FX15</f>
        <v>0</v>
      </c>
      <c r="GA15" s="29"/>
      <c r="GB15" s="62"/>
      <c r="GC15" s="48"/>
      <c r="GD15" s="63">
        <f>GE15+GF15+GG15</f>
        <v>83.66</v>
      </c>
      <c r="GE15" s="43">
        <v>36.409999999999997</v>
      </c>
      <c r="GF15" s="43">
        <v>0</v>
      </c>
      <c r="GG15" s="43">
        <v>47.25</v>
      </c>
      <c r="GH15" s="43">
        <v>0</v>
      </c>
      <c r="GI15" s="43"/>
      <c r="GJ15" s="43">
        <f>GI15-GH15</f>
        <v>0</v>
      </c>
      <c r="GK15" s="29"/>
      <c r="GL15" s="62"/>
      <c r="GM15" s="48"/>
      <c r="GN15" s="63">
        <f>GO15+GP15+GQ15</f>
        <v>83.66</v>
      </c>
      <c r="GO15" s="43">
        <v>36.409999999999997</v>
      </c>
      <c r="GP15" s="43">
        <v>0</v>
      </c>
      <c r="GQ15" s="43">
        <v>47.25</v>
      </c>
      <c r="GR15" s="43">
        <v>0</v>
      </c>
      <c r="GS15" s="43">
        <v>0</v>
      </c>
      <c r="GT15" s="43">
        <f>GS15-GR15</f>
        <v>0</v>
      </c>
      <c r="GU15" s="29"/>
      <c r="GV15" s="62"/>
    </row>
    <row r="16" spans="1:204" s="63" customFormat="1" x14ac:dyDescent="0.2">
      <c r="A16" s="55"/>
      <c r="B16" s="55" t="s">
        <v>77</v>
      </c>
      <c r="C16" s="146" t="s">
        <v>216</v>
      </c>
      <c r="D16" s="55" t="s">
        <v>215</v>
      </c>
      <c r="E16" s="116">
        <f>F16+G16+H16</f>
        <v>2063.9900000000002</v>
      </c>
      <c r="F16" s="237">
        <v>2049.5300000000002</v>
      </c>
      <c r="G16" s="237">
        <v>0</v>
      </c>
      <c r="H16" s="236">
        <v>14.46</v>
      </c>
      <c r="I16" s="51">
        <v>10184</v>
      </c>
      <c r="J16" s="50">
        <v>10841</v>
      </c>
      <c r="K16" s="61">
        <f>J16-I16</f>
        <v>657</v>
      </c>
      <c r="L16" s="60">
        <v>807.83</v>
      </c>
      <c r="M16" s="58">
        <v>798.85</v>
      </c>
      <c r="N16" s="58">
        <v>0</v>
      </c>
      <c r="O16" s="60">
        <v>8.98</v>
      </c>
      <c r="P16" s="58">
        <v>52095</v>
      </c>
      <c r="Q16" s="58">
        <v>52403</v>
      </c>
      <c r="R16" s="58">
        <v>308</v>
      </c>
      <c r="S16" s="60">
        <v>636.71</v>
      </c>
      <c r="T16" s="58">
        <v>400.42</v>
      </c>
      <c r="U16" s="58">
        <v>8.98</v>
      </c>
      <c r="V16" s="58">
        <v>0</v>
      </c>
      <c r="W16" s="58">
        <v>52403</v>
      </c>
      <c r="X16" s="58">
        <v>52540</v>
      </c>
      <c r="Y16" s="58">
        <v>137</v>
      </c>
      <c r="Z16" s="60">
        <v>185.72</v>
      </c>
      <c r="AA16" s="58">
        <v>176.74</v>
      </c>
      <c r="AB16" s="60">
        <v>0</v>
      </c>
      <c r="AC16" s="60">
        <v>8.98</v>
      </c>
      <c r="AD16" s="58">
        <v>52540</v>
      </c>
      <c r="AE16" s="58">
        <v>52581</v>
      </c>
      <c r="AF16" s="58">
        <v>41</v>
      </c>
      <c r="AG16" s="60">
        <v>157.76</v>
      </c>
      <c r="AH16" s="58">
        <v>148.78</v>
      </c>
      <c r="AI16" s="60">
        <v>0</v>
      </c>
      <c r="AJ16" s="60">
        <v>8.98</v>
      </c>
      <c r="AK16" s="58">
        <v>52581</v>
      </c>
      <c r="AL16" s="58">
        <v>52610</v>
      </c>
      <c r="AM16" s="58">
        <v>29</v>
      </c>
      <c r="AN16" s="60">
        <v>90.19</v>
      </c>
      <c r="AO16" s="60">
        <v>81.209999999999994</v>
      </c>
      <c r="AP16" s="60">
        <v>0</v>
      </c>
      <c r="AQ16" s="60">
        <v>8.98</v>
      </c>
      <c r="AR16" s="58">
        <v>52612</v>
      </c>
      <c r="AS16" s="58">
        <v>52612</v>
      </c>
      <c r="AT16" s="69">
        <v>0</v>
      </c>
      <c r="AU16" s="70">
        <v>146.34</v>
      </c>
      <c r="AV16" s="70">
        <v>137.36000000000001</v>
      </c>
      <c r="AW16" s="70">
        <v>0</v>
      </c>
      <c r="AX16" s="70">
        <v>8.98</v>
      </c>
      <c r="AY16" s="69">
        <v>52612</v>
      </c>
      <c r="AZ16" s="69">
        <v>52627</v>
      </c>
      <c r="BA16" s="69">
        <v>15</v>
      </c>
      <c r="BB16" s="70">
        <v>258.39</v>
      </c>
      <c r="BC16" s="70">
        <v>249.41</v>
      </c>
      <c r="BD16" s="70">
        <v>0</v>
      </c>
      <c r="BE16" s="70">
        <v>8.98</v>
      </c>
      <c r="BF16" s="69">
        <v>52627</v>
      </c>
      <c r="BG16" s="69">
        <v>52687</v>
      </c>
      <c r="BH16" s="69">
        <v>60</v>
      </c>
      <c r="BI16" s="70">
        <v>1000.41</v>
      </c>
      <c r="BJ16" s="70">
        <v>991.43</v>
      </c>
      <c r="BK16" s="70">
        <v>0</v>
      </c>
      <c r="BL16" s="71">
        <v>8.98</v>
      </c>
      <c r="BM16" s="69">
        <v>52687</v>
      </c>
      <c r="BN16" s="69">
        <v>53045</v>
      </c>
      <c r="BO16" s="69">
        <v>358</v>
      </c>
      <c r="BP16" s="70">
        <v>1072.6199999999999</v>
      </c>
      <c r="BQ16" s="70">
        <v>1063.6400000000001</v>
      </c>
      <c r="BR16" s="70">
        <v>0</v>
      </c>
      <c r="BS16" s="70">
        <v>8.98</v>
      </c>
      <c r="BT16" s="69">
        <v>53045</v>
      </c>
      <c r="BU16" s="69">
        <v>53432</v>
      </c>
      <c r="BV16" s="69">
        <v>387</v>
      </c>
      <c r="BW16" s="70">
        <f>SUM(BX16:BZ16)</f>
        <v>716.55000000000007</v>
      </c>
      <c r="BX16" s="69">
        <v>707.57</v>
      </c>
      <c r="BY16" s="69">
        <v>0</v>
      </c>
      <c r="BZ16" s="69">
        <v>8.98</v>
      </c>
      <c r="CA16" s="69">
        <v>53432</v>
      </c>
      <c r="CB16" s="69">
        <v>53676</v>
      </c>
      <c r="CC16" s="65">
        <f>CB16-CA16</f>
        <v>244</v>
      </c>
      <c r="CD16" s="72">
        <f>SUM(CE16:CG16)</f>
        <v>0</v>
      </c>
      <c r="CE16" s="65"/>
      <c r="CF16" s="65"/>
      <c r="CG16" s="65"/>
      <c r="CH16" s="65"/>
      <c r="CI16" s="65"/>
      <c r="CJ16" s="65"/>
      <c r="CK16" s="43"/>
      <c r="CL16" s="53"/>
      <c r="CM16" s="43"/>
      <c r="CN16" s="43"/>
      <c r="CO16" s="29"/>
      <c r="CP16" s="62"/>
      <c r="CQ16" s="48"/>
      <c r="CR16" s="116">
        <f>CS16+CT16+CU16</f>
        <v>2299.19</v>
      </c>
      <c r="CS16" s="237">
        <v>2284.73</v>
      </c>
      <c r="CT16" s="237">
        <v>0</v>
      </c>
      <c r="CU16" s="236">
        <v>14.46</v>
      </c>
      <c r="CV16" s="51">
        <v>10841</v>
      </c>
      <c r="CW16" s="50">
        <v>11578</v>
      </c>
      <c r="CX16" s="43">
        <f>CW16-CV16</f>
        <v>737</v>
      </c>
      <c r="CY16" s="29"/>
      <c r="CZ16" s="62"/>
      <c r="DA16" s="48"/>
      <c r="DB16" s="116">
        <f>DC16+DD16+DE16</f>
        <v>3417.48</v>
      </c>
      <c r="DC16" s="237">
        <v>3403.02</v>
      </c>
      <c r="DD16" s="237">
        <v>0</v>
      </c>
      <c r="DE16" s="236">
        <v>14.46</v>
      </c>
      <c r="DF16" s="51">
        <v>11578</v>
      </c>
      <c r="DG16" s="50">
        <v>12307</v>
      </c>
      <c r="DH16" s="43">
        <f>DG16-DF16</f>
        <v>729</v>
      </c>
      <c r="DI16" s="29"/>
      <c r="DJ16" s="62"/>
      <c r="DK16" s="48"/>
      <c r="DL16" s="116">
        <f>DM16+DN16+DO16</f>
        <v>1208.45</v>
      </c>
      <c r="DM16" s="237">
        <v>1193.99</v>
      </c>
      <c r="DN16" s="237">
        <v>0</v>
      </c>
      <c r="DO16" s="236">
        <v>14.46</v>
      </c>
      <c r="DP16" s="51">
        <v>12307</v>
      </c>
      <c r="DQ16" s="50">
        <v>12673</v>
      </c>
      <c r="DR16" s="43">
        <f>DQ16-DP16</f>
        <v>366</v>
      </c>
      <c r="DS16" s="29"/>
      <c r="DT16" s="62"/>
      <c r="DU16" s="48"/>
      <c r="DV16" s="116">
        <f>DW16+DX16+DY16</f>
        <v>1279.01</v>
      </c>
      <c r="DW16" s="237">
        <v>1264.55</v>
      </c>
      <c r="DX16" s="237">
        <v>0</v>
      </c>
      <c r="DY16" s="236">
        <v>14.46</v>
      </c>
      <c r="DZ16" s="51">
        <v>12673</v>
      </c>
      <c r="EA16" s="50">
        <v>13063</v>
      </c>
      <c r="EB16" s="43">
        <f>EA16-DZ16</f>
        <v>390</v>
      </c>
      <c r="EC16" s="29"/>
      <c r="ED16" s="62"/>
      <c r="EE16" s="48"/>
      <c r="EF16" s="116">
        <f>EG16+EH16+EI16</f>
        <v>855.65000000000009</v>
      </c>
      <c r="EG16" s="237">
        <v>841.19</v>
      </c>
      <c r="EH16" s="237">
        <v>0</v>
      </c>
      <c r="EI16" s="236">
        <v>14.46</v>
      </c>
      <c r="EJ16" s="51">
        <v>13063</v>
      </c>
      <c r="EK16" s="50">
        <v>13309</v>
      </c>
      <c r="EL16" s="43">
        <f>EK16-EJ16</f>
        <v>246</v>
      </c>
      <c r="EM16" s="29"/>
      <c r="EN16" s="62"/>
      <c r="EO16" s="48"/>
      <c r="EP16" s="63">
        <f>EQ16+ER16+ES16</f>
        <v>843.78</v>
      </c>
      <c r="EQ16" s="63">
        <v>828.31</v>
      </c>
      <c r="ER16" s="63">
        <v>0</v>
      </c>
      <c r="ES16" s="63">
        <v>15.47</v>
      </c>
      <c r="ET16" s="43">
        <v>13309</v>
      </c>
      <c r="EU16" s="43">
        <v>13545</v>
      </c>
      <c r="EV16" s="43">
        <f>EU16-ET16</f>
        <v>236</v>
      </c>
      <c r="EW16" s="29"/>
      <c r="EX16" s="62"/>
      <c r="EY16" s="48"/>
      <c r="EZ16" s="63">
        <f>FA16+FB16+FC16</f>
        <v>702.78</v>
      </c>
      <c r="FA16" s="63">
        <v>687.31</v>
      </c>
      <c r="FB16" s="63">
        <v>0</v>
      </c>
      <c r="FC16" s="63">
        <v>15.47</v>
      </c>
      <c r="FD16" s="43">
        <v>13545</v>
      </c>
      <c r="FE16" s="43">
        <v>13734</v>
      </c>
      <c r="FF16" s="43">
        <f>FE16-FD16</f>
        <v>189</v>
      </c>
      <c r="FG16" s="29"/>
      <c r="FH16" s="62"/>
      <c r="FI16" s="48"/>
      <c r="FJ16" s="63">
        <f>FK16+FL16+FM16</f>
        <v>1002.78</v>
      </c>
      <c r="FK16" s="63">
        <v>987.31</v>
      </c>
      <c r="FL16" s="63">
        <v>0</v>
      </c>
      <c r="FM16" s="63">
        <v>15.47</v>
      </c>
      <c r="FN16" s="43">
        <v>13734</v>
      </c>
      <c r="FO16" s="43">
        <v>14023</v>
      </c>
      <c r="FP16" s="43">
        <f>FO16-FN16</f>
        <v>289</v>
      </c>
      <c r="FQ16" s="29"/>
      <c r="FR16" s="62"/>
      <c r="FS16" s="48"/>
      <c r="FT16" s="63">
        <f>FU16+FV16+FW16</f>
        <v>981.78</v>
      </c>
      <c r="FU16" s="63">
        <v>966.31</v>
      </c>
      <c r="FV16" s="63">
        <v>0</v>
      </c>
      <c r="FW16" s="63">
        <v>15.47</v>
      </c>
      <c r="FX16" s="43">
        <v>14023</v>
      </c>
      <c r="FY16" s="43">
        <v>14305</v>
      </c>
      <c r="FZ16" s="43">
        <f>FY16-FX16</f>
        <v>282</v>
      </c>
      <c r="GA16" s="29"/>
      <c r="GB16" s="62"/>
      <c r="GC16" s="48"/>
      <c r="GD16" s="63">
        <f>GE16+GF16+GG16</f>
        <v>1119.78</v>
      </c>
      <c r="GE16" s="43">
        <v>1104.31</v>
      </c>
      <c r="GF16" s="43">
        <v>0</v>
      </c>
      <c r="GG16" s="43">
        <v>15.47</v>
      </c>
      <c r="GH16" s="43">
        <v>14305</v>
      </c>
      <c r="GI16" s="43">
        <v>14633</v>
      </c>
      <c r="GJ16" s="43">
        <f>GI16-GH16</f>
        <v>328</v>
      </c>
      <c r="GK16" s="29"/>
      <c r="GL16" s="62"/>
      <c r="GM16" s="48"/>
      <c r="GN16" s="63">
        <f>GO16+GP16+GQ16</f>
        <v>738.78</v>
      </c>
      <c r="GO16" s="43">
        <v>723.31</v>
      </c>
      <c r="GP16" s="43">
        <v>0</v>
      </c>
      <c r="GQ16" s="43">
        <v>15.47</v>
      </c>
      <c r="GR16" s="43">
        <v>14633</v>
      </c>
      <c r="GS16" s="43">
        <v>14834</v>
      </c>
      <c r="GT16" s="43">
        <f>GS16-GR16</f>
        <v>201</v>
      </c>
      <c r="GU16" s="29"/>
      <c r="GV16" s="62"/>
    </row>
    <row r="17" spans="1:204" s="63" customFormat="1" x14ac:dyDescent="0.2">
      <c r="A17" s="55"/>
      <c r="B17" s="55" t="s">
        <v>77</v>
      </c>
      <c r="C17" s="146" t="s">
        <v>214</v>
      </c>
      <c r="D17" s="55" t="s">
        <v>213</v>
      </c>
      <c r="E17" s="116">
        <f>F17+G17+H17</f>
        <v>648.41000000000008</v>
      </c>
      <c r="F17" s="237">
        <v>287.43</v>
      </c>
      <c r="G17" s="237">
        <v>313.72000000000003</v>
      </c>
      <c r="H17" s="236">
        <v>47.26</v>
      </c>
      <c r="I17" s="51">
        <v>2439</v>
      </c>
      <c r="J17" s="50">
        <v>2461</v>
      </c>
      <c r="K17" s="61">
        <f>J17-I17</f>
        <v>22</v>
      </c>
      <c r="L17" s="60">
        <v>657.76</v>
      </c>
      <c r="M17" s="58">
        <v>288.33</v>
      </c>
      <c r="N17" s="58">
        <v>337.5</v>
      </c>
      <c r="O17" s="60">
        <v>31.93</v>
      </c>
      <c r="P17" s="58">
        <v>396</v>
      </c>
      <c r="Q17" s="58">
        <v>461</v>
      </c>
      <c r="R17" s="58">
        <v>65</v>
      </c>
      <c r="S17" s="60">
        <v>815.2</v>
      </c>
      <c r="T17" s="58">
        <v>260.89</v>
      </c>
      <c r="U17" s="58">
        <v>274.8</v>
      </c>
      <c r="V17" s="58">
        <v>55.91</v>
      </c>
      <c r="W17" s="58">
        <v>461</v>
      </c>
      <c r="X17" s="58">
        <v>514</v>
      </c>
      <c r="Y17" s="58">
        <v>53</v>
      </c>
      <c r="Z17" s="60">
        <v>624.74</v>
      </c>
      <c r="AA17" s="58">
        <v>255.31</v>
      </c>
      <c r="AB17" s="60">
        <v>337.5</v>
      </c>
      <c r="AC17" s="60">
        <v>31.93</v>
      </c>
      <c r="AD17" s="58">
        <v>514</v>
      </c>
      <c r="AE17" s="58">
        <v>564</v>
      </c>
      <c r="AF17" s="58">
        <v>50</v>
      </c>
      <c r="AG17" s="60">
        <v>619.16</v>
      </c>
      <c r="AH17" s="58">
        <v>249.73</v>
      </c>
      <c r="AI17" s="60">
        <v>337.5</v>
      </c>
      <c r="AJ17" s="60">
        <v>31.93</v>
      </c>
      <c r="AK17" s="58">
        <v>564</v>
      </c>
      <c r="AL17" s="58">
        <v>611</v>
      </c>
      <c r="AM17" s="58">
        <v>47</v>
      </c>
      <c r="AN17" s="60">
        <v>706.38</v>
      </c>
      <c r="AO17" s="60">
        <v>336.95</v>
      </c>
      <c r="AP17" s="60">
        <v>337.5</v>
      </c>
      <c r="AQ17" s="60">
        <v>59.89</v>
      </c>
      <c r="AR17" s="58">
        <v>645</v>
      </c>
      <c r="AS17" s="58">
        <v>721</v>
      </c>
      <c r="AT17" s="69">
        <v>76</v>
      </c>
      <c r="AU17" s="70">
        <v>728.45</v>
      </c>
      <c r="AV17" s="70">
        <v>319.29000000000002</v>
      </c>
      <c r="AW17" s="70">
        <v>377.23</v>
      </c>
      <c r="AX17" s="70">
        <v>31.93</v>
      </c>
      <c r="AY17" s="69">
        <v>721</v>
      </c>
      <c r="AZ17" s="69">
        <v>781</v>
      </c>
      <c r="BA17" s="69">
        <v>60</v>
      </c>
      <c r="BB17" s="70">
        <v>678.7</v>
      </c>
      <c r="BC17" s="70">
        <v>269.54000000000002</v>
      </c>
      <c r="BD17" s="70">
        <v>377.23</v>
      </c>
      <c r="BE17" s="70">
        <v>31.93</v>
      </c>
      <c r="BF17" s="69">
        <v>781</v>
      </c>
      <c r="BG17" s="69">
        <v>816</v>
      </c>
      <c r="BH17" s="69">
        <v>35</v>
      </c>
      <c r="BI17" s="70">
        <v>730.44</v>
      </c>
      <c r="BJ17" s="70">
        <v>321.27999999999997</v>
      </c>
      <c r="BK17" s="70">
        <v>377.23</v>
      </c>
      <c r="BL17" s="71">
        <v>31.93</v>
      </c>
      <c r="BM17" s="69">
        <v>871</v>
      </c>
      <c r="BN17" s="69">
        <v>932</v>
      </c>
      <c r="BO17" s="69">
        <v>61</v>
      </c>
      <c r="BP17" s="70">
        <v>730.44</v>
      </c>
      <c r="BQ17" s="70">
        <v>321.27999999999997</v>
      </c>
      <c r="BR17" s="70">
        <v>377.23</v>
      </c>
      <c r="BS17" s="70">
        <v>31.93</v>
      </c>
      <c r="BT17" s="69">
        <v>871</v>
      </c>
      <c r="BU17" s="69">
        <v>932</v>
      </c>
      <c r="BV17" s="69">
        <v>61</v>
      </c>
      <c r="BW17" s="70">
        <f>SUM(BX17:BZ17)</f>
        <v>636.91</v>
      </c>
      <c r="BX17" s="69">
        <v>227.75</v>
      </c>
      <c r="BY17" s="69">
        <v>377.23</v>
      </c>
      <c r="BZ17" s="69">
        <f>15+16.93</f>
        <v>31.93</v>
      </c>
      <c r="CA17" s="69">
        <v>932</v>
      </c>
      <c r="CB17" s="69">
        <v>946</v>
      </c>
      <c r="CC17" s="65">
        <f>CB17-CA17</f>
        <v>14</v>
      </c>
      <c r="CD17" s="72">
        <f>SUM(CE17:CG17)</f>
        <v>0</v>
      </c>
      <c r="CE17" s="65"/>
      <c r="CF17" s="65"/>
      <c r="CG17" s="65"/>
      <c r="CH17" s="65"/>
      <c r="CI17" s="65"/>
      <c r="CJ17" s="65"/>
      <c r="CK17" s="43"/>
      <c r="CL17" s="53"/>
      <c r="CM17" s="43"/>
      <c r="CN17" s="43"/>
      <c r="CO17" s="29"/>
      <c r="CP17" s="62"/>
      <c r="CQ17" s="48"/>
      <c r="CR17" s="116">
        <f>CS17+CT17+CU17</f>
        <v>629.61</v>
      </c>
      <c r="CS17" s="237">
        <v>268.63</v>
      </c>
      <c r="CT17" s="237">
        <v>313.72000000000003</v>
      </c>
      <c r="CU17" s="236">
        <f>27.26+20</f>
        <v>47.260000000000005</v>
      </c>
      <c r="CV17" s="51">
        <v>2461</v>
      </c>
      <c r="CW17" s="50">
        <v>2475</v>
      </c>
      <c r="CX17" s="43">
        <f>CW17-CV17</f>
        <v>14</v>
      </c>
      <c r="CY17" s="29"/>
      <c r="CZ17" s="62"/>
      <c r="DA17" s="48"/>
      <c r="DB17" s="116">
        <f>DC17+DD17+DE17</f>
        <v>620.21</v>
      </c>
      <c r="DC17" s="237">
        <v>259.23</v>
      </c>
      <c r="DD17" s="237">
        <v>313.72000000000003</v>
      </c>
      <c r="DE17" s="236">
        <v>47.26</v>
      </c>
      <c r="DF17" s="51">
        <v>2475</v>
      </c>
      <c r="DG17" s="50">
        <v>2485</v>
      </c>
      <c r="DH17" s="43">
        <f>DG17-DF17</f>
        <v>10</v>
      </c>
      <c r="DI17" s="29"/>
      <c r="DJ17" s="62"/>
      <c r="DK17" s="48"/>
      <c r="DL17" s="116">
        <f>DM17+DN17+DO17</f>
        <v>615.51</v>
      </c>
      <c r="DM17" s="237">
        <v>254.53</v>
      </c>
      <c r="DN17" s="237">
        <v>313.72000000000003</v>
      </c>
      <c r="DO17" s="236">
        <f>20+27.26</f>
        <v>47.260000000000005</v>
      </c>
      <c r="DP17" s="51">
        <v>2485</v>
      </c>
      <c r="DQ17" s="50">
        <v>2493</v>
      </c>
      <c r="DR17" s="43">
        <f>DQ17-DP17</f>
        <v>8</v>
      </c>
      <c r="DS17" s="29"/>
      <c r="DT17" s="62"/>
      <c r="DU17" s="48"/>
      <c r="DV17" s="116">
        <f>DW17+DX17+DY17</f>
        <v>617.86</v>
      </c>
      <c r="DW17" s="237">
        <v>256.88</v>
      </c>
      <c r="DX17" s="237">
        <v>313.72000000000003</v>
      </c>
      <c r="DY17" s="236">
        <v>47.26</v>
      </c>
      <c r="DZ17" s="51">
        <v>2493</v>
      </c>
      <c r="EA17" s="50">
        <v>2502</v>
      </c>
      <c r="EB17" s="43">
        <f>EA17-DZ17</f>
        <v>9</v>
      </c>
      <c r="EC17" s="29"/>
      <c r="ED17" s="62"/>
      <c r="EE17" s="48"/>
      <c r="EF17" s="116">
        <f>EG17+EH17+EI17</f>
        <v>631.96</v>
      </c>
      <c r="EG17" s="237">
        <v>270.98</v>
      </c>
      <c r="EH17" s="237">
        <v>313.72000000000003</v>
      </c>
      <c r="EI17" s="236">
        <v>47.26</v>
      </c>
      <c r="EJ17" s="51">
        <v>2502</v>
      </c>
      <c r="EK17" s="50">
        <v>2517</v>
      </c>
      <c r="EL17" s="43">
        <f>EK17-EJ17</f>
        <v>15</v>
      </c>
      <c r="EM17" s="29"/>
      <c r="EN17" s="62"/>
      <c r="EO17" s="48"/>
      <c r="EP17" s="63">
        <f>EQ17+ER17+ES17</f>
        <v>624.5</v>
      </c>
      <c r="EQ17" s="63">
        <v>314.85000000000002</v>
      </c>
      <c r="ER17" s="63">
        <v>260.48</v>
      </c>
      <c r="ES17" s="63">
        <f>29.17+20</f>
        <v>49.17</v>
      </c>
      <c r="ET17" s="43">
        <v>2517</v>
      </c>
      <c r="EU17" s="43">
        <v>2548</v>
      </c>
      <c r="EV17" s="43">
        <f>EU17-ET17</f>
        <v>31</v>
      </c>
      <c r="EW17" s="29"/>
      <c r="EX17" s="62"/>
      <c r="EY17" s="48"/>
      <c r="EZ17" s="63">
        <f>FA17+FB17+FC17</f>
        <v>581.29999999999995</v>
      </c>
      <c r="FA17" s="63">
        <v>271.64999999999998</v>
      </c>
      <c r="FB17" s="63">
        <v>260.48</v>
      </c>
      <c r="FC17" s="63">
        <f>29.17+20</f>
        <v>49.17</v>
      </c>
      <c r="FD17" s="43">
        <v>2548</v>
      </c>
      <c r="FE17" s="43">
        <v>2561</v>
      </c>
      <c r="FF17" s="43">
        <f>FE17-FD17</f>
        <v>13</v>
      </c>
      <c r="FG17" s="29"/>
      <c r="FH17" s="62"/>
      <c r="FI17" s="48"/>
      <c r="FJ17" s="63">
        <f>FK17+FL17+FM17</f>
        <v>598.1</v>
      </c>
      <c r="FK17" s="63">
        <v>288.45</v>
      </c>
      <c r="FL17" s="63">
        <v>260.48</v>
      </c>
      <c r="FM17" s="63">
        <v>49.17</v>
      </c>
      <c r="FN17" s="43">
        <v>2561</v>
      </c>
      <c r="FO17" s="43">
        <v>2581</v>
      </c>
      <c r="FP17" s="43">
        <f>FO17-FN17</f>
        <v>20</v>
      </c>
      <c r="FQ17" s="29"/>
      <c r="FR17" s="62"/>
      <c r="FS17" s="48"/>
      <c r="FT17" s="63">
        <f>FU17+FV17+FW17</f>
        <v>610.1</v>
      </c>
      <c r="FU17" s="63">
        <v>300.45</v>
      </c>
      <c r="FV17" s="63">
        <v>260.48</v>
      </c>
      <c r="FW17" s="63">
        <v>49.17</v>
      </c>
      <c r="FX17" s="43">
        <v>2581</v>
      </c>
      <c r="FY17" s="43">
        <v>2606</v>
      </c>
      <c r="FZ17" s="43">
        <f>FY17-FX17</f>
        <v>25</v>
      </c>
      <c r="GA17" s="29"/>
      <c r="GB17" s="62"/>
      <c r="GC17" s="48"/>
      <c r="GD17" s="63">
        <f>GE17+GF17+GG17</f>
        <v>590.9</v>
      </c>
      <c r="GE17" s="43">
        <v>281.25</v>
      </c>
      <c r="GF17" s="43">
        <v>260.48</v>
      </c>
      <c r="GG17" s="43">
        <v>49.17</v>
      </c>
      <c r="GH17" s="43">
        <v>2606</v>
      </c>
      <c r="GI17" s="43">
        <v>2623</v>
      </c>
      <c r="GJ17" s="43">
        <f>GI17-GH17</f>
        <v>17</v>
      </c>
      <c r="GK17" s="29"/>
      <c r="GL17" s="62"/>
      <c r="GM17" s="48"/>
      <c r="GN17" s="63">
        <f>GO17+GP17+GQ17</f>
        <v>590.9</v>
      </c>
      <c r="GO17" s="43">
        <v>281.25</v>
      </c>
      <c r="GP17" s="43">
        <v>260.48</v>
      </c>
      <c r="GQ17" s="43">
        <v>49.17</v>
      </c>
      <c r="GR17" s="43">
        <v>2623</v>
      </c>
      <c r="GS17" s="43">
        <v>2640</v>
      </c>
      <c r="GT17" s="43">
        <f>GS17-GR17</f>
        <v>17</v>
      </c>
      <c r="GU17" s="29"/>
      <c r="GV17" s="62"/>
    </row>
    <row r="18" spans="1:204" s="63" customFormat="1" x14ac:dyDescent="0.2">
      <c r="A18" s="55"/>
      <c r="B18" s="55" t="s">
        <v>77</v>
      </c>
      <c r="C18" s="146" t="s">
        <v>212</v>
      </c>
      <c r="D18" s="55" t="s">
        <v>211</v>
      </c>
      <c r="E18" s="116">
        <f>F18+G18+H18</f>
        <v>1538.57</v>
      </c>
      <c r="F18" s="51">
        <v>1524.11</v>
      </c>
      <c r="G18" s="51">
        <v>0</v>
      </c>
      <c r="H18" s="258">
        <v>14.46</v>
      </c>
      <c r="I18" s="51">
        <v>13059</v>
      </c>
      <c r="J18" s="50">
        <v>13311</v>
      </c>
      <c r="K18" s="61">
        <f>J18-I18</f>
        <v>252</v>
      </c>
      <c r="L18" s="60">
        <v>2339.9699999999998</v>
      </c>
      <c r="M18" s="58">
        <v>2330.9899999999998</v>
      </c>
      <c r="N18" s="58">
        <v>0</v>
      </c>
      <c r="O18" s="60">
        <v>8.98</v>
      </c>
      <c r="P18" s="58">
        <v>14483</v>
      </c>
      <c r="Q18" s="58">
        <v>14992</v>
      </c>
      <c r="R18" s="58">
        <v>509</v>
      </c>
      <c r="S18" s="60">
        <v>2100.92</v>
      </c>
      <c r="T18" s="58">
        <v>1433.73</v>
      </c>
      <c r="U18" s="58">
        <v>0</v>
      </c>
      <c r="V18" s="58">
        <v>8.98</v>
      </c>
      <c r="W18" s="58">
        <v>14992</v>
      </c>
      <c r="X18" s="58">
        <v>15298</v>
      </c>
      <c r="Y18" s="58">
        <v>306</v>
      </c>
      <c r="Z18" s="60">
        <v>2622.85</v>
      </c>
      <c r="AA18" s="58">
        <v>2613.87</v>
      </c>
      <c r="AB18" s="60">
        <v>8.98</v>
      </c>
      <c r="AC18" s="60">
        <v>15298</v>
      </c>
      <c r="AD18" s="58">
        <v>15298</v>
      </c>
      <c r="AE18" s="58">
        <v>15871</v>
      </c>
      <c r="AF18" s="58">
        <v>573</v>
      </c>
      <c r="AG18" s="60">
        <v>443.79</v>
      </c>
      <c r="AH18" s="58">
        <v>434.81</v>
      </c>
      <c r="AI18" s="60">
        <v>0</v>
      </c>
      <c r="AJ18" s="60">
        <v>8.98</v>
      </c>
      <c r="AK18" s="58">
        <v>15871</v>
      </c>
      <c r="AL18" s="58">
        <v>15951</v>
      </c>
      <c r="AM18" s="58">
        <v>80</v>
      </c>
      <c r="AN18" s="60">
        <v>90.19</v>
      </c>
      <c r="AO18" s="60">
        <v>81.209999999999994</v>
      </c>
      <c r="AP18" s="60">
        <v>0</v>
      </c>
      <c r="AQ18" s="60">
        <v>8.98</v>
      </c>
      <c r="AR18" s="58">
        <v>15952</v>
      </c>
      <c r="AS18" s="58">
        <v>15952</v>
      </c>
      <c r="AT18" s="69">
        <v>0</v>
      </c>
      <c r="AU18" s="70">
        <v>30.32</v>
      </c>
      <c r="AV18" s="70">
        <v>21.34</v>
      </c>
      <c r="AW18" s="70">
        <v>0</v>
      </c>
      <c r="AX18" s="70">
        <v>8.98</v>
      </c>
      <c r="AY18" s="69">
        <v>15952</v>
      </c>
      <c r="AZ18" s="69">
        <v>15952</v>
      </c>
      <c r="BA18" s="69">
        <v>0</v>
      </c>
      <c r="BB18" s="70">
        <v>1613.13</v>
      </c>
      <c r="BC18" s="70">
        <v>1604.15</v>
      </c>
      <c r="BD18" s="70">
        <v>0</v>
      </c>
      <c r="BE18" s="70">
        <v>8.98</v>
      </c>
      <c r="BF18" s="69">
        <v>15952</v>
      </c>
      <c r="BG18" s="69">
        <v>16270</v>
      </c>
      <c r="BH18" s="69">
        <v>318</v>
      </c>
      <c r="BI18" s="70">
        <v>6849.24</v>
      </c>
      <c r="BJ18" s="70">
        <v>6840.26</v>
      </c>
      <c r="BK18" s="70">
        <v>0</v>
      </c>
      <c r="BL18" s="71">
        <v>8.98</v>
      </c>
      <c r="BM18" s="69">
        <v>590</v>
      </c>
      <c r="BN18" s="69">
        <v>2015</v>
      </c>
      <c r="BO18" s="147">
        <v>1425</v>
      </c>
      <c r="BP18" s="148">
        <v>6849.24</v>
      </c>
      <c r="BQ18" s="148">
        <v>6840.26</v>
      </c>
      <c r="BR18" s="148">
        <v>0</v>
      </c>
      <c r="BS18" s="148">
        <v>8.98</v>
      </c>
      <c r="BT18" s="147">
        <v>590</v>
      </c>
      <c r="BU18" s="147">
        <v>2015</v>
      </c>
      <c r="BV18" s="147">
        <v>1425</v>
      </c>
      <c r="BW18" s="70">
        <f>SUM(BX18:BZ18)</f>
        <v>4545.7299999999996</v>
      </c>
      <c r="BX18" s="147">
        <v>4536.75</v>
      </c>
      <c r="BY18" s="147">
        <v>0</v>
      </c>
      <c r="BZ18" s="147">
        <v>8.98</v>
      </c>
      <c r="CA18" s="147">
        <v>2015</v>
      </c>
      <c r="CB18" s="147">
        <v>2953</v>
      </c>
      <c r="CC18" s="147">
        <f>CB18-CA18</f>
        <v>938</v>
      </c>
      <c r="CD18" s="72">
        <f>SUM(CE18:CG18)</f>
        <v>0</v>
      </c>
      <c r="CE18" s="147"/>
      <c r="CF18" s="147"/>
      <c r="CG18" s="147"/>
      <c r="CH18" s="147"/>
      <c r="CI18" s="147"/>
      <c r="CJ18" s="65"/>
      <c r="CK18" s="43"/>
      <c r="CL18" s="53"/>
      <c r="CM18" s="43"/>
      <c r="CN18" s="43"/>
      <c r="CO18" s="29"/>
      <c r="CP18" s="62"/>
      <c r="CQ18" s="48"/>
      <c r="CR18" s="116">
        <f>CS18+CT18+CU18</f>
        <v>1678.07</v>
      </c>
      <c r="CS18" s="51">
        <v>1663.61</v>
      </c>
      <c r="CT18" s="51">
        <v>0</v>
      </c>
      <c r="CU18" s="258">
        <v>14.46</v>
      </c>
      <c r="CV18" s="51">
        <v>13311</v>
      </c>
      <c r="CW18" s="50">
        <v>13588</v>
      </c>
      <c r="CX18" s="43">
        <f>CW18-CV18</f>
        <v>277</v>
      </c>
      <c r="CY18" s="29"/>
      <c r="CZ18" s="62"/>
      <c r="DA18" s="48"/>
      <c r="DB18" s="116">
        <f>DC18+DD18+DE18</f>
        <v>768.53000000000009</v>
      </c>
      <c r="DC18" s="51">
        <v>754.07</v>
      </c>
      <c r="DD18" s="51">
        <v>0</v>
      </c>
      <c r="DE18" s="258">
        <v>14.46</v>
      </c>
      <c r="DF18" s="51">
        <v>13588</v>
      </c>
      <c r="DG18" s="50">
        <v>13702</v>
      </c>
      <c r="DH18" s="43">
        <f>DG18-DF18</f>
        <v>114</v>
      </c>
      <c r="DI18" s="29"/>
      <c r="DJ18" s="62"/>
      <c r="DK18" s="48"/>
      <c r="DL18" s="116">
        <f>DM18+DN18+DO18</f>
        <v>39.630000000000003</v>
      </c>
      <c r="DM18" s="51">
        <v>25.17</v>
      </c>
      <c r="DN18" s="51">
        <v>0</v>
      </c>
      <c r="DO18" s="258">
        <v>14.46</v>
      </c>
      <c r="DP18" s="51">
        <v>13702</v>
      </c>
      <c r="DQ18" s="50">
        <v>13702</v>
      </c>
      <c r="DR18" s="43">
        <f>DQ18-DP18</f>
        <v>0</v>
      </c>
      <c r="DS18" s="29"/>
      <c r="DT18" s="62"/>
      <c r="DU18" s="48"/>
      <c r="DV18" s="116">
        <f>DW18+DX18+DY18</f>
        <v>39.630000000000003</v>
      </c>
      <c r="DW18" s="51">
        <v>25.17</v>
      </c>
      <c r="DX18" s="51">
        <v>0</v>
      </c>
      <c r="DY18" s="258">
        <v>14.46</v>
      </c>
      <c r="DZ18" s="51">
        <v>13702</v>
      </c>
      <c r="EA18" s="50">
        <v>13702</v>
      </c>
      <c r="EB18" s="43">
        <f>EA18-DZ18</f>
        <v>0</v>
      </c>
      <c r="EC18" s="29"/>
      <c r="ED18" s="62"/>
      <c r="EE18" s="48"/>
      <c r="EF18" s="116">
        <f>EG18+EH18+EI18</f>
        <v>56.37</v>
      </c>
      <c r="EG18" s="51">
        <v>41.91</v>
      </c>
      <c r="EH18" s="51">
        <v>0</v>
      </c>
      <c r="EI18" s="258">
        <v>14.46</v>
      </c>
      <c r="EJ18" s="51">
        <v>13702</v>
      </c>
      <c r="EK18" s="50">
        <v>13705</v>
      </c>
      <c r="EL18" s="43">
        <f>EK18-EJ18</f>
        <v>3</v>
      </c>
      <c r="EM18" s="29"/>
      <c r="EN18" s="62"/>
      <c r="EO18" s="48"/>
      <c r="EP18" s="63">
        <f>EQ18+ER18+ES18</f>
        <v>425.97</v>
      </c>
      <c r="EQ18" s="63">
        <v>410.5</v>
      </c>
      <c r="ER18" s="63">
        <v>0</v>
      </c>
      <c r="ES18" s="63">
        <v>15.47</v>
      </c>
      <c r="ET18" s="43">
        <v>13705</v>
      </c>
      <c r="EU18" s="43">
        <v>13756</v>
      </c>
      <c r="EV18" s="43">
        <f>EU18-ET18</f>
        <v>51</v>
      </c>
      <c r="EW18" s="29"/>
      <c r="EX18" s="62"/>
      <c r="EY18" s="48"/>
      <c r="EZ18" s="63">
        <f>FA18+FB18+FC18</f>
        <v>1871.23</v>
      </c>
      <c r="FA18" s="63">
        <v>1855.76</v>
      </c>
      <c r="FB18" s="63">
        <v>0</v>
      </c>
      <c r="FC18" s="63">
        <v>15.47</v>
      </c>
      <c r="FD18" s="43">
        <v>13756</v>
      </c>
      <c r="FE18" s="43">
        <v>14061</v>
      </c>
      <c r="FF18" s="43">
        <f>FE18-FD18</f>
        <v>305</v>
      </c>
      <c r="FG18" s="29"/>
      <c r="FH18" s="62"/>
      <c r="FI18" s="48"/>
      <c r="FJ18" s="63">
        <f>FK18+FL18+FM18</f>
        <v>2076.0699999999997</v>
      </c>
      <c r="FK18" s="63">
        <v>2060.6</v>
      </c>
      <c r="FL18" s="63">
        <v>0</v>
      </c>
      <c r="FM18" s="63">
        <v>15.47</v>
      </c>
      <c r="FN18" s="43">
        <v>14061</v>
      </c>
      <c r="FO18" s="43">
        <v>14402</v>
      </c>
      <c r="FP18" s="43">
        <f>FO18-FN18</f>
        <v>341</v>
      </c>
      <c r="FQ18" s="29"/>
      <c r="FR18" s="62"/>
      <c r="FS18" s="48"/>
      <c r="FT18" s="63">
        <f>FU18+FV18+FW18</f>
        <v>1859.8500000000001</v>
      </c>
      <c r="FU18" s="63">
        <v>1844.38</v>
      </c>
      <c r="FV18" s="63">
        <v>0</v>
      </c>
      <c r="FW18" s="63">
        <v>15.47</v>
      </c>
      <c r="FX18" s="43">
        <v>14402</v>
      </c>
      <c r="FY18" s="43">
        <v>14705</v>
      </c>
      <c r="FZ18" s="43">
        <f>FY18-FX18</f>
        <v>303</v>
      </c>
      <c r="GA18" s="29"/>
      <c r="GB18" s="62"/>
      <c r="GC18" s="48"/>
      <c r="GD18" s="63">
        <f>GE18+GF18+GG18</f>
        <v>1507.07</v>
      </c>
      <c r="GE18" s="43">
        <v>1491.6</v>
      </c>
      <c r="GF18" s="43">
        <v>0</v>
      </c>
      <c r="GG18" s="43">
        <v>15.47</v>
      </c>
      <c r="GH18" s="43">
        <v>14705</v>
      </c>
      <c r="GI18" s="43">
        <v>14946</v>
      </c>
      <c r="GJ18" s="43">
        <f>GI18-GH18</f>
        <v>241</v>
      </c>
      <c r="GK18" s="29"/>
      <c r="GL18" s="62"/>
      <c r="GM18" s="48"/>
      <c r="GN18" s="63">
        <f>GO18+GP18+GQ18</f>
        <v>1472.93</v>
      </c>
      <c r="GO18" s="43">
        <v>1457.46</v>
      </c>
      <c r="GP18" s="43">
        <v>0</v>
      </c>
      <c r="GQ18" s="43">
        <v>15.47</v>
      </c>
      <c r="GR18" s="43">
        <v>14946</v>
      </c>
      <c r="GS18" s="43">
        <v>15181</v>
      </c>
      <c r="GT18" s="43">
        <f>GS18-GR18</f>
        <v>235</v>
      </c>
      <c r="GU18" s="29"/>
      <c r="GV18" s="62"/>
    </row>
    <row r="19" spans="1:204" s="63" customFormat="1" ht="15.75" customHeight="1" x14ac:dyDescent="0.2">
      <c r="A19" s="55"/>
      <c r="B19" s="55" t="s">
        <v>77</v>
      </c>
      <c r="C19" s="146" t="s">
        <v>210</v>
      </c>
      <c r="D19" s="55" t="s">
        <v>209</v>
      </c>
      <c r="E19" s="116">
        <f>F19+G19+H19</f>
        <v>729.54</v>
      </c>
      <c r="F19" s="237">
        <v>275.68</v>
      </c>
      <c r="G19" s="237">
        <v>406.6</v>
      </c>
      <c r="H19" s="236">
        <v>47.26</v>
      </c>
      <c r="I19" s="51">
        <v>6220</v>
      </c>
      <c r="J19" s="50">
        <v>6226</v>
      </c>
      <c r="K19" s="61">
        <f>J19-I19</f>
        <v>6</v>
      </c>
      <c r="L19" s="60">
        <v>768</v>
      </c>
      <c r="M19" s="58">
        <v>346.45</v>
      </c>
      <c r="N19" s="58">
        <v>389.62</v>
      </c>
      <c r="O19" s="60">
        <v>31.93</v>
      </c>
      <c r="P19" s="58">
        <v>4559</v>
      </c>
      <c r="Q19" s="58">
        <v>4595</v>
      </c>
      <c r="R19" s="58">
        <v>99</v>
      </c>
      <c r="S19" s="60">
        <v>1017.48</v>
      </c>
      <c r="T19" s="58">
        <v>379.93</v>
      </c>
      <c r="U19" s="58">
        <v>389.62</v>
      </c>
      <c r="V19" s="58">
        <v>31.93</v>
      </c>
      <c r="W19" s="58">
        <v>9522</v>
      </c>
      <c r="X19" s="58">
        <v>9593</v>
      </c>
      <c r="Y19" s="58">
        <v>117</v>
      </c>
      <c r="Z19" s="60">
        <v>825.66</v>
      </c>
      <c r="AA19" s="58">
        <v>404.11</v>
      </c>
      <c r="AB19" s="60">
        <v>389.62</v>
      </c>
      <c r="AC19" s="60">
        <v>31.93</v>
      </c>
      <c r="AD19" s="58">
        <v>9593</v>
      </c>
      <c r="AE19" s="58">
        <v>9671</v>
      </c>
      <c r="AF19" s="58">
        <v>130</v>
      </c>
      <c r="AG19" s="60">
        <v>747.54</v>
      </c>
      <c r="AH19" s="58">
        <v>325.99</v>
      </c>
      <c r="AI19" s="60">
        <v>389.62</v>
      </c>
      <c r="AJ19" s="60">
        <v>9671</v>
      </c>
      <c r="AK19" s="58">
        <v>9671</v>
      </c>
      <c r="AL19" s="58">
        <v>9725</v>
      </c>
      <c r="AM19" s="58">
        <v>88</v>
      </c>
      <c r="AN19" s="60">
        <v>795.9</v>
      </c>
      <c r="AO19" s="60">
        <v>374.35</v>
      </c>
      <c r="AP19" s="60">
        <v>389.62</v>
      </c>
      <c r="AQ19" s="60">
        <v>31.93</v>
      </c>
      <c r="AR19" s="58">
        <v>9760</v>
      </c>
      <c r="AS19" s="58">
        <v>9831</v>
      </c>
      <c r="AT19" s="69">
        <v>114</v>
      </c>
      <c r="AU19" s="70">
        <v>886.39</v>
      </c>
      <c r="AV19" s="70">
        <v>527.26</v>
      </c>
      <c r="AW19" s="70">
        <v>327.2</v>
      </c>
      <c r="AX19" s="70">
        <v>31.93</v>
      </c>
      <c r="AY19" s="69">
        <v>4792</v>
      </c>
      <c r="AZ19" s="69">
        <v>4869</v>
      </c>
      <c r="BA19" s="69">
        <v>159</v>
      </c>
      <c r="BB19" s="70">
        <v>773.94</v>
      </c>
      <c r="BC19" s="70">
        <v>414.81</v>
      </c>
      <c r="BD19" s="70">
        <v>327.2</v>
      </c>
      <c r="BE19" s="70">
        <v>31.93</v>
      </c>
      <c r="BF19" s="69">
        <v>4869</v>
      </c>
      <c r="BG19" s="69">
        <v>4915</v>
      </c>
      <c r="BH19" s="69">
        <v>108</v>
      </c>
      <c r="BI19" s="70">
        <v>773.94</v>
      </c>
      <c r="BJ19" s="70">
        <v>414.81</v>
      </c>
      <c r="BK19" s="70">
        <v>327.2</v>
      </c>
      <c r="BL19" s="71">
        <v>31.93</v>
      </c>
      <c r="BM19" s="69">
        <v>496</v>
      </c>
      <c r="BN19" s="69">
        <v>5014</v>
      </c>
      <c r="BO19" s="69">
        <v>108</v>
      </c>
      <c r="BP19" s="70">
        <v>773.94</v>
      </c>
      <c r="BQ19" s="70">
        <v>414.81</v>
      </c>
      <c r="BR19" s="70">
        <v>327.2</v>
      </c>
      <c r="BS19" s="70">
        <v>31.93</v>
      </c>
      <c r="BT19" s="69">
        <v>4967</v>
      </c>
      <c r="BU19" s="69">
        <v>5014</v>
      </c>
      <c r="BV19" s="69">
        <v>108</v>
      </c>
      <c r="BW19" s="70">
        <f>SUM(BX19:BZ19)</f>
        <v>588.87</v>
      </c>
      <c r="BX19" s="69">
        <v>229.74</v>
      </c>
      <c r="BY19" s="69">
        <v>327.2</v>
      </c>
      <c r="BZ19" s="69">
        <f>15+16.93</f>
        <v>31.93</v>
      </c>
      <c r="CA19" s="69">
        <v>107</v>
      </c>
      <c r="CB19" s="69">
        <v>116</v>
      </c>
      <c r="CC19" s="65">
        <v>15</v>
      </c>
      <c r="CD19" s="72">
        <f>SUM(CE19:CG19)</f>
        <v>588.87</v>
      </c>
      <c r="CE19" s="65">
        <v>229.74</v>
      </c>
      <c r="CF19" s="65">
        <v>327.2</v>
      </c>
      <c r="CG19" s="65">
        <f>15+16.93</f>
        <v>31.93</v>
      </c>
      <c r="CH19" s="65"/>
      <c r="CI19" s="65"/>
      <c r="CJ19" s="65"/>
      <c r="CK19" s="43"/>
      <c r="CL19" s="53"/>
      <c r="CM19" s="43"/>
      <c r="CN19" s="43"/>
      <c r="CO19" s="29"/>
      <c r="CP19" s="62"/>
      <c r="CQ19" s="48"/>
      <c r="CR19" s="116">
        <f>CS19+CT19+CU19</f>
        <v>795.34</v>
      </c>
      <c r="CS19" s="237">
        <v>341.48</v>
      </c>
      <c r="CT19" s="237">
        <v>406.6</v>
      </c>
      <c r="CU19" s="236">
        <v>47.26</v>
      </c>
      <c r="CV19" s="51">
        <v>6226</v>
      </c>
      <c r="CW19" s="50">
        <v>6233</v>
      </c>
      <c r="CX19" s="43">
        <f>CW19-CV19</f>
        <v>7</v>
      </c>
      <c r="CY19" s="29"/>
      <c r="CZ19" s="62"/>
      <c r="DA19" s="48"/>
      <c r="DB19" s="116">
        <f>DC19+DD19+DE19</f>
        <v>760.09</v>
      </c>
      <c r="DC19" s="237">
        <v>306.23</v>
      </c>
      <c r="DD19" s="237">
        <v>406.6</v>
      </c>
      <c r="DE19" s="236">
        <v>47.26</v>
      </c>
      <c r="DF19" s="51">
        <v>6233</v>
      </c>
      <c r="DG19" s="50">
        <v>6239</v>
      </c>
      <c r="DH19" s="43">
        <f>DG19-DF19</f>
        <v>6</v>
      </c>
      <c r="DI19" s="29"/>
      <c r="DJ19" s="62"/>
      <c r="DK19" s="48"/>
      <c r="DL19" s="116">
        <f>DM19+DN19+DO19</f>
        <v>804.74</v>
      </c>
      <c r="DM19" s="237">
        <v>350.88</v>
      </c>
      <c r="DN19" s="237">
        <v>406.6</v>
      </c>
      <c r="DO19" s="236">
        <f>27.26+20</f>
        <v>47.260000000000005</v>
      </c>
      <c r="DP19" s="51">
        <v>6239</v>
      </c>
      <c r="DQ19" s="50">
        <v>6243</v>
      </c>
      <c r="DR19" s="43">
        <f>DQ19-DP19</f>
        <v>4</v>
      </c>
      <c r="DS19" s="29"/>
      <c r="DT19" s="62"/>
      <c r="DU19" s="48"/>
      <c r="DV19" s="116">
        <f>DW19+DX19+DY19</f>
        <v>816.49</v>
      </c>
      <c r="DW19" s="237">
        <v>362.63</v>
      </c>
      <c r="DX19" s="237">
        <v>406.6</v>
      </c>
      <c r="DY19" s="236">
        <v>47.26</v>
      </c>
      <c r="DZ19" s="51">
        <v>6243</v>
      </c>
      <c r="EA19" s="50">
        <v>6246</v>
      </c>
      <c r="EB19" s="43">
        <f>EA19-DZ19</f>
        <v>3</v>
      </c>
      <c r="EC19" s="29"/>
      <c r="ED19" s="62"/>
      <c r="EE19" s="48"/>
      <c r="EF19" s="116">
        <f>EG19+EH19+EI19</f>
        <v>750.69</v>
      </c>
      <c r="EG19" s="237">
        <v>296.83</v>
      </c>
      <c r="EH19" s="237">
        <v>406.6</v>
      </c>
      <c r="EI19" s="236">
        <v>47.26</v>
      </c>
      <c r="EJ19" s="51">
        <v>6246</v>
      </c>
      <c r="EK19" s="50">
        <v>6258</v>
      </c>
      <c r="EL19" s="43">
        <f>EK19-EJ19</f>
        <v>12</v>
      </c>
      <c r="EM19" s="29"/>
      <c r="EN19" s="62"/>
      <c r="EO19" s="48"/>
      <c r="EP19" s="63">
        <f>EQ19+ER19+ES19</f>
        <v>693.09999999999991</v>
      </c>
      <c r="EQ19" s="63">
        <v>319.64999999999998</v>
      </c>
      <c r="ER19" s="63">
        <v>324.27999999999997</v>
      </c>
      <c r="ES19" s="63">
        <v>49.17</v>
      </c>
      <c r="ET19" s="43">
        <v>6258</v>
      </c>
      <c r="EU19" s="43">
        <v>6265</v>
      </c>
      <c r="EV19" s="43">
        <f>EU19-ET19</f>
        <v>7</v>
      </c>
      <c r="EW19" s="29"/>
      <c r="EX19" s="62"/>
      <c r="EY19" s="48"/>
      <c r="EZ19" s="63">
        <f>FA19+FB19+FC19</f>
        <v>669.09999999999991</v>
      </c>
      <c r="FA19" s="63">
        <v>295.64999999999998</v>
      </c>
      <c r="FB19" s="63">
        <v>324.27999999999997</v>
      </c>
      <c r="FC19" s="63">
        <f>29.17+20</f>
        <v>49.17</v>
      </c>
      <c r="FD19" s="43">
        <v>6265</v>
      </c>
      <c r="FE19" s="43">
        <v>6272</v>
      </c>
      <c r="FF19" s="43">
        <f>FE19-FD19</f>
        <v>7</v>
      </c>
      <c r="FG19" s="29"/>
      <c r="FH19" s="62"/>
      <c r="FI19" s="48"/>
      <c r="FJ19" s="63">
        <f>FK19+FL19+FM19</f>
        <v>719.49999999999989</v>
      </c>
      <c r="FK19" s="63">
        <v>346.05</v>
      </c>
      <c r="FL19" s="63">
        <v>324.27999999999997</v>
      </c>
      <c r="FM19" s="63">
        <v>49.17</v>
      </c>
      <c r="FN19" s="43">
        <v>6272</v>
      </c>
      <c r="FO19" s="43">
        <v>6283</v>
      </c>
      <c r="FP19" s="43">
        <f>FO19-FN19</f>
        <v>11</v>
      </c>
      <c r="FQ19" s="29"/>
      <c r="FR19" s="62"/>
      <c r="FS19" s="48"/>
      <c r="FT19" s="63">
        <f>FU19+FV19+FW19</f>
        <v>719.49999999999989</v>
      </c>
      <c r="FU19" s="63">
        <v>346.05</v>
      </c>
      <c r="FV19" s="63">
        <v>324.27999999999997</v>
      </c>
      <c r="FW19" s="63">
        <v>49.17</v>
      </c>
      <c r="FX19" s="43">
        <v>6283</v>
      </c>
      <c r="FY19" s="43">
        <v>6297</v>
      </c>
      <c r="FZ19" s="43">
        <f>FY19-FX19</f>
        <v>14</v>
      </c>
      <c r="GA19" s="29"/>
      <c r="GB19" s="62"/>
      <c r="GC19" s="48"/>
      <c r="GD19" s="63">
        <f>GE19+GF19+GG19</f>
        <v>693.09999999999991</v>
      </c>
      <c r="GE19" s="43">
        <v>319.64999999999998</v>
      </c>
      <c r="GF19" s="43">
        <v>324.27999999999997</v>
      </c>
      <c r="GG19" s="43">
        <v>49.17</v>
      </c>
      <c r="GH19" s="43">
        <v>6297</v>
      </c>
      <c r="GI19" s="43">
        <v>6306</v>
      </c>
      <c r="GJ19" s="43">
        <f>GI19-GH19</f>
        <v>9</v>
      </c>
      <c r="GK19" s="29"/>
      <c r="GL19" s="62"/>
      <c r="GM19" s="48"/>
      <c r="GN19" s="63">
        <f>GO19+GP19+GQ19</f>
        <v>683.49999999999989</v>
      </c>
      <c r="GO19" s="43">
        <v>310.05</v>
      </c>
      <c r="GP19" s="43">
        <v>324.27999999999997</v>
      </c>
      <c r="GQ19" s="43">
        <v>49.17</v>
      </c>
      <c r="GR19" s="43">
        <v>6306</v>
      </c>
      <c r="GS19" s="43">
        <v>6314</v>
      </c>
      <c r="GT19" s="43">
        <f>GS19-GR19</f>
        <v>8</v>
      </c>
      <c r="GU19" s="29"/>
      <c r="GV19" s="62"/>
    </row>
    <row r="20" spans="1:204" s="63" customFormat="1" x14ac:dyDescent="0.2">
      <c r="A20" s="55"/>
      <c r="B20" s="55" t="s">
        <v>77</v>
      </c>
      <c r="C20" s="146" t="s">
        <v>208</v>
      </c>
      <c r="D20" s="55" t="s">
        <v>207</v>
      </c>
      <c r="E20" s="116">
        <f>F20+G20+H20</f>
        <v>79.86</v>
      </c>
      <c r="F20" s="237">
        <v>35.700000000000003</v>
      </c>
      <c r="G20" s="237">
        <v>0</v>
      </c>
      <c r="H20" s="236">
        <v>44.16</v>
      </c>
      <c r="I20" s="51">
        <v>0</v>
      </c>
      <c r="J20" s="50">
        <v>0</v>
      </c>
      <c r="K20" s="61">
        <f>J20-I20</f>
        <v>0</v>
      </c>
      <c r="L20" s="60">
        <v>55.72</v>
      </c>
      <c r="M20" s="58">
        <v>28.29</v>
      </c>
      <c r="N20" s="58">
        <v>0</v>
      </c>
      <c r="O20" s="60">
        <v>27.43</v>
      </c>
      <c r="P20" s="58">
        <v>0</v>
      </c>
      <c r="Q20" s="58">
        <v>0</v>
      </c>
      <c r="R20" s="58">
        <v>0</v>
      </c>
      <c r="S20" s="60">
        <v>71.42</v>
      </c>
      <c r="T20" s="58">
        <v>28.29</v>
      </c>
      <c r="U20" s="58">
        <v>0</v>
      </c>
      <c r="V20" s="58">
        <v>27.43</v>
      </c>
      <c r="W20" s="58">
        <v>0</v>
      </c>
      <c r="X20" s="58">
        <v>0</v>
      </c>
      <c r="Y20" s="58">
        <v>0</v>
      </c>
      <c r="Z20" s="60">
        <v>55.72</v>
      </c>
      <c r="AA20" s="58">
        <v>28.29</v>
      </c>
      <c r="AB20" s="60">
        <v>0</v>
      </c>
      <c r="AC20" s="60">
        <v>27.43</v>
      </c>
      <c r="AD20" s="58">
        <v>0</v>
      </c>
      <c r="AE20" s="58">
        <v>0</v>
      </c>
      <c r="AF20" s="58">
        <v>0</v>
      </c>
      <c r="AG20" s="60">
        <v>55.72</v>
      </c>
      <c r="AH20" s="58">
        <v>28.29</v>
      </c>
      <c r="AI20" s="60">
        <v>0</v>
      </c>
      <c r="AJ20" s="60">
        <v>27.43</v>
      </c>
      <c r="AK20" s="58">
        <v>0</v>
      </c>
      <c r="AL20" s="58">
        <v>0</v>
      </c>
      <c r="AM20" s="58">
        <v>0</v>
      </c>
      <c r="AN20" s="60">
        <v>55.72</v>
      </c>
      <c r="AO20" s="60">
        <v>28.29</v>
      </c>
      <c r="AP20" s="60">
        <v>0</v>
      </c>
      <c r="AQ20" s="60">
        <v>27.43</v>
      </c>
      <c r="AR20" s="58">
        <v>0</v>
      </c>
      <c r="AS20" s="58">
        <v>0</v>
      </c>
      <c r="AT20" s="69">
        <v>0</v>
      </c>
      <c r="AU20" s="70">
        <v>57.7</v>
      </c>
      <c r="AV20" s="70">
        <v>30.27</v>
      </c>
      <c r="AW20" s="70">
        <v>0</v>
      </c>
      <c r="AX20" s="70">
        <v>27.43</v>
      </c>
      <c r="AY20" s="69">
        <v>0</v>
      </c>
      <c r="AZ20" s="69">
        <v>0</v>
      </c>
      <c r="BA20" s="69">
        <v>0</v>
      </c>
      <c r="BB20" s="70">
        <v>57.7</v>
      </c>
      <c r="BC20" s="70">
        <v>30.27</v>
      </c>
      <c r="BD20" s="70">
        <v>0</v>
      </c>
      <c r="BE20" s="70">
        <v>27.43</v>
      </c>
      <c r="BF20" s="69">
        <v>0</v>
      </c>
      <c r="BG20" s="69">
        <v>0</v>
      </c>
      <c r="BH20" s="69">
        <v>0</v>
      </c>
      <c r="BI20" s="70">
        <v>57.7</v>
      </c>
      <c r="BJ20" s="70">
        <v>30.27</v>
      </c>
      <c r="BK20" s="70">
        <v>0</v>
      </c>
      <c r="BL20" s="71">
        <v>27.43</v>
      </c>
      <c r="BM20" s="69">
        <v>0</v>
      </c>
      <c r="BN20" s="69">
        <v>0</v>
      </c>
      <c r="BO20" s="69">
        <v>0</v>
      </c>
      <c r="BP20" s="70">
        <v>57.7</v>
      </c>
      <c r="BQ20" s="70">
        <v>30.27</v>
      </c>
      <c r="BR20" s="70">
        <v>0</v>
      </c>
      <c r="BS20" s="70">
        <v>27.43</v>
      </c>
      <c r="BT20" s="69">
        <v>0</v>
      </c>
      <c r="BU20" s="69">
        <v>0</v>
      </c>
      <c r="BV20" s="69">
        <v>0</v>
      </c>
      <c r="BW20" s="70">
        <f>SUM(BX20:BZ20)</f>
        <v>57.7</v>
      </c>
      <c r="BX20" s="69">
        <v>30.27</v>
      </c>
      <c r="BY20" s="69">
        <v>0</v>
      </c>
      <c r="BZ20" s="69">
        <v>27.43</v>
      </c>
      <c r="CA20" s="69">
        <v>0</v>
      </c>
      <c r="CB20" s="69">
        <v>0</v>
      </c>
      <c r="CC20" s="65">
        <v>0</v>
      </c>
      <c r="CD20" s="72">
        <f>SUM(CE20:CG20)</f>
        <v>0</v>
      </c>
      <c r="CE20" s="65"/>
      <c r="CF20" s="65"/>
      <c r="CG20" s="65"/>
      <c r="CH20" s="65"/>
      <c r="CI20" s="65"/>
      <c r="CJ20" s="65"/>
      <c r="CK20" s="43"/>
      <c r="CL20" s="53"/>
      <c r="CM20" s="43"/>
      <c r="CN20" s="43"/>
      <c r="CO20" s="29"/>
      <c r="CP20" s="62"/>
      <c r="CQ20" s="48"/>
      <c r="CR20" s="116">
        <f>CS20+CT20+CU20</f>
        <v>79.86</v>
      </c>
      <c r="CS20" s="237">
        <v>35.700000000000003</v>
      </c>
      <c r="CT20" s="237">
        <v>0</v>
      </c>
      <c r="CU20" s="236">
        <v>44.16</v>
      </c>
      <c r="CV20" s="51">
        <v>0</v>
      </c>
      <c r="CW20" s="50">
        <v>0</v>
      </c>
      <c r="CX20" s="43">
        <f>CW20-CV20</f>
        <v>0</v>
      </c>
      <c r="CY20" s="29"/>
      <c r="CZ20" s="62"/>
      <c r="DA20" s="48"/>
      <c r="DB20" s="116">
        <f>DC20+DD20+DE20</f>
        <v>79.86</v>
      </c>
      <c r="DC20" s="237">
        <v>35.700000000000003</v>
      </c>
      <c r="DD20" s="237">
        <v>0</v>
      </c>
      <c r="DE20" s="236">
        <v>44.16</v>
      </c>
      <c r="DF20" s="51">
        <v>0</v>
      </c>
      <c r="DG20" s="50">
        <v>0</v>
      </c>
      <c r="DH20" s="43">
        <f>DG20-DF20</f>
        <v>0</v>
      </c>
      <c r="DI20" s="29"/>
      <c r="DJ20" s="62"/>
      <c r="DK20" s="48"/>
      <c r="DL20" s="116">
        <f>DM20+DN20+DO20</f>
        <v>79.86</v>
      </c>
      <c r="DM20" s="237">
        <v>35.700000000000003</v>
      </c>
      <c r="DN20" s="237">
        <v>0</v>
      </c>
      <c r="DO20" s="236">
        <v>44.16</v>
      </c>
      <c r="DP20" s="51">
        <v>0</v>
      </c>
      <c r="DQ20" s="50">
        <v>0</v>
      </c>
      <c r="DR20" s="43">
        <f>DQ20-DP20</f>
        <v>0</v>
      </c>
      <c r="DS20" s="29"/>
      <c r="DT20" s="62"/>
      <c r="DU20" s="48"/>
      <c r="DV20" s="116">
        <f>DW20+DX20+DY20</f>
        <v>79.86</v>
      </c>
      <c r="DW20" s="237">
        <v>35.700000000000003</v>
      </c>
      <c r="DX20" s="237">
        <v>0</v>
      </c>
      <c r="DY20" s="236">
        <v>44.16</v>
      </c>
      <c r="DZ20" s="51">
        <v>0</v>
      </c>
      <c r="EA20" s="50">
        <v>0</v>
      </c>
      <c r="EB20" s="43">
        <f>EA20-DZ20</f>
        <v>0</v>
      </c>
      <c r="EC20" s="29"/>
      <c r="ED20" s="62"/>
      <c r="EE20" s="48"/>
      <c r="EF20" s="116">
        <f>EG20+EH20+EI20</f>
        <v>79.86</v>
      </c>
      <c r="EG20" s="237">
        <v>35.700000000000003</v>
      </c>
      <c r="EH20" s="237">
        <v>0</v>
      </c>
      <c r="EI20" s="236">
        <v>44.16</v>
      </c>
      <c r="EJ20" s="51">
        <v>0</v>
      </c>
      <c r="EK20" s="50">
        <v>0</v>
      </c>
      <c r="EL20" s="43">
        <f>EK20-EJ20</f>
        <v>0</v>
      </c>
      <c r="EM20" s="29"/>
      <c r="EN20" s="62"/>
      <c r="EO20" s="48"/>
      <c r="EP20" s="63">
        <f>EQ20+ER20+ES20</f>
        <v>83.66</v>
      </c>
      <c r="EQ20" s="63">
        <v>36.409999999999997</v>
      </c>
      <c r="ER20" s="63">
        <v>0</v>
      </c>
      <c r="ES20" s="63">
        <v>47.25</v>
      </c>
      <c r="ET20" s="43">
        <v>0</v>
      </c>
      <c r="EU20" s="43">
        <v>0</v>
      </c>
      <c r="EV20" s="43">
        <f>EU20-ET20</f>
        <v>0</v>
      </c>
      <c r="EW20" s="29"/>
      <c r="EX20" s="62"/>
      <c r="EY20" s="48"/>
      <c r="EZ20" s="63">
        <f>FA20+FB20+FC20</f>
        <v>83.66</v>
      </c>
      <c r="FA20" s="63">
        <v>36.409999999999997</v>
      </c>
      <c r="FB20" s="63">
        <v>0</v>
      </c>
      <c r="FC20" s="63">
        <v>47.25</v>
      </c>
      <c r="FD20" s="43">
        <v>0</v>
      </c>
      <c r="FE20" s="43">
        <v>0</v>
      </c>
      <c r="FF20" s="43">
        <f>FE20-FD20</f>
        <v>0</v>
      </c>
      <c r="FG20" s="29"/>
      <c r="FH20" s="62"/>
      <c r="FI20" s="48"/>
      <c r="FJ20" s="63">
        <f>FK20+FL20+FM20</f>
        <v>83.66</v>
      </c>
      <c r="FK20" s="63">
        <v>36.409999999999997</v>
      </c>
      <c r="FL20" s="63">
        <v>0</v>
      </c>
      <c r="FM20" s="63">
        <v>47.25</v>
      </c>
      <c r="FN20" s="43">
        <v>0</v>
      </c>
      <c r="FO20" s="43">
        <v>0</v>
      </c>
      <c r="FP20" s="43">
        <f>FO20-FN20</f>
        <v>0</v>
      </c>
      <c r="FQ20" s="29"/>
      <c r="FR20" s="62"/>
      <c r="FS20" s="48"/>
      <c r="FT20" s="63">
        <f>FU20+FV20+FW20</f>
        <v>83.66</v>
      </c>
      <c r="FU20" s="63">
        <v>36.409999999999997</v>
      </c>
      <c r="FV20" s="63">
        <v>0</v>
      </c>
      <c r="FW20" s="63">
        <v>47.25</v>
      </c>
      <c r="FX20" s="43">
        <v>0</v>
      </c>
      <c r="FY20" s="43">
        <v>0</v>
      </c>
      <c r="FZ20" s="43">
        <f>FY20-FX20</f>
        <v>0</v>
      </c>
      <c r="GA20" s="29"/>
      <c r="GB20" s="62"/>
      <c r="GC20" s="48"/>
      <c r="GD20" s="63">
        <f>GE20+GF20+GG20</f>
        <v>83.66</v>
      </c>
      <c r="GE20" s="43">
        <v>36.409999999999997</v>
      </c>
      <c r="GF20" s="43">
        <v>0</v>
      </c>
      <c r="GG20" s="43">
        <v>47.25</v>
      </c>
      <c r="GH20" s="43">
        <v>0</v>
      </c>
      <c r="GI20" s="43">
        <v>0</v>
      </c>
      <c r="GJ20" s="43">
        <f>GI20-GH20</f>
        <v>0</v>
      </c>
      <c r="GK20" s="29"/>
      <c r="GL20" s="62"/>
      <c r="GM20" s="48"/>
      <c r="GN20" s="63">
        <f>GO20+GP20+GQ20</f>
        <v>83.66</v>
      </c>
      <c r="GO20" s="43">
        <v>36.409999999999997</v>
      </c>
      <c r="GP20" s="43">
        <v>0</v>
      </c>
      <c r="GQ20" s="43">
        <v>47.25</v>
      </c>
      <c r="GR20" s="43">
        <v>0</v>
      </c>
      <c r="GS20" s="43">
        <v>0</v>
      </c>
      <c r="GT20" s="43">
        <f>GS20-GR20</f>
        <v>0</v>
      </c>
      <c r="GU20" s="29"/>
      <c r="GV20" s="62"/>
    </row>
    <row r="21" spans="1:204" s="63" customFormat="1" x14ac:dyDescent="0.2">
      <c r="A21" s="55"/>
      <c r="B21" s="55" t="s">
        <v>70</v>
      </c>
      <c r="C21" s="146" t="s">
        <v>206</v>
      </c>
      <c r="D21" s="151" t="s">
        <v>205</v>
      </c>
      <c r="E21" s="116">
        <f>F21+G21+H21</f>
        <v>467</v>
      </c>
      <c r="F21" s="237">
        <v>266.91000000000003</v>
      </c>
      <c r="G21" s="237">
        <v>172.62</v>
      </c>
      <c r="H21" s="236">
        <v>27.47</v>
      </c>
      <c r="I21" s="51">
        <v>3660</v>
      </c>
      <c r="J21" s="50">
        <v>3740</v>
      </c>
      <c r="K21" s="61">
        <f>J21-I21</f>
        <v>80</v>
      </c>
      <c r="L21" s="60">
        <v>390.92</v>
      </c>
      <c r="M21" s="58">
        <v>284.02999999999997</v>
      </c>
      <c r="N21" s="58">
        <v>87.25</v>
      </c>
      <c r="O21" s="60">
        <v>19.64</v>
      </c>
      <c r="P21" s="58">
        <v>738</v>
      </c>
      <c r="Q21" s="58">
        <v>795</v>
      </c>
      <c r="R21" s="58">
        <v>57</v>
      </c>
      <c r="S21" s="60">
        <v>662.72</v>
      </c>
      <c r="T21" s="58">
        <v>284.02999999999997</v>
      </c>
      <c r="U21" s="58">
        <v>87.25</v>
      </c>
      <c r="V21" s="58">
        <v>19.64</v>
      </c>
      <c r="W21" s="58">
        <v>738</v>
      </c>
      <c r="X21" s="58">
        <v>795</v>
      </c>
      <c r="Y21" s="58">
        <v>57</v>
      </c>
      <c r="Z21" s="60">
        <v>498.36</v>
      </c>
      <c r="AA21" s="58">
        <v>353.55</v>
      </c>
      <c r="AB21" s="60">
        <v>87.25</v>
      </c>
      <c r="AC21" s="60">
        <v>19.64</v>
      </c>
      <c r="AD21" s="58">
        <v>801</v>
      </c>
      <c r="AE21" s="58">
        <v>869</v>
      </c>
      <c r="AF21" s="58">
        <v>68</v>
      </c>
      <c r="AG21" s="60">
        <v>353</v>
      </c>
      <c r="AH21" s="58">
        <v>246.11</v>
      </c>
      <c r="AI21" s="60">
        <v>87.25</v>
      </c>
      <c r="AJ21" s="60">
        <v>19.64</v>
      </c>
      <c r="AK21" s="58">
        <v>946</v>
      </c>
      <c r="AL21" s="58">
        <v>997</v>
      </c>
      <c r="AM21" s="58">
        <v>51</v>
      </c>
      <c r="AN21" s="60">
        <v>353</v>
      </c>
      <c r="AO21" s="60">
        <v>246.11</v>
      </c>
      <c r="AP21" s="60">
        <v>87.25</v>
      </c>
      <c r="AQ21" s="60">
        <v>19.64</v>
      </c>
      <c r="AR21" s="58">
        <v>946</v>
      </c>
      <c r="AS21" s="58">
        <v>997</v>
      </c>
      <c r="AT21" s="69">
        <v>51</v>
      </c>
      <c r="AU21" s="70">
        <v>325.70999999999998</v>
      </c>
      <c r="AV21" s="70">
        <v>168.4</v>
      </c>
      <c r="AW21" s="70">
        <v>137.66999999999999</v>
      </c>
      <c r="AX21" s="70">
        <v>19.64</v>
      </c>
      <c r="AY21" s="69">
        <v>997</v>
      </c>
      <c r="AZ21" s="69">
        <v>1048</v>
      </c>
      <c r="BA21" s="69">
        <v>51</v>
      </c>
      <c r="BB21" s="70">
        <v>361.53</v>
      </c>
      <c r="BC21" s="70">
        <v>204.22</v>
      </c>
      <c r="BD21" s="70">
        <v>69.03</v>
      </c>
      <c r="BE21" s="70">
        <v>19.64</v>
      </c>
      <c r="BF21" s="69">
        <v>1048</v>
      </c>
      <c r="BG21" s="69">
        <v>1117</v>
      </c>
      <c r="BH21" s="69">
        <v>69</v>
      </c>
      <c r="BI21" s="70">
        <v>544.47</v>
      </c>
      <c r="BJ21" s="70">
        <v>387.16</v>
      </c>
      <c r="BK21" s="70">
        <v>69.03</v>
      </c>
      <c r="BL21" s="71">
        <v>19.64</v>
      </c>
      <c r="BM21" s="69">
        <v>1117</v>
      </c>
      <c r="BN21" s="69">
        <v>1238</v>
      </c>
      <c r="BO21" s="69">
        <v>121</v>
      </c>
      <c r="BP21" s="70">
        <v>478.25</v>
      </c>
      <c r="BQ21" s="70">
        <v>320.94</v>
      </c>
      <c r="BR21" s="70">
        <v>137.66999999999999</v>
      </c>
      <c r="BS21" s="70">
        <v>19.64</v>
      </c>
      <c r="BT21" s="69">
        <v>1238</v>
      </c>
      <c r="BU21" s="69">
        <v>1345</v>
      </c>
      <c r="BV21" s="69">
        <v>107</v>
      </c>
      <c r="BW21" s="70">
        <v>369.49</v>
      </c>
      <c r="BX21" s="69">
        <v>212.18</v>
      </c>
      <c r="BY21" s="69">
        <v>137.66999999999999</v>
      </c>
      <c r="BZ21" s="69">
        <v>19.64</v>
      </c>
      <c r="CA21" s="69">
        <v>1418</v>
      </c>
      <c r="CB21" s="69">
        <v>1456</v>
      </c>
      <c r="CC21" s="65">
        <v>38</v>
      </c>
      <c r="CD21" s="72">
        <f>SUM(CE21:CG21)</f>
        <v>299.83999999999997</v>
      </c>
      <c r="CE21" s="65">
        <v>142.53</v>
      </c>
      <c r="CF21" s="65">
        <v>137.66999999999999</v>
      </c>
      <c r="CG21" s="65">
        <f>15+4.64</f>
        <v>19.64</v>
      </c>
      <c r="CH21" s="65"/>
      <c r="CI21" s="65"/>
      <c r="CJ21" s="65"/>
      <c r="CK21" s="43"/>
      <c r="CL21" s="53"/>
      <c r="CM21" s="43"/>
      <c r="CN21" s="43"/>
      <c r="CO21" s="29"/>
      <c r="CP21" s="62"/>
      <c r="CQ21" s="48"/>
      <c r="CR21" s="116">
        <f>CS21+CT21+CU21</f>
        <v>351.85</v>
      </c>
      <c r="CS21" s="237">
        <v>151.76</v>
      </c>
      <c r="CT21" s="237">
        <v>172.62</v>
      </c>
      <c r="CU21" s="236">
        <v>27.47</v>
      </c>
      <c r="CV21" s="51">
        <v>3740</v>
      </c>
      <c r="CW21" s="50">
        <v>3771</v>
      </c>
      <c r="CX21" s="43">
        <f>CW21-CV21</f>
        <v>31</v>
      </c>
      <c r="CY21" s="29"/>
      <c r="CZ21" s="62"/>
      <c r="DA21" s="48"/>
      <c r="DB21" s="116">
        <f>DC21+DD21+DE21</f>
        <v>340.1</v>
      </c>
      <c r="DC21" s="237">
        <v>140.01</v>
      </c>
      <c r="DD21" s="237">
        <v>172.62</v>
      </c>
      <c r="DE21" s="236">
        <v>27.47</v>
      </c>
      <c r="DF21" s="51">
        <v>3771</v>
      </c>
      <c r="DG21" s="50">
        <v>3797</v>
      </c>
      <c r="DH21" s="43">
        <f>DG21-DF21</f>
        <v>26</v>
      </c>
      <c r="DI21" s="29"/>
      <c r="DJ21" s="62"/>
      <c r="DK21" s="48"/>
      <c r="DL21" s="116">
        <f>DM21+DN21+DO21</f>
        <v>328.35</v>
      </c>
      <c r="DM21" s="237">
        <v>128.26</v>
      </c>
      <c r="DN21" s="237">
        <v>172.62</v>
      </c>
      <c r="DO21" s="236">
        <v>27.47</v>
      </c>
      <c r="DP21" s="51">
        <v>3797</v>
      </c>
      <c r="DQ21" s="50">
        <v>3818</v>
      </c>
      <c r="DR21" s="43">
        <f>DQ21-DP21</f>
        <v>21</v>
      </c>
      <c r="DS21" s="29"/>
      <c r="DT21" s="62"/>
      <c r="DU21" s="48"/>
      <c r="DV21" s="116">
        <f>DW21+DX21+DY21</f>
        <v>288.39999999999998</v>
      </c>
      <c r="DW21" s="237">
        <v>88.31</v>
      </c>
      <c r="DX21" s="237">
        <v>172.62</v>
      </c>
      <c r="DY21" s="236">
        <v>27.47</v>
      </c>
      <c r="DZ21" s="51">
        <v>3818</v>
      </c>
      <c r="EA21" s="50">
        <v>3822</v>
      </c>
      <c r="EB21" s="43">
        <f>EA21-DZ21</f>
        <v>4</v>
      </c>
      <c r="EC21" s="29"/>
      <c r="ED21" s="62"/>
      <c r="EE21" s="48"/>
      <c r="EF21" s="116">
        <f>EG21+EH21+EI21</f>
        <v>314.25</v>
      </c>
      <c r="EG21" s="237">
        <v>114.16</v>
      </c>
      <c r="EH21" s="237">
        <v>172.62</v>
      </c>
      <c r="EI21" s="236">
        <v>27.47</v>
      </c>
      <c r="EJ21" s="51">
        <v>3822</v>
      </c>
      <c r="EK21" s="50">
        <v>3837</v>
      </c>
      <c r="EL21" s="43">
        <f>EK21-EJ21</f>
        <v>15</v>
      </c>
      <c r="EM21" s="29"/>
      <c r="EN21" s="62"/>
      <c r="EO21" s="48"/>
      <c r="EP21" s="63">
        <f>EQ21+ER21+ES21</f>
        <v>247.02</v>
      </c>
      <c r="EQ21" s="63">
        <v>106.89</v>
      </c>
      <c r="ER21" s="63">
        <v>112.14</v>
      </c>
      <c r="ES21" s="63">
        <v>27.99</v>
      </c>
      <c r="ET21" s="43">
        <v>3837</v>
      </c>
      <c r="EU21" s="43">
        <v>3848</v>
      </c>
      <c r="EV21" s="43">
        <f>EU21-ET21</f>
        <v>11</v>
      </c>
      <c r="EW21" s="29"/>
      <c r="EX21" s="62"/>
      <c r="EY21" s="48"/>
      <c r="EZ21" s="63">
        <f>FA21+FB21+FC21</f>
        <v>280.62</v>
      </c>
      <c r="FA21" s="63">
        <v>140.49</v>
      </c>
      <c r="FB21" s="63">
        <v>112.14</v>
      </c>
      <c r="FC21" s="63">
        <v>27.99</v>
      </c>
      <c r="FD21" s="43">
        <v>3848</v>
      </c>
      <c r="FE21" s="43">
        <v>3873</v>
      </c>
      <c r="FF21" s="43">
        <f>FE21-FD21</f>
        <v>25</v>
      </c>
      <c r="FG21" s="29"/>
      <c r="FH21" s="62"/>
      <c r="FI21" s="48"/>
      <c r="FJ21" s="63">
        <f>FK21+FL21+FM21</f>
        <v>263.82</v>
      </c>
      <c r="FK21" s="63">
        <v>123.69</v>
      </c>
      <c r="FL21" s="63">
        <v>112.14</v>
      </c>
      <c r="FM21" s="63">
        <v>27.99</v>
      </c>
      <c r="FN21" s="43">
        <v>3873</v>
      </c>
      <c r="FO21" s="43">
        <v>3891</v>
      </c>
      <c r="FP21" s="43">
        <f>FO21-FN21</f>
        <v>18</v>
      </c>
      <c r="FQ21" s="29"/>
      <c r="FR21" s="62"/>
      <c r="FS21" s="48"/>
      <c r="FT21" s="63">
        <f>FU21+FV21+FW21</f>
        <v>273.42</v>
      </c>
      <c r="FU21" s="63">
        <v>133.29</v>
      </c>
      <c r="FV21" s="63">
        <v>112.14</v>
      </c>
      <c r="FW21" s="63">
        <v>27.99</v>
      </c>
      <c r="FX21" s="43">
        <v>3891</v>
      </c>
      <c r="FY21" s="43">
        <v>3913</v>
      </c>
      <c r="FZ21" s="43">
        <f>FY21-FX21</f>
        <v>22</v>
      </c>
      <c r="GA21" s="29"/>
      <c r="GB21" s="62"/>
      <c r="GC21" s="48"/>
      <c r="GD21" s="63">
        <f>GE21+GF21+GG21</f>
        <v>244.62</v>
      </c>
      <c r="GE21" s="43">
        <v>104.49</v>
      </c>
      <c r="GF21" s="43">
        <v>112.14</v>
      </c>
      <c r="GG21" s="43">
        <v>27.99</v>
      </c>
      <c r="GH21" s="43">
        <v>3913</v>
      </c>
      <c r="GI21" s="43">
        <v>3923</v>
      </c>
      <c r="GJ21" s="43">
        <f>GI21-GH21</f>
        <v>10</v>
      </c>
      <c r="GK21" s="29"/>
      <c r="GL21" s="62"/>
      <c r="GM21" s="48"/>
      <c r="GN21" s="63">
        <f>GO21+GP21+GQ21</f>
        <v>347.82</v>
      </c>
      <c r="GO21" s="43">
        <v>207.69</v>
      </c>
      <c r="GP21" s="43">
        <v>112.14</v>
      </c>
      <c r="GQ21" s="43">
        <v>27.99</v>
      </c>
      <c r="GR21" s="43">
        <v>3923</v>
      </c>
      <c r="GS21" s="43">
        <v>3976</v>
      </c>
      <c r="GT21" s="43">
        <f>GS21-GR21</f>
        <v>53</v>
      </c>
      <c r="GU21" s="29"/>
      <c r="GV21" s="62"/>
    </row>
    <row r="22" spans="1:204" s="63" customFormat="1" x14ac:dyDescent="0.2">
      <c r="A22" s="55"/>
      <c r="B22" s="55" t="s">
        <v>16</v>
      </c>
      <c r="C22" s="146" t="s">
        <v>204</v>
      </c>
      <c r="D22" s="151" t="s">
        <v>203</v>
      </c>
      <c r="E22" s="116">
        <f>F22+G22+H22</f>
        <v>53.05</v>
      </c>
      <c r="F22" s="237">
        <v>7.82</v>
      </c>
      <c r="G22" s="237">
        <v>23.65</v>
      </c>
      <c r="H22" s="236">
        <v>21.58</v>
      </c>
      <c r="I22" s="51">
        <v>121</v>
      </c>
      <c r="J22" s="50">
        <v>121</v>
      </c>
      <c r="K22" s="61">
        <f>J22-I22</f>
        <v>0</v>
      </c>
      <c r="L22" s="60">
        <v>65.150000000000006</v>
      </c>
      <c r="M22" s="144">
        <v>26.17</v>
      </c>
      <c r="N22" s="58">
        <v>23</v>
      </c>
      <c r="O22" s="60">
        <v>15.98</v>
      </c>
      <c r="P22" s="58">
        <v>2049</v>
      </c>
      <c r="Q22" s="58">
        <v>2054</v>
      </c>
      <c r="R22" s="58">
        <v>6</v>
      </c>
      <c r="S22" s="60">
        <v>96.89</v>
      </c>
      <c r="T22" s="58">
        <v>24.31</v>
      </c>
      <c r="U22" s="58">
        <v>23</v>
      </c>
      <c r="V22" s="58">
        <v>15.98</v>
      </c>
      <c r="W22" s="58">
        <v>2049</v>
      </c>
      <c r="X22" s="58">
        <v>2054</v>
      </c>
      <c r="Y22" s="58">
        <v>5</v>
      </c>
      <c r="Z22" s="60">
        <v>65.150000000000006</v>
      </c>
      <c r="AA22" s="58">
        <v>26.17</v>
      </c>
      <c r="AB22" s="60">
        <v>23</v>
      </c>
      <c r="AC22" s="60">
        <v>15.98</v>
      </c>
      <c r="AD22" s="58">
        <v>2054</v>
      </c>
      <c r="AE22" s="58">
        <v>2060</v>
      </c>
      <c r="AF22" s="58">
        <v>6</v>
      </c>
      <c r="AG22" s="60">
        <v>63.29</v>
      </c>
      <c r="AH22" s="58">
        <v>24.31</v>
      </c>
      <c r="AI22" s="60">
        <v>23</v>
      </c>
      <c r="AJ22" s="60">
        <v>15.98</v>
      </c>
      <c r="AK22" s="58">
        <v>2067</v>
      </c>
      <c r="AL22" s="58">
        <v>2072</v>
      </c>
      <c r="AM22" s="58">
        <v>5</v>
      </c>
      <c r="AN22" s="60">
        <v>63.29</v>
      </c>
      <c r="AO22" s="60">
        <v>24.31</v>
      </c>
      <c r="AP22" s="60">
        <v>23</v>
      </c>
      <c r="AQ22" s="60">
        <v>15.98</v>
      </c>
      <c r="AR22" s="58">
        <v>2067</v>
      </c>
      <c r="AS22" s="58">
        <v>2072</v>
      </c>
      <c r="AT22" s="69">
        <v>5</v>
      </c>
      <c r="AU22" s="70">
        <v>63.49</v>
      </c>
      <c r="AV22" s="70">
        <v>26.41</v>
      </c>
      <c r="AW22" s="70">
        <v>21.1</v>
      </c>
      <c r="AX22" s="70">
        <v>15.98</v>
      </c>
      <c r="AY22" s="69">
        <v>2072</v>
      </c>
      <c r="AZ22" s="69">
        <v>2077</v>
      </c>
      <c r="BA22" s="69">
        <v>5</v>
      </c>
      <c r="BB22" s="70">
        <v>63.19</v>
      </c>
      <c r="BC22" s="70">
        <v>26.41</v>
      </c>
      <c r="BD22" s="70">
        <v>21.1</v>
      </c>
      <c r="BE22" s="70">
        <v>15.98</v>
      </c>
      <c r="BF22" s="69">
        <v>2077</v>
      </c>
      <c r="BG22" s="69">
        <v>2082</v>
      </c>
      <c r="BH22" s="69">
        <v>5</v>
      </c>
      <c r="BI22" s="70">
        <v>65.48</v>
      </c>
      <c r="BJ22" s="70">
        <v>28.4</v>
      </c>
      <c r="BK22" s="70">
        <v>21.1</v>
      </c>
      <c r="BL22" s="71">
        <v>15.98</v>
      </c>
      <c r="BM22" s="69">
        <v>2082</v>
      </c>
      <c r="BN22" s="69">
        <v>2088</v>
      </c>
      <c r="BO22" s="69">
        <v>6</v>
      </c>
      <c r="BP22" s="70">
        <v>61.5</v>
      </c>
      <c r="BQ22" s="70">
        <v>24.42</v>
      </c>
      <c r="BR22" s="70">
        <v>21.1</v>
      </c>
      <c r="BS22" s="70">
        <v>15.98</v>
      </c>
      <c r="BT22" s="69">
        <v>2088</v>
      </c>
      <c r="BU22" s="69">
        <v>2092</v>
      </c>
      <c r="BV22" s="69">
        <v>4</v>
      </c>
      <c r="BW22" s="70">
        <v>43.71</v>
      </c>
      <c r="BX22" s="69">
        <v>6.63</v>
      </c>
      <c r="BY22" s="69">
        <v>21.1</v>
      </c>
      <c r="BZ22" s="69">
        <v>15.98</v>
      </c>
      <c r="CA22" s="69">
        <v>0</v>
      </c>
      <c r="CB22" s="69">
        <v>0</v>
      </c>
      <c r="CC22" s="65">
        <v>0</v>
      </c>
      <c r="CD22" s="72">
        <f>SUM(CE22:CG22)</f>
        <v>43.71</v>
      </c>
      <c r="CE22" s="65">
        <v>6.63</v>
      </c>
      <c r="CF22" s="65">
        <v>21.1</v>
      </c>
      <c r="CG22" s="65">
        <v>15.98</v>
      </c>
      <c r="CH22" s="65"/>
      <c r="CI22" s="65"/>
      <c r="CJ22" s="65"/>
      <c r="CK22" s="43"/>
      <c r="CL22" s="53"/>
      <c r="CM22" s="43"/>
      <c r="CN22" s="43"/>
      <c r="CO22" s="29"/>
      <c r="CP22" s="62"/>
      <c r="CQ22" s="48"/>
      <c r="CR22" s="116">
        <f>CS22+CT22+CU22</f>
        <v>55.4</v>
      </c>
      <c r="CS22" s="237">
        <v>10.17</v>
      </c>
      <c r="CT22" s="237">
        <v>23.65</v>
      </c>
      <c r="CU22" s="236">
        <v>21.58</v>
      </c>
      <c r="CV22" s="51">
        <v>121</v>
      </c>
      <c r="CW22" s="50">
        <v>122</v>
      </c>
      <c r="CX22" s="43">
        <f>CW22-CV22</f>
        <v>1</v>
      </c>
      <c r="CY22" s="29"/>
      <c r="CZ22" s="62"/>
      <c r="DA22" s="48"/>
      <c r="DB22" s="116">
        <f>DC22+DD22+DE22</f>
        <v>53.05</v>
      </c>
      <c r="DC22" s="237">
        <v>7.82</v>
      </c>
      <c r="DD22" s="237">
        <v>23.65</v>
      </c>
      <c r="DE22" s="236">
        <v>21.58</v>
      </c>
      <c r="DF22" s="51">
        <v>122</v>
      </c>
      <c r="DG22" s="50">
        <v>122</v>
      </c>
      <c r="DH22" s="43">
        <f>DG22-DF22</f>
        <v>0</v>
      </c>
      <c r="DI22" s="29"/>
      <c r="DJ22" s="62"/>
      <c r="DK22" s="48"/>
      <c r="DL22" s="116">
        <f>DM22+DN22+DO22</f>
        <v>53.05</v>
      </c>
      <c r="DM22" s="237">
        <v>7.82</v>
      </c>
      <c r="DN22" s="237">
        <v>23.65</v>
      </c>
      <c r="DO22" s="236">
        <v>21.58</v>
      </c>
      <c r="DP22" s="51">
        <v>122</v>
      </c>
      <c r="DQ22" s="50">
        <v>122</v>
      </c>
      <c r="DR22" s="43">
        <f>DQ22-DP22</f>
        <v>0</v>
      </c>
      <c r="DS22" s="29"/>
      <c r="DT22" s="62"/>
      <c r="DU22" s="48"/>
      <c r="DV22" s="116">
        <f>DW22+DX22+DY22</f>
        <v>53.05</v>
      </c>
      <c r="DW22" s="237">
        <v>7.82</v>
      </c>
      <c r="DX22" s="237">
        <v>23.65</v>
      </c>
      <c r="DY22" s="236">
        <v>21.58</v>
      </c>
      <c r="DZ22" s="51">
        <v>122</v>
      </c>
      <c r="EA22" s="50">
        <v>122</v>
      </c>
      <c r="EB22" s="43">
        <f>EA22-DZ22</f>
        <v>0</v>
      </c>
      <c r="EC22" s="29"/>
      <c r="ED22" s="62"/>
      <c r="EE22" s="48"/>
      <c r="EF22" s="116">
        <f>EG22+EH22+EI22</f>
        <v>55.4</v>
      </c>
      <c r="EG22" s="237">
        <v>10.17</v>
      </c>
      <c r="EH22" s="237">
        <v>23.65</v>
      </c>
      <c r="EI22" s="236">
        <v>21.58</v>
      </c>
      <c r="EJ22" s="51">
        <v>122</v>
      </c>
      <c r="EK22" s="50">
        <v>123</v>
      </c>
      <c r="EL22" s="43">
        <f>EK22-EJ22</f>
        <v>1</v>
      </c>
      <c r="EM22" s="29"/>
      <c r="EN22" s="62"/>
      <c r="EO22" s="48"/>
      <c r="EP22" s="63">
        <f>EQ22+ER22+ES22</f>
        <v>49.58</v>
      </c>
      <c r="EQ22" s="63">
        <v>10.38</v>
      </c>
      <c r="ER22" s="63">
        <v>17.510000000000002</v>
      </c>
      <c r="ES22" s="63">
        <v>21.69</v>
      </c>
      <c r="ET22" s="43">
        <v>123</v>
      </c>
      <c r="EU22" s="43">
        <v>124</v>
      </c>
      <c r="EV22" s="43">
        <f>EU22-ET22</f>
        <v>1</v>
      </c>
      <c r="EW22" s="29"/>
      <c r="EX22" s="62"/>
      <c r="EY22" s="48"/>
      <c r="EZ22" s="63">
        <f>FA22+FB22+FC22</f>
        <v>47.180000000000007</v>
      </c>
      <c r="FA22" s="63">
        <v>7.98</v>
      </c>
      <c r="FB22" s="63">
        <v>17.510000000000002</v>
      </c>
      <c r="FC22" s="63">
        <v>21.69</v>
      </c>
      <c r="FD22" s="43">
        <v>124</v>
      </c>
      <c r="FE22" s="43">
        <v>124</v>
      </c>
      <c r="FF22" s="43">
        <f>FE22-FD22</f>
        <v>0</v>
      </c>
      <c r="FG22" s="29"/>
      <c r="FH22" s="62"/>
      <c r="FI22" s="48"/>
      <c r="FJ22" s="63">
        <f>FK22+FL22+FM22</f>
        <v>49.58</v>
      </c>
      <c r="FK22" s="63">
        <v>10.38</v>
      </c>
      <c r="FL22" s="63">
        <v>17.510000000000002</v>
      </c>
      <c r="FM22" s="63">
        <v>21.69</v>
      </c>
      <c r="FN22" s="43">
        <v>124</v>
      </c>
      <c r="FO22" s="43">
        <v>125</v>
      </c>
      <c r="FP22" s="43">
        <f>FO22-FN22</f>
        <v>1</v>
      </c>
      <c r="FQ22" s="29"/>
      <c r="FR22" s="62"/>
      <c r="FS22" s="48"/>
      <c r="FT22" s="63">
        <f>FU22+FV22+FW22</f>
        <v>49.58</v>
      </c>
      <c r="FU22" s="63">
        <v>10.38</v>
      </c>
      <c r="FV22" s="63">
        <v>17.510000000000002</v>
      </c>
      <c r="FW22" s="63">
        <v>21.69</v>
      </c>
      <c r="FX22" s="43">
        <v>125</v>
      </c>
      <c r="FY22" s="43">
        <v>126</v>
      </c>
      <c r="FZ22" s="43">
        <f>FY22-FX22</f>
        <v>1</v>
      </c>
      <c r="GA22" s="29"/>
      <c r="GB22" s="62"/>
      <c r="GC22" s="48"/>
      <c r="GD22" s="63">
        <f>GE22+GF22+GG22</f>
        <v>47.180000000000007</v>
      </c>
      <c r="GE22" s="43">
        <v>7.98</v>
      </c>
      <c r="GF22" s="43">
        <v>17.510000000000002</v>
      </c>
      <c r="GG22" s="43">
        <v>21.69</v>
      </c>
      <c r="GH22" s="43">
        <v>126</v>
      </c>
      <c r="GI22" s="43">
        <v>126</v>
      </c>
      <c r="GJ22" s="43">
        <f>GI22-GH22</f>
        <v>0</v>
      </c>
      <c r="GK22" s="29"/>
      <c r="GL22" s="62"/>
      <c r="GM22" s="48"/>
      <c r="GN22" s="63">
        <f>GO22+GP22+GQ22</f>
        <v>51.980000000000004</v>
      </c>
      <c r="GO22" s="43">
        <v>12.78</v>
      </c>
      <c r="GP22" s="43">
        <v>17.510000000000002</v>
      </c>
      <c r="GQ22" s="43">
        <v>21.69</v>
      </c>
      <c r="GR22" s="43">
        <v>126</v>
      </c>
      <c r="GS22" s="43">
        <v>128</v>
      </c>
      <c r="GT22" s="43">
        <f>GS22-GR22</f>
        <v>2</v>
      </c>
      <c r="GU22" s="29"/>
      <c r="GV22" s="62"/>
    </row>
    <row r="23" spans="1:204" s="63" customFormat="1" x14ac:dyDescent="0.2">
      <c r="A23" s="55"/>
      <c r="B23" s="55" t="s">
        <v>16</v>
      </c>
      <c r="C23" s="146" t="s">
        <v>202</v>
      </c>
      <c r="D23" s="151" t="s">
        <v>201</v>
      </c>
      <c r="E23" s="116">
        <f>F23+G23+H23</f>
        <v>55.4</v>
      </c>
      <c r="F23" s="237">
        <v>10.17</v>
      </c>
      <c r="G23" s="237">
        <v>23.65</v>
      </c>
      <c r="H23" s="236">
        <v>21.58</v>
      </c>
      <c r="I23" s="51">
        <v>221</v>
      </c>
      <c r="J23" s="50">
        <v>222</v>
      </c>
      <c r="K23" s="61">
        <f>J23-I23</f>
        <v>1</v>
      </c>
      <c r="L23" s="60">
        <v>52.97</v>
      </c>
      <c r="M23" s="58">
        <v>20.59</v>
      </c>
      <c r="N23" s="58">
        <v>16.399999999999999</v>
      </c>
      <c r="O23" s="60">
        <v>15.98</v>
      </c>
      <c r="P23" s="58">
        <v>81</v>
      </c>
      <c r="Q23" s="58">
        <v>84</v>
      </c>
      <c r="R23" s="58">
        <v>3</v>
      </c>
      <c r="S23" s="60">
        <v>80.33</v>
      </c>
      <c r="T23" s="58">
        <v>20.59</v>
      </c>
      <c r="U23" s="58">
        <v>16.399999999999999</v>
      </c>
      <c r="V23" s="58">
        <v>15.98</v>
      </c>
      <c r="W23" s="58">
        <v>81</v>
      </c>
      <c r="X23" s="58">
        <v>84</v>
      </c>
      <c r="Y23" s="58">
        <v>3</v>
      </c>
      <c r="Z23" s="60">
        <v>54.83</v>
      </c>
      <c r="AA23" s="58">
        <v>22.45</v>
      </c>
      <c r="AB23" s="60">
        <v>16.399999999999999</v>
      </c>
      <c r="AC23" s="60">
        <v>15.98</v>
      </c>
      <c r="AD23" s="58">
        <v>84</v>
      </c>
      <c r="AE23" s="58">
        <v>88</v>
      </c>
      <c r="AF23" s="58">
        <v>4</v>
      </c>
      <c r="AG23" s="60">
        <v>52.97</v>
      </c>
      <c r="AH23" s="58">
        <v>20.59</v>
      </c>
      <c r="AI23" s="60">
        <v>16.399999999999999</v>
      </c>
      <c r="AJ23" s="60">
        <v>15.98</v>
      </c>
      <c r="AK23" s="58">
        <v>90</v>
      </c>
      <c r="AL23" s="58">
        <v>93</v>
      </c>
      <c r="AM23" s="58">
        <v>3</v>
      </c>
      <c r="AN23" s="60">
        <v>52.97</v>
      </c>
      <c r="AO23" s="60">
        <v>20.59</v>
      </c>
      <c r="AP23" s="60">
        <v>16.399999999999999</v>
      </c>
      <c r="AQ23" s="60">
        <v>15.98</v>
      </c>
      <c r="AR23" s="58">
        <v>90</v>
      </c>
      <c r="AS23" s="58">
        <v>93</v>
      </c>
      <c r="AT23" s="69">
        <v>3</v>
      </c>
      <c r="AU23" s="70">
        <v>44.15</v>
      </c>
      <c r="AV23" s="70">
        <v>10.61</v>
      </c>
      <c r="AW23" s="70">
        <v>17.559999999999999</v>
      </c>
      <c r="AX23" s="70">
        <v>15.98</v>
      </c>
      <c r="AY23" s="69">
        <v>93</v>
      </c>
      <c r="AZ23" s="69">
        <v>95</v>
      </c>
      <c r="BA23" s="69">
        <v>2</v>
      </c>
      <c r="BB23" s="70">
        <v>44.15</v>
      </c>
      <c r="BC23" s="70">
        <v>10.61</v>
      </c>
      <c r="BD23" s="70">
        <v>17.559999999999999</v>
      </c>
      <c r="BE23" s="70">
        <v>19.98</v>
      </c>
      <c r="BF23" s="69">
        <v>95</v>
      </c>
      <c r="BG23" s="69">
        <v>97</v>
      </c>
      <c r="BH23" s="69">
        <v>2</v>
      </c>
      <c r="BI23" s="70">
        <v>57.96</v>
      </c>
      <c r="BJ23" s="70">
        <v>24.42</v>
      </c>
      <c r="BK23" s="70">
        <v>17.559999999999999</v>
      </c>
      <c r="BL23" s="71">
        <v>15.98</v>
      </c>
      <c r="BM23" s="69">
        <v>97</v>
      </c>
      <c r="BN23" s="69">
        <v>101</v>
      </c>
      <c r="BO23" s="69">
        <v>4</v>
      </c>
      <c r="BP23" s="70">
        <v>44.15</v>
      </c>
      <c r="BQ23" s="70">
        <v>10.61</v>
      </c>
      <c r="BR23" s="70">
        <v>17.559999999999999</v>
      </c>
      <c r="BS23" s="70">
        <v>15.98</v>
      </c>
      <c r="BT23" s="69">
        <v>101</v>
      </c>
      <c r="BU23" s="69">
        <v>103</v>
      </c>
      <c r="BV23" s="69">
        <v>2</v>
      </c>
      <c r="BW23" s="70">
        <v>40.17</v>
      </c>
      <c r="BX23" s="69">
        <v>6.63</v>
      </c>
      <c r="BY23" s="69">
        <v>17.559999999999999</v>
      </c>
      <c r="BZ23" s="69">
        <v>15.98</v>
      </c>
      <c r="CA23" s="69">
        <v>103</v>
      </c>
      <c r="CB23" s="69">
        <v>103</v>
      </c>
      <c r="CC23" s="65">
        <v>0</v>
      </c>
      <c r="CD23" s="72">
        <f>SUM(CE23:CG23)</f>
        <v>40.17</v>
      </c>
      <c r="CE23" s="65">
        <v>6.63</v>
      </c>
      <c r="CF23" s="65">
        <v>17.559999999999999</v>
      </c>
      <c r="CG23" s="65">
        <v>15.98</v>
      </c>
      <c r="CH23" s="65"/>
      <c r="CI23" s="65"/>
      <c r="CJ23" s="65"/>
      <c r="CK23" s="43"/>
      <c r="CL23" s="53"/>
      <c r="CM23" s="43"/>
      <c r="CN23" s="43"/>
      <c r="CO23" s="29"/>
      <c r="CP23" s="62"/>
      <c r="CQ23" s="48"/>
      <c r="CR23" s="116">
        <f>CS23+CT23+CU23</f>
        <v>55.4</v>
      </c>
      <c r="CS23" s="237">
        <v>10.17</v>
      </c>
      <c r="CT23" s="237">
        <v>23.65</v>
      </c>
      <c r="CU23" s="236">
        <v>21.58</v>
      </c>
      <c r="CV23" s="51">
        <v>222</v>
      </c>
      <c r="CW23" s="50">
        <v>223</v>
      </c>
      <c r="CX23" s="43">
        <f>CW23-CV23</f>
        <v>1</v>
      </c>
      <c r="CY23" s="29"/>
      <c r="CZ23" s="62"/>
      <c r="DA23" s="48"/>
      <c r="DB23" s="116">
        <f>DC23+DD23+DE23</f>
        <v>53.05</v>
      </c>
      <c r="DC23" s="237">
        <v>7.82</v>
      </c>
      <c r="DD23" s="237">
        <v>23.65</v>
      </c>
      <c r="DE23" s="236">
        <v>21.58</v>
      </c>
      <c r="DF23" s="51">
        <v>223</v>
      </c>
      <c r="DG23" s="50">
        <v>223</v>
      </c>
      <c r="DH23" s="43">
        <f>DG23-DF23</f>
        <v>0</v>
      </c>
      <c r="DI23" s="29"/>
      <c r="DJ23" s="62"/>
      <c r="DK23" s="48"/>
      <c r="DL23" s="116">
        <f>DM23+DN23+DO23</f>
        <v>53.05</v>
      </c>
      <c r="DM23" s="237">
        <v>7.82</v>
      </c>
      <c r="DN23" s="237">
        <v>23.65</v>
      </c>
      <c r="DO23" s="236">
        <v>21.58</v>
      </c>
      <c r="DP23" s="51">
        <v>223</v>
      </c>
      <c r="DQ23" s="50">
        <v>223</v>
      </c>
      <c r="DR23" s="43">
        <f>DQ23-DP23</f>
        <v>0</v>
      </c>
      <c r="DS23" s="29"/>
      <c r="DT23" s="62"/>
      <c r="DU23" s="48"/>
      <c r="DV23" s="116">
        <f>DW23+DX23+DY23</f>
        <v>55.4</v>
      </c>
      <c r="DW23" s="237">
        <v>10.17</v>
      </c>
      <c r="DX23" s="237">
        <v>23.65</v>
      </c>
      <c r="DY23" s="236">
        <v>21.58</v>
      </c>
      <c r="DZ23" s="51">
        <v>223</v>
      </c>
      <c r="EA23" s="50">
        <v>224</v>
      </c>
      <c r="EB23" s="43">
        <f>EA23-DZ23</f>
        <v>1</v>
      </c>
      <c r="EC23" s="29"/>
      <c r="ED23" s="62"/>
      <c r="EE23" s="48"/>
      <c r="EF23" s="116">
        <f>EG23+EH23+EI23</f>
        <v>53.05</v>
      </c>
      <c r="EG23" s="237">
        <v>7.82</v>
      </c>
      <c r="EH23" s="237">
        <v>23.65</v>
      </c>
      <c r="EI23" s="236">
        <v>21.58</v>
      </c>
      <c r="EJ23" s="51">
        <v>224</v>
      </c>
      <c r="EK23" s="50">
        <v>224</v>
      </c>
      <c r="EL23" s="43">
        <f>EK23-EJ23</f>
        <v>0</v>
      </c>
      <c r="EM23" s="29"/>
      <c r="EN23" s="62"/>
      <c r="EO23" s="48"/>
      <c r="EP23" s="63">
        <f>EQ23+ER23+ES23</f>
        <v>47.180000000000007</v>
      </c>
      <c r="EQ23" s="63">
        <v>7.98</v>
      </c>
      <c r="ER23" s="63">
        <v>17.510000000000002</v>
      </c>
      <c r="ES23" s="63">
        <v>21.69</v>
      </c>
      <c r="ET23" s="43">
        <v>224</v>
      </c>
      <c r="EU23" s="43">
        <v>224</v>
      </c>
      <c r="EV23" s="43">
        <f>EU23-ET23</f>
        <v>0</v>
      </c>
      <c r="EW23" s="29"/>
      <c r="EX23" s="62"/>
      <c r="EY23" s="48"/>
      <c r="EZ23" s="63">
        <f>FA23+FB23+FC23</f>
        <v>49.58</v>
      </c>
      <c r="FA23" s="63">
        <v>10.38</v>
      </c>
      <c r="FB23" s="63">
        <v>17.510000000000002</v>
      </c>
      <c r="FC23" s="63">
        <v>21.69</v>
      </c>
      <c r="FD23" s="43">
        <v>224</v>
      </c>
      <c r="FE23" s="43">
        <v>225</v>
      </c>
      <c r="FF23" s="43">
        <f>FE23-FD23</f>
        <v>1</v>
      </c>
      <c r="FG23" s="29"/>
      <c r="FH23" s="62"/>
      <c r="FI23" s="48"/>
      <c r="FJ23" s="63">
        <f>FK23+FL23+FM23</f>
        <v>47.180000000000007</v>
      </c>
      <c r="FK23" s="63">
        <v>7.98</v>
      </c>
      <c r="FL23" s="63">
        <v>17.510000000000002</v>
      </c>
      <c r="FM23" s="63">
        <v>21.69</v>
      </c>
      <c r="FN23" s="43">
        <v>225</v>
      </c>
      <c r="FO23" s="43">
        <v>225</v>
      </c>
      <c r="FP23" s="43">
        <f>FO23-FN23</f>
        <v>0</v>
      </c>
      <c r="FQ23" s="29"/>
      <c r="FR23" s="62"/>
      <c r="FS23" s="48"/>
      <c r="FT23" s="63">
        <f>FU23+FV23+FW23</f>
        <v>54.379999999999995</v>
      </c>
      <c r="FU23" s="63">
        <v>15.18</v>
      </c>
      <c r="FV23" s="63">
        <v>17.510000000000002</v>
      </c>
      <c r="FW23" s="63">
        <v>21.69</v>
      </c>
      <c r="FX23" s="43">
        <v>225</v>
      </c>
      <c r="FY23" s="43">
        <v>228</v>
      </c>
      <c r="FZ23" s="43">
        <f>FY23-FX23</f>
        <v>3</v>
      </c>
      <c r="GA23" s="29"/>
      <c r="GB23" s="62"/>
      <c r="GC23" s="48"/>
      <c r="GD23" s="63">
        <f>GE23+GF23+GG23</f>
        <v>49.58</v>
      </c>
      <c r="GE23" s="43">
        <v>10.38</v>
      </c>
      <c r="GF23" s="43">
        <v>17.510000000000002</v>
      </c>
      <c r="GG23" s="43">
        <v>21.69</v>
      </c>
      <c r="GH23" s="43">
        <v>228</v>
      </c>
      <c r="GI23" s="43">
        <v>229</v>
      </c>
      <c r="GJ23" s="43">
        <f>GI23-GH23</f>
        <v>1</v>
      </c>
      <c r="GK23" s="29"/>
      <c r="GL23" s="62"/>
      <c r="GM23" s="48"/>
      <c r="GN23" s="63">
        <f>GO23+GP23+GQ23</f>
        <v>49.58</v>
      </c>
      <c r="GO23" s="43">
        <v>10.38</v>
      </c>
      <c r="GP23" s="43">
        <v>17.510000000000002</v>
      </c>
      <c r="GQ23" s="43">
        <v>21.69</v>
      </c>
      <c r="GR23" s="43">
        <v>229</v>
      </c>
      <c r="GS23" s="43">
        <v>230</v>
      </c>
      <c r="GT23" s="43">
        <f>GS23-GR23</f>
        <v>1</v>
      </c>
      <c r="GU23" s="29"/>
      <c r="GV23" s="62"/>
    </row>
    <row r="24" spans="1:204" s="63" customFormat="1" x14ac:dyDescent="0.2">
      <c r="A24" s="55"/>
      <c r="B24" s="55" t="s">
        <v>16</v>
      </c>
      <c r="C24" s="146" t="s">
        <v>200</v>
      </c>
      <c r="D24" s="151" t="s">
        <v>199</v>
      </c>
      <c r="E24" s="116">
        <f>F24+G24+H24</f>
        <v>61.69</v>
      </c>
      <c r="F24" s="237">
        <v>7.82</v>
      </c>
      <c r="G24" s="237">
        <v>32.29</v>
      </c>
      <c r="H24" s="236">
        <v>21.58</v>
      </c>
      <c r="I24" s="51">
        <v>278</v>
      </c>
      <c r="J24" s="50">
        <v>278</v>
      </c>
      <c r="K24" s="61">
        <f>J24-I24</f>
        <v>0</v>
      </c>
      <c r="L24" s="60">
        <v>81.260000000000005</v>
      </c>
      <c r="M24" s="58">
        <v>37.33</v>
      </c>
      <c r="N24" s="58">
        <v>27.95</v>
      </c>
      <c r="O24" s="60">
        <v>15.98</v>
      </c>
      <c r="P24" s="58">
        <v>1928</v>
      </c>
      <c r="Q24" s="58">
        <v>1940</v>
      </c>
      <c r="R24" s="58">
        <v>12</v>
      </c>
      <c r="S24" s="60">
        <v>123.18</v>
      </c>
      <c r="T24" s="58">
        <v>37.33</v>
      </c>
      <c r="U24" s="58">
        <v>27.95</v>
      </c>
      <c r="V24" s="58">
        <v>15.98</v>
      </c>
      <c r="W24" s="58">
        <v>1928</v>
      </c>
      <c r="X24" s="58">
        <v>1940</v>
      </c>
      <c r="Y24" s="58">
        <v>12</v>
      </c>
      <c r="Z24" s="60">
        <v>84.98</v>
      </c>
      <c r="AA24" s="58">
        <v>41.05</v>
      </c>
      <c r="AB24" s="60">
        <v>27.95</v>
      </c>
      <c r="AC24" s="60">
        <v>15.98</v>
      </c>
      <c r="AD24" s="58">
        <v>1940</v>
      </c>
      <c r="AE24" s="58">
        <v>1954</v>
      </c>
      <c r="AF24" s="58">
        <v>14</v>
      </c>
      <c r="AG24" s="60">
        <v>77.540000000000006</v>
      </c>
      <c r="AH24" s="58">
        <v>33.61</v>
      </c>
      <c r="AI24" s="60">
        <v>27.95</v>
      </c>
      <c r="AJ24" s="60">
        <v>15.98</v>
      </c>
      <c r="AK24" s="58">
        <v>1968</v>
      </c>
      <c r="AL24" s="58">
        <v>1978</v>
      </c>
      <c r="AM24" s="58">
        <v>10</v>
      </c>
      <c r="AN24" s="60">
        <v>77.540000000000006</v>
      </c>
      <c r="AO24" s="60">
        <v>33.61</v>
      </c>
      <c r="AP24" s="60">
        <v>14.85</v>
      </c>
      <c r="AQ24" s="60">
        <v>15.98</v>
      </c>
      <c r="AR24" s="58">
        <v>1968</v>
      </c>
      <c r="AS24" s="58">
        <v>1978</v>
      </c>
      <c r="AT24" s="69">
        <v>10</v>
      </c>
      <c r="AU24" s="70">
        <v>78.75</v>
      </c>
      <c r="AV24" s="70">
        <v>36.36</v>
      </c>
      <c r="AW24" s="70">
        <v>26.41</v>
      </c>
      <c r="AX24" s="70">
        <v>15.98</v>
      </c>
      <c r="AY24" s="69">
        <v>1978</v>
      </c>
      <c r="AZ24" s="69">
        <v>1988</v>
      </c>
      <c r="BA24" s="69">
        <v>10</v>
      </c>
      <c r="BB24" s="70">
        <v>78.75</v>
      </c>
      <c r="BC24" s="70">
        <v>36.36</v>
      </c>
      <c r="BD24" s="70">
        <v>26.41</v>
      </c>
      <c r="BE24" s="70">
        <v>15.98</v>
      </c>
      <c r="BF24" s="69">
        <v>1988</v>
      </c>
      <c r="BG24" s="69">
        <v>1998</v>
      </c>
      <c r="BH24" s="69">
        <v>10</v>
      </c>
      <c r="BI24" s="70">
        <v>82.73</v>
      </c>
      <c r="BJ24" s="70">
        <v>40.340000000000003</v>
      </c>
      <c r="BK24" s="70">
        <v>26.41</v>
      </c>
      <c r="BL24" s="71">
        <v>15.98</v>
      </c>
      <c r="BM24" s="69">
        <v>1998</v>
      </c>
      <c r="BN24" s="69">
        <v>2010</v>
      </c>
      <c r="BO24" s="69">
        <v>12</v>
      </c>
      <c r="BP24" s="70">
        <v>76.760000000000005</v>
      </c>
      <c r="BQ24" s="70">
        <v>34.369999999999997</v>
      </c>
      <c r="BR24" s="70">
        <v>14.02</v>
      </c>
      <c r="BS24" s="70">
        <v>15.98</v>
      </c>
      <c r="BT24" s="69">
        <v>2010</v>
      </c>
      <c r="BU24" s="69">
        <v>1019</v>
      </c>
      <c r="BV24" s="69">
        <v>9</v>
      </c>
      <c r="BW24" s="70">
        <v>68.8</v>
      </c>
      <c r="BX24" s="69">
        <v>26.41</v>
      </c>
      <c r="BY24" s="69">
        <v>26.41</v>
      </c>
      <c r="BZ24" s="69">
        <v>15.98</v>
      </c>
      <c r="CA24" s="69">
        <v>4</v>
      </c>
      <c r="CB24" s="69">
        <v>4</v>
      </c>
      <c r="CC24" s="65">
        <v>0</v>
      </c>
      <c r="CD24" s="72">
        <f>SUM(CE24:CG24)</f>
        <v>31.5</v>
      </c>
      <c r="CE24" s="65">
        <v>6.63</v>
      </c>
      <c r="CF24" s="65">
        <v>26.41</v>
      </c>
      <c r="CG24" s="65">
        <f>15+0.98-17.52</f>
        <v>-1.5399999999999991</v>
      </c>
      <c r="CH24" s="65"/>
      <c r="CI24" s="65"/>
      <c r="CJ24" s="65"/>
      <c r="CK24" s="43"/>
      <c r="CL24" s="53"/>
      <c r="CM24" s="43"/>
      <c r="CN24" s="43"/>
      <c r="CO24" s="29"/>
      <c r="CP24" s="62"/>
      <c r="CQ24" s="48"/>
      <c r="CR24" s="116">
        <f>CS24+CT24+CU24</f>
        <v>64.039999999999992</v>
      </c>
      <c r="CS24" s="237">
        <v>10.17</v>
      </c>
      <c r="CT24" s="237">
        <v>32.29</v>
      </c>
      <c r="CU24" s="236">
        <v>21.58</v>
      </c>
      <c r="CV24" s="51">
        <v>278</v>
      </c>
      <c r="CW24" s="50">
        <v>279</v>
      </c>
      <c r="CX24" s="43">
        <f>CW24-CV24</f>
        <v>1</v>
      </c>
      <c r="CY24" s="29"/>
      <c r="CZ24" s="62"/>
      <c r="DA24" s="48"/>
      <c r="DB24" s="116">
        <f>DC24+DD24+DE24</f>
        <v>61.69</v>
      </c>
      <c r="DC24" s="237">
        <v>7.82</v>
      </c>
      <c r="DD24" s="237">
        <v>32.29</v>
      </c>
      <c r="DE24" s="236">
        <v>21.58</v>
      </c>
      <c r="DF24" s="51">
        <v>279</v>
      </c>
      <c r="DG24" s="50">
        <v>279</v>
      </c>
      <c r="DH24" s="43">
        <f>DG24-DF24</f>
        <v>0</v>
      </c>
      <c r="DI24" s="29"/>
      <c r="DJ24" s="62"/>
      <c r="DK24" s="48"/>
      <c r="DL24" s="116">
        <f>DM24+DN24+DO24</f>
        <v>61.69</v>
      </c>
      <c r="DM24" s="237">
        <v>7.82</v>
      </c>
      <c r="DN24" s="237">
        <v>32.29</v>
      </c>
      <c r="DO24" s="236">
        <v>21.58</v>
      </c>
      <c r="DP24" s="51">
        <v>279</v>
      </c>
      <c r="DQ24" s="50">
        <v>279</v>
      </c>
      <c r="DR24" s="43">
        <f>DQ24-DP24</f>
        <v>0</v>
      </c>
      <c r="DS24" s="29"/>
      <c r="DT24" s="62"/>
      <c r="DU24" s="48"/>
      <c r="DV24" s="116">
        <f>DW24+DX24+DY24</f>
        <v>64.039999999999992</v>
      </c>
      <c r="DW24" s="237">
        <v>10.17</v>
      </c>
      <c r="DX24" s="237">
        <v>32.29</v>
      </c>
      <c r="DY24" s="236">
        <v>21.58</v>
      </c>
      <c r="DZ24" s="51">
        <v>279</v>
      </c>
      <c r="EA24" s="50">
        <v>280</v>
      </c>
      <c r="EB24" s="43">
        <f>EA24-DZ24</f>
        <v>1</v>
      </c>
      <c r="EC24" s="29"/>
      <c r="ED24" s="62"/>
      <c r="EE24" s="48"/>
      <c r="EF24" s="116">
        <f>EG24+EH24+EI24</f>
        <v>61.69</v>
      </c>
      <c r="EG24" s="237">
        <v>7.82</v>
      </c>
      <c r="EH24" s="237">
        <v>32.29</v>
      </c>
      <c r="EI24" s="236">
        <v>21.58</v>
      </c>
      <c r="EJ24" s="51">
        <v>280</v>
      </c>
      <c r="EK24" s="50">
        <v>280</v>
      </c>
      <c r="EL24" s="43">
        <f>EK24-EJ24</f>
        <v>0</v>
      </c>
      <c r="EM24" s="29"/>
      <c r="EN24" s="62"/>
      <c r="EO24" s="48"/>
      <c r="EP24" s="63">
        <f>EQ24+ER24+ES24</f>
        <v>49.58</v>
      </c>
      <c r="EQ24" s="63">
        <v>10.38</v>
      </c>
      <c r="ER24" s="63">
        <v>17.510000000000002</v>
      </c>
      <c r="ES24" s="63">
        <v>21.69</v>
      </c>
      <c r="ET24" s="43">
        <v>280</v>
      </c>
      <c r="EU24" s="43">
        <v>281</v>
      </c>
      <c r="EV24" s="43">
        <f>EU24-ET24</f>
        <v>1</v>
      </c>
      <c r="EW24" s="29"/>
      <c r="EX24" s="62"/>
      <c r="EY24" s="48"/>
      <c r="EZ24" s="63">
        <f>FA24+FB24+FC24</f>
        <v>49.58</v>
      </c>
      <c r="FA24" s="63">
        <v>10.38</v>
      </c>
      <c r="FB24" s="63">
        <v>17.510000000000002</v>
      </c>
      <c r="FC24" s="63">
        <v>21.69</v>
      </c>
      <c r="FD24" s="43">
        <v>281</v>
      </c>
      <c r="FE24" s="43">
        <v>282</v>
      </c>
      <c r="FF24" s="43">
        <f>FE24-FD24</f>
        <v>1</v>
      </c>
      <c r="FG24" s="29"/>
      <c r="FH24" s="62"/>
      <c r="FI24" s="48"/>
      <c r="FJ24" s="63">
        <f>FK24+FL24+FM24</f>
        <v>51.980000000000004</v>
      </c>
      <c r="FK24" s="63">
        <v>12.78</v>
      </c>
      <c r="FL24" s="63">
        <v>17.510000000000002</v>
      </c>
      <c r="FM24" s="63">
        <v>21.69</v>
      </c>
      <c r="FN24" s="43">
        <v>282</v>
      </c>
      <c r="FO24" s="43">
        <v>284</v>
      </c>
      <c r="FP24" s="43">
        <f>FO24-FN24</f>
        <v>2</v>
      </c>
      <c r="FQ24" s="29"/>
      <c r="FR24" s="62"/>
      <c r="FS24" s="48"/>
      <c r="FT24" s="63">
        <f>FU24+FV24+FW24</f>
        <v>49.58</v>
      </c>
      <c r="FU24" s="63">
        <v>10.38</v>
      </c>
      <c r="FV24" s="63">
        <v>17.510000000000002</v>
      </c>
      <c r="FW24" s="63">
        <v>21.69</v>
      </c>
      <c r="FX24" s="43">
        <v>284</v>
      </c>
      <c r="FY24" s="43">
        <v>285</v>
      </c>
      <c r="FZ24" s="43">
        <f>FY24-FX24</f>
        <v>1</v>
      </c>
      <c r="GA24" s="29"/>
      <c r="GB24" s="62"/>
      <c r="GC24" s="48"/>
      <c r="GD24" s="63">
        <f>GE24+GF24+GG24</f>
        <v>47.180000000000007</v>
      </c>
      <c r="GE24" s="43">
        <v>7.98</v>
      </c>
      <c r="GF24" s="43">
        <v>17.510000000000002</v>
      </c>
      <c r="GG24" s="43">
        <v>21.69</v>
      </c>
      <c r="GH24" s="43">
        <v>285</v>
      </c>
      <c r="GI24" s="43">
        <v>285</v>
      </c>
      <c r="GJ24" s="43">
        <f>GI24-GH24</f>
        <v>0</v>
      </c>
      <c r="GK24" s="29"/>
      <c r="GL24" s="62"/>
      <c r="GM24" s="48"/>
      <c r="GN24" s="63">
        <f>GO24+GP24+GQ24</f>
        <v>54.379999999999995</v>
      </c>
      <c r="GO24" s="43">
        <v>15.18</v>
      </c>
      <c r="GP24" s="43">
        <v>17.510000000000002</v>
      </c>
      <c r="GQ24" s="43">
        <v>21.69</v>
      </c>
      <c r="GR24" s="43">
        <v>285</v>
      </c>
      <c r="GS24" s="43">
        <v>288</v>
      </c>
      <c r="GT24" s="43">
        <f>GS24-GR24</f>
        <v>3</v>
      </c>
      <c r="GU24" s="29"/>
      <c r="GV24" s="62"/>
    </row>
    <row r="25" spans="1:204" s="63" customFormat="1" x14ac:dyDescent="0.2">
      <c r="A25" s="55"/>
      <c r="B25" s="55" t="s">
        <v>16</v>
      </c>
      <c r="C25" s="146" t="s">
        <v>198</v>
      </c>
      <c r="D25" s="151" t="s">
        <v>109</v>
      </c>
      <c r="E25" s="116">
        <f>F25+G25+H25</f>
        <v>55.4</v>
      </c>
      <c r="F25" s="237">
        <v>10.17</v>
      </c>
      <c r="G25" s="237">
        <v>23.65</v>
      </c>
      <c r="H25" s="236">
        <v>21.58</v>
      </c>
      <c r="I25" s="51">
        <v>30</v>
      </c>
      <c r="J25" s="50">
        <v>31</v>
      </c>
      <c r="K25" s="61">
        <f>J25-I25</f>
        <v>1</v>
      </c>
      <c r="L25" s="60">
        <v>56.48</v>
      </c>
      <c r="M25" s="144">
        <v>22.45</v>
      </c>
      <c r="N25" s="58">
        <v>18.05</v>
      </c>
      <c r="O25" s="60">
        <v>15.98</v>
      </c>
      <c r="P25" s="58">
        <v>436</v>
      </c>
      <c r="Q25" s="58">
        <v>440</v>
      </c>
      <c r="R25" s="58">
        <v>4</v>
      </c>
      <c r="S25" s="60">
        <v>86.44</v>
      </c>
      <c r="T25" s="58">
        <v>22.45</v>
      </c>
      <c r="U25" s="58">
        <v>18.05</v>
      </c>
      <c r="V25" s="58">
        <v>15.98</v>
      </c>
      <c r="W25" s="58">
        <v>436</v>
      </c>
      <c r="X25" s="58">
        <v>440</v>
      </c>
      <c r="Y25" s="58">
        <v>4</v>
      </c>
      <c r="Z25" s="60">
        <v>54.62</v>
      </c>
      <c r="AA25" s="58">
        <v>20.59</v>
      </c>
      <c r="AB25" s="60">
        <v>18.05</v>
      </c>
      <c r="AC25" s="60">
        <v>15.98</v>
      </c>
      <c r="AD25" s="58">
        <v>440</v>
      </c>
      <c r="AE25" s="58">
        <v>443</v>
      </c>
      <c r="AF25" s="58">
        <v>3</v>
      </c>
      <c r="AG25" s="60">
        <v>54.62</v>
      </c>
      <c r="AH25" s="58">
        <v>20.59</v>
      </c>
      <c r="AI25" s="60">
        <v>18.05</v>
      </c>
      <c r="AJ25" s="60">
        <v>15.98</v>
      </c>
      <c r="AK25" s="58">
        <v>447</v>
      </c>
      <c r="AL25" s="58">
        <v>450</v>
      </c>
      <c r="AM25" s="58">
        <v>3</v>
      </c>
      <c r="AN25" s="60">
        <v>54.62</v>
      </c>
      <c r="AO25" s="60">
        <v>20.59</v>
      </c>
      <c r="AP25" s="60">
        <v>18.05</v>
      </c>
      <c r="AQ25" s="60">
        <v>15.98</v>
      </c>
      <c r="AR25" s="58">
        <v>447</v>
      </c>
      <c r="AS25" s="58">
        <v>450</v>
      </c>
      <c r="AT25" s="69">
        <v>3</v>
      </c>
      <c r="AU25" s="70">
        <v>46.14</v>
      </c>
      <c r="AV25" s="70">
        <v>12.6</v>
      </c>
      <c r="AW25" s="70">
        <v>17.559999999999999</v>
      </c>
      <c r="AX25" s="70">
        <v>15.98</v>
      </c>
      <c r="AY25" s="69">
        <v>450</v>
      </c>
      <c r="AZ25" s="69">
        <v>453</v>
      </c>
      <c r="BA25" s="69">
        <v>3</v>
      </c>
      <c r="BB25" s="70">
        <v>46.14</v>
      </c>
      <c r="BC25" s="70">
        <v>12.6</v>
      </c>
      <c r="BD25" s="70">
        <v>17.559999999999999</v>
      </c>
      <c r="BE25" s="70">
        <v>15.98</v>
      </c>
      <c r="BF25" s="69">
        <v>453</v>
      </c>
      <c r="BG25" s="69">
        <v>456</v>
      </c>
      <c r="BH25" s="69">
        <v>3</v>
      </c>
      <c r="BI25" s="70">
        <v>46.14</v>
      </c>
      <c r="BJ25" s="70">
        <v>12.6</v>
      </c>
      <c r="BK25" s="70">
        <v>17.559999999999999</v>
      </c>
      <c r="BL25" s="71">
        <v>15.98</v>
      </c>
      <c r="BM25" s="69">
        <v>456</v>
      </c>
      <c r="BN25" s="69">
        <v>459</v>
      </c>
      <c r="BO25" s="69">
        <v>3</v>
      </c>
      <c r="BP25" s="70">
        <v>44.15</v>
      </c>
      <c r="BQ25" s="70">
        <v>10.61</v>
      </c>
      <c r="BR25" s="70">
        <v>15.98</v>
      </c>
      <c r="BS25" s="70">
        <v>15.98</v>
      </c>
      <c r="BT25" s="69">
        <v>459</v>
      </c>
      <c r="BU25" s="69">
        <v>461</v>
      </c>
      <c r="BV25" s="69">
        <v>2</v>
      </c>
      <c r="BW25" s="70">
        <v>40.17</v>
      </c>
      <c r="BX25" s="69">
        <v>6.63</v>
      </c>
      <c r="BY25" s="69">
        <v>17.559999999999999</v>
      </c>
      <c r="BZ25" s="69">
        <v>15.98</v>
      </c>
      <c r="CA25" s="69">
        <v>461</v>
      </c>
      <c r="CB25" s="69">
        <v>462</v>
      </c>
      <c r="CC25" s="65">
        <v>1</v>
      </c>
      <c r="CD25" s="72">
        <f>SUM(CE25:CG25)</f>
        <v>42.16</v>
      </c>
      <c r="CE25" s="65">
        <v>8.6199999999999992</v>
      </c>
      <c r="CF25" s="65">
        <v>17.559999999999999</v>
      </c>
      <c r="CG25" s="65">
        <v>15.98</v>
      </c>
      <c r="CH25" s="65"/>
      <c r="CI25" s="65"/>
      <c r="CJ25" s="65"/>
      <c r="CK25" s="43"/>
      <c r="CL25" s="53"/>
      <c r="CM25" s="43"/>
      <c r="CN25" s="43"/>
      <c r="CO25" s="29"/>
      <c r="CP25" s="62"/>
      <c r="CQ25" s="48"/>
      <c r="CR25" s="116">
        <f>CS25+CT25+CU25</f>
        <v>55.4</v>
      </c>
      <c r="CS25" s="237">
        <v>10.17</v>
      </c>
      <c r="CT25" s="237">
        <v>23.65</v>
      </c>
      <c r="CU25" s="236">
        <v>21.58</v>
      </c>
      <c r="CV25" s="51">
        <v>31</v>
      </c>
      <c r="CW25" s="50">
        <v>32</v>
      </c>
      <c r="CX25" s="43">
        <f>CW25-CV25</f>
        <v>1</v>
      </c>
      <c r="CY25" s="29"/>
      <c r="CZ25" s="62"/>
      <c r="DA25" s="48"/>
      <c r="DB25" s="116">
        <f>DC25+DD25+DE25</f>
        <v>55.4</v>
      </c>
      <c r="DC25" s="237">
        <v>10.17</v>
      </c>
      <c r="DD25" s="237">
        <v>23.65</v>
      </c>
      <c r="DE25" s="236">
        <v>21.58</v>
      </c>
      <c r="DF25" s="51">
        <v>32</v>
      </c>
      <c r="DG25" s="50">
        <v>33</v>
      </c>
      <c r="DH25" s="43">
        <f>DG25-DF25</f>
        <v>1</v>
      </c>
      <c r="DI25" s="29"/>
      <c r="DJ25" s="62"/>
      <c r="DK25" s="48"/>
      <c r="DL25" s="116">
        <f>DM25+DN25+DO25</f>
        <v>55.4</v>
      </c>
      <c r="DM25" s="237">
        <v>10.17</v>
      </c>
      <c r="DN25" s="237">
        <v>23.65</v>
      </c>
      <c r="DO25" s="236">
        <v>21.58</v>
      </c>
      <c r="DP25" s="51">
        <v>33</v>
      </c>
      <c r="DQ25" s="50">
        <v>34</v>
      </c>
      <c r="DR25" s="43">
        <f>DQ25-DP25</f>
        <v>1</v>
      </c>
      <c r="DS25" s="29"/>
      <c r="DT25" s="62"/>
      <c r="DU25" s="48"/>
      <c r="DV25" s="116">
        <f>DW25+DX25+DY25</f>
        <v>53.05</v>
      </c>
      <c r="DW25" s="237">
        <v>7.82</v>
      </c>
      <c r="DX25" s="237">
        <v>23.65</v>
      </c>
      <c r="DY25" s="236">
        <v>21.58</v>
      </c>
      <c r="DZ25" s="51">
        <v>34</v>
      </c>
      <c r="EA25" s="50">
        <v>34</v>
      </c>
      <c r="EB25" s="43">
        <f>EA25-DZ25</f>
        <v>0</v>
      </c>
      <c r="EC25" s="29"/>
      <c r="ED25" s="62"/>
      <c r="EE25" s="48"/>
      <c r="EF25" s="116">
        <f>EG25+EH25+EI25</f>
        <v>57.75</v>
      </c>
      <c r="EG25" s="237">
        <v>12.52</v>
      </c>
      <c r="EH25" s="237">
        <v>23.65</v>
      </c>
      <c r="EI25" s="236">
        <v>21.58</v>
      </c>
      <c r="EJ25" s="51">
        <v>24</v>
      </c>
      <c r="EK25" s="50">
        <v>36</v>
      </c>
      <c r="EL25" s="43">
        <f>EK25-EJ25</f>
        <v>12</v>
      </c>
      <c r="EM25" s="29"/>
      <c r="EN25" s="62"/>
      <c r="EO25" s="48"/>
      <c r="EP25" s="63">
        <f>EQ25+ER25+ES25</f>
        <v>51.78</v>
      </c>
      <c r="EQ25" s="63">
        <v>10.38</v>
      </c>
      <c r="ER25" s="63">
        <v>19.71</v>
      </c>
      <c r="ES25" s="63">
        <v>21.69</v>
      </c>
      <c r="ET25" s="43">
        <v>36</v>
      </c>
      <c r="EU25" s="43">
        <v>37</v>
      </c>
      <c r="EV25" s="43">
        <f>EU25-ET25</f>
        <v>1</v>
      </c>
      <c r="EW25" s="29"/>
      <c r="EX25" s="62"/>
      <c r="EY25" s="48"/>
      <c r="EZ25" s="63">
        <f>FA25+FB25+FC25</f>
        <v>54.180000000000007</v>
      </c>
      <c r="FA25" s="63">
        <v>12.78</v>
      </c>
      <c r="FB25" s="63">
        <v>19.71</v>
      </c>
      <c r="FC25" s="63">
        <v>21.69</v>
      </c>
      <c r="FD25" s="43">
        <v>37</v>
      </c>
      <c r="FE25" s="43">
        <v>39</v>
      </c>
      <c r="FF25" s="43">
        <f>FE25-FD25</f>
        <v>2</v>
      </c>
      <c r="FG25" s="29"/>
      <c r="FH25" s="62"/>
      <c r="FI25" s="48"/>
      <c r="FJ25" s="63">
        <f>FK25+FL25+FM25</f>
        <v>51.78</v>
      </c>
      <c r="FK25" s="63">
        <v>10.38</v>
      </c>
      <c r="FL25" s="63">
        <v>19.71</v>
      </c>
      <c r="FM25" s="63">
        <v>21.69</v>
      </c>
      <c r="FN25" s="43">
        <v>39</v>
      </c>
      <c r="FO25" s="43">
        <v>40</v>
      </c>
      <c r="FP25" s="43">
        <f>FO25-FN25</f>
        <v>1</v>
      </c>
      <c r="FQ25" s="29"/>
      <c r="FR25" s="62"/>
      <c r="FS25" s="48"/>
      <c r="FT25" s="63">
        <f>FU25+FV25+FW25</f>
        <v>54.180000000000007</v>
      </c>
      <c r="FU25" s="63">
        <v>12.78</v>
      </c>
      <c r="FV25" s="63">
        <v>19.71</v>
      </c>
      <c r="FW25" s="63">
        <v>21.69</v>
      </c>
      <c r="FX25" s="43">
        <v>40</v>
      </c>
      <c r="FY25" s="43">
        <v>42</v>
      </c>
      <c r="FZ25" s="43">
        <f>FY25-FX25</f>
        <v>2</v>
      </c>
      <c r="GA25" s="29"/>
      <c r="GB25" s="62"/>
      <c r="GC25" s="48"/>
      <c r="GD25" s="63">
        <f>GE25+GF25+GG25</f>
        <v>51.78</v>
      </c>
      <c r="GE25" s="43">
        <v>10.38</v>
      </c>
      <c r="GF25" s="43">
        <v>19.71</v>
      </c>
      <c r="GG25" s="43">
        <v>21.69</v>
      </c>
      <c r="GH25" s="43">
        <v>42</v>
      </c>
      <c r="GI25" s="43">
        <v>43</v>
      </c>
      <c r="GJ25" s="43">
        <f>GI25-GH25</f>
        <v>1</v>
      </c>
      <c r="GK25" s="29"/>
      <c r="GL25" s="62"/>
      <c r="GM25" s="48"/>
      <c r="GN25" s="63">
        <f>GO25+GP25+GQ25</f>
        <v>51.78</v>
      </c>
      <c r="GO25" s="43">
        <v>10.38</v>
      </c>
      <c r="GP25" s="43">
        <v>19.71</v>
      </c>
      <c r="GQ25" s="43">
        <v>21.69</v>
      </c>
      <c r="GR25" s="43">
        <v>43</v>
      </c>
      <c r="GS25" s="43">
        <v>44</v>
      </c>
      <c r="GT25" s="43">
        <f>GS25-GR25</f>
        <v>1</v>
      </c>
      <c r="GU25" s="29"/>
      <c r="GV25" s="62"/>
    </row>
    <row r="26" spans="1:204" s="63" customFormat="1" x14ac:dyDescent="0.2">
      <c r="A26" s="55"/>
      <c r="B26" s="55" t="s">
        <v>50</v>
      </c>
      <c r="C26" s="146" t="s">
        <v>197</v>
      </c>
      <c r="D26" s="55" t="s">
        <v>196</v>
      </c>
      <c r="E26" s="116">
        <f>F26+G26+H26</f>
        <v>984.41</v>
      </c>
      <c r="F26" s="237">
        <v>843.75</v>
      </c>
      <c r="G26" s="237">
        <v>117.26</v>
      </c>
      <c r="H26" s="236">
        <v>23.4</v>
      </c>
      <c r="I26" s="51">
        <v>6846</v>
      </c>
      <c r="J26" s="50">
        <v>7001</v>
      </c>
      <c r="K26" s="61">
        <f>J26-I26</f>
        <v>155</v>
      </c>
      <c r="L26" s="60">
        <v>388.58</v>
      </c>
      <c r="M26" s="144">
        <v>275.33</v>
      </c>
      <c r="N26" s="58">
        <v>96.14</v>
      </c>
      <c r="O26" s="60">
        <v>17.11</v>
      </c>
      <c r="P26" s="58">
        <v>2457</v>
      </c>
      <c r="Q26" s="58">
        <v>2541</v>
      </c>
      <c r="R26" s="58">
        <v>94</v>
      </c>
      <c r="S26" s="60">
        <v>544.86</v>
      </c>
      <c r="T26" s="58">
        <v>231.13</v>
      </c>
      <c r="U26" s="58">
        <v>96.14</v>
      </c>
      <c r="V26" s="58">
        <v>17.11</v>
      </c>
      <c r="W26" s="58">
        <v>2457</v>
      </c>
      <c r="X26" s="58">
        <v>2541</v>
      </c>
      <c r="Y26" s="58">
        <v>84</v>
      </c>
      <c r="Z26" s="60">
        <v>344.38</v>
      </c>
      <c r="AA26" s="58">
        <v>231.13</v>
      </c>
      <c r="AB26" s="60">
        <v>96.14</v>
      </c>
      <c r="AC26" s="60">
        <v>17.11</v>
      </c>
      <c r="AD26" s="58">
        <v>2541</v>
      </c>
      <c r="AE26" s="58">
        <v>2625</v>
      </c>
      <c r="AF26" s="58">
        <v>84</v>
      </c>
      <c r="AG26" s="60">
        <v>242.5</v>
      </c>
      <c r="AH26" s="58">
        <v>129.25</v>
      </c>
      <c r="AI26" s="60">
        <v>96.14</v>
      </c>
      <c r="AJ26" s="60">
        <v>17.11</v>
      </c>
      <c r="AK26" s="58">
        <v>2726</v>
      </c>
      <c r="AL26" s="58">
        <v>2780</v>
      </c>
      <c r="AM26" s="58">
        <v>54</v>
      </c>
      <c r="AN26" s="60">
        <v>242.5</v>
      </c>
      <c r="AO26" s="60">
        <v>129.25</v>
      </c>
      <c r="AP26" s="60">
        <v>96.14</v>
      </c>
      <c r="AQ26" s="60">
        <v>36.75</v>
      </c>
      <c r="AR26" s="58">
        <v>2726</v>
      </c>
      <c r="AS26" s="58">
        <v>2780</v>
      </c>
      <c r="AT26" s="69">
        <v>54</v>
      </c>
      <c r="AU26" s="70">
        <v>261.01</v>
      </c>
      <c r="AV26" s="70">
        <v>128.46</v>
      </c>
      <c r="AW26" s="70">
        <v>115.44</v>
      </c>
      <c r="AX26" s="70">
        <v>17.11</v>
      </c>
      <c r="AY26" s="69">
        <v>2780</v>
      </c>
      <c r="AZ26" s="69">
        <v>2827</v>
      </c>
      <c r="BA26" s="69">
        <v>47</v>
      </c>
      <c r="BB26" s="70">
        <v>445.68</v>
      </c>
      <c r="BC26" s="70">
        <v>313.13</v>
      </c>
      <c r="BD26" s="70">
        <v>115.44</v>
      </c>
      <c r="BE26" s="70">
        <v>17.11</v>
      </c>
      <c r="BF26" s="69">
        <v>2827</v>
      </c>
      <c r="BG26" s="69">
        <v>2931</v>
      </c>
      <c r="BH26" s="69">
        <v>104</v>
      </c>
      <c r="BI26" s="70">
        <v>615.98</v>
      </c>
      <c r="BJ26" s="70">
        <v>483.43</v>
      </c>
      <c r="BK26" s="70">
        <v>115.44</v>
      </c>
      <c r="BL26" s="71">
        <v>17.11</v>
      </c>
      <c r="BM26" s="69">
        <v>2931</v>
      </c>
      <c r="BN26" s="69">
        <v>3068</v>
      </c>
      <c r="BO26" s="69">
        <v>137</v>
      </c>
      <c r="BP26" s="70">
        <v>521.36</v>
      </c>
      <c r="BQ26" s="70">
        <v>388.81</v>
      </c>
      <c r="BR26" s="70">
        <v>83.19</v>
      </c>
      <c r="BS26" s="70">
        <v>17.11</v>
      </c>
      <c r="BT26" s="69">
        <v>3068</v>
      </c>
      <c r="BU26" s="69">
        <v>3188</v>
      </c>
      <c r="BV26" s="69">
        <v>120</v>
      </c>
      <c r="BW26" s="70">
        <v>384.19</v>
      </c>
      <c r="BX26" s="69">
        <v>251.64</v>
      </c>
      <c r="BY26" s="69">
        <v>115.44</v>
      </c>
      <c r="BZ26" s="69">
        <v>17.11</v>
      </c>
      <c r="CA26" s="69">
        <v>3279</v>
      </c>
      <c r="CB26" s="69">
        <v>3298</v>
      </c>
      <c r="CC26" s="65">
        <v>19</v>
      </c>
      <c r="CD26" s="72">
        <f>SUM(CE26:CG26)</f>
        <v>205.29000000000002</v>
      </c>
      <c r="CE26" s="65">
        <v>72.739999999999995</v>
      </c>
      <c r="CF26" s="65">
        <v>115.44</v>
      </c>
      <c r="CG26" s="65">
        <v>17.11</v>
      </c>
      <c r="CH26" s="65"/>
      <c r="CI26" s="65"/>
      <c r="CJ26" s="65"/>
      <c r="CK26" s="43"/>
      <c r="CL26" s="53"/>
      <c r="CM26" s="43"/>
      <c r="CN26" s="43"/>
      <c r="CO26" s="29"/>
      <c r="CP26" s="62"/>
      <c r="CQ26" s="48"/>
      <c r="CR26" s="116">
        <f>CS26+CT26+CU26</f>
        <v>1008.3199999999999</v>
      </c>
      <c r="CS26" s="237">
        <v>867.66</v>
      </c>
      <c r="CT26" s="237">
        <v>117.26</v>
      </c>
      <c r="CU26" s="236">
        <v>23.4</v>
      </c>
      <c r="CV26" s="51">
        <v>7001</v>
      </c>
      <c r="CW26" s="50">
        <v>7159</v>
      </c>
      <c r="CX26" s="43">
        <f>CW26-CV26</f>
        <v>158</v>
      </c>
      <c r="CY26" s="29"/>
      <c r="CZ26" s="62"/>
      <c r="DA26" s="48"/>
      <c r="DB26" s="116">
        <f>DC26+DD26+DE26</f>
        <v>261.76</v>
      </c>
      <c r="DC26" s="237">
        <v>121.1</v>
      </c>
      <c r="DD26" s="237">
        <v>117.26</v>
      </c>
      <c r="DE26" s="236">
        <v>23.4</v>
      </c>
      <c r="DF26" s="51">
        <v>7159</v>
      </c>
      <c r="DG26" s="50">
        <v>7193</v>
      </c>
      <c r="DH26" s="43">
        <f>DG26-DF26</f>
        <v>34</v>
      </c>
      <c r="DI26" s="29"/>
      <c r="DJ26" s="62"/>
      <c r="DK26" s="48"/>
      <c r="DL26" s="116">
        <f>DM26+DN26+DO26</f>
        <v>200.66</v>
      </c>
      <c r="DM26" s="237">
        <v>60</v>
      </c>
      <c r="DN26" s="237">
        <v>117.26</v>
      </c>
      <c r="DO26" s="236">
        <v>23.4</v>
      </c>
      <c r="DP26" s="51">
        <v>7193</v>
      </c>
      <c r="DQ26" s="50">
        <v>7201</v>
      </c>
      <c r="DR26" s="43">
        <f>DQ26-DP26</f>
        <v>8</v>
      </c>
      <c r="DS26" s="29"/>
      <c r="DT26" s="62"/>
      <c r="DU26" s="48"/>
      <c r="DV26" s="116">
        <f>DW26+DX26+DY26</f>
        <v>195.96</v>
      </c>
      <c r="DW26" s="237">
        <v>55.3</v>
      </c>
      <c r="DX26" s="237">
        <v>117.26</v>
      </c>
      <c r="DY26" s="236">
        <v>23.4</v>
      </c>
      <c r="DZ26" s="51">
        <v>7201</v>
      </c>
      <c r="EA26" s="50">
        <v>7207</v>
      </c>
      <c r="EB26" s="43">
        <f>EA26-DZ26</f>
        <v>6</v>
      </c>
      <c r="EC26" s="29"/>
      <c r="ED26" s="62"/>
      <c r="EE26" s="48"/>
      <c r="EF26" s="116">
        <f>EG26+EH26+EI26</f>
        <v>214.76000000000002</v>
      </c>
      <c r="EG26" s="237">
        <v>74.099999999999994</v>
      </c>
      <c r="EH26" s="237">
        <v>117.26</v>
      </c>
      <c r="EI26" s="236">
        <v>23.4</v>
      </c>
      <c r="EJ26" s="51">
        <v>7207</v>
      </c>
      <c r="EK26" s="50">
        <v>7221</v>
      </c>
      <c r="EL26" s="43">
        <f>EK26-EJ26</f>
        <v>14</v>
      </c>
      <c r="EM26" s="29"/>
      <c r="EN26" s="62"/>
      <c r="EO26" s="48"/>
      <c r="EP26" s="63">
        <f>EQ26+ER26+ES26</f>
        <v>209.87</v>
      </c>
      <c r="EQ26" s="63">
        <v>128.34</v>
      </c>
      <c r="ER26" s="63">
        <v>57.89</v>
      </c>
      <c r="ES26" s="63">
        <f>3.64+20</f>
        <v>23.64</v>
      </c>
      <c r="ET26" s="43">
        <v>7221</v>
      </c>
      <c r="EU26" s="43">
        <v>7246</v>
      </c>
      <c r="EV26" s="43">
        <f>EU26-ET26</f>
        <v>25</v>
      </c>
      <c r="EW26" s="29"/>
      <c r="EX26" s="62"/>
      <c r="EY26" s="48"/>
      <c r="EZ26" s="63">
        <f>FA26+FB26+FC26</f>
        <v>1023.68</v>
      </c>
      <c r="FA26" s="63">
        <v>942.15</v>
      </c>
      <c r="FB26" s="63">
        <v>57.89</v>
      </c>
      <c r="FC26" s="63">
        <v>23.64</v>
      </c>
      <c r="FD26" s="43">
        <v>7246</v>
      </c>
      <c r="FE26" s="43">
        <v>7372</v>
      </c>
      <c r="FF26" s="43">
        <f>FE26-FD26</f>
        <v>126</v>
      </c>
      <c r="FG26" s="29"/>
      <c r="FH26" s="62"/>
      <c r="FI26" s="48"/>
      <c r="FJ26" s="63">
        <f>FK26+FL26+FM26</f>
        <v>1202.5400000000002</v>
      </c>
      <c r="FK26" s="63">
        <v>1121.01</v>
      </c>
      <c r="FL26" s="63">
        <v>57.89</v>
      </c>
      <c r="FM26" s="63">
        <f>20+3.64</f>
        <v>23.64</v>
      </c>
      <c r="FN26" s="43">
        <v>7372</v>
      </c>
      <c r="FO26" s="43">
        <v>7520</v>
      </c>
      <c r="FP26" s="43">
        <f>FO26-FN26</f>
        <v>148</v>
      </c>
      <c r="FQ26" s="29"/>
      <c r="FR26" s="62"/>
      <c r="FS26" s="48"/>
      <c r="FT26" s="63">
        <f>FU26+FV26+FW26</f>
        <v>1389.5300000000002</v>
      </c>
      <c r="FU26" s="63">
        <v>1308</v>
      </c>
      <c r="FV26" s="63">
        <v>57.89</v>
      </c>
      <c r="FW26" s="63">
        <f>20+3.64</f>
        <v>23.64</v>
      </c>
      <c r="FX26" s="43">
        <v>7520</v>
      </c>
      <c r="FY26" s="43">
        <v>7691</v>
      </c>
      <c r="FZ26" s="43">
        <f>FY26-FX26</f>
        <v>171</v>
      </c>
      <c r="GA26" s="29"/>
      <c r="GB26" s="62"/>
      <c r="GC26" s="48"/>
      <c r="GD26" s="63">
        <f>GE26+GF26+GG26</f>
        <v>1251.3200000000002</v>
      </c>
      <c r="GE26" s="43">
        <v>1169.79</v>
      </c>
      <c r="GF26" s="43">
        <v>57.89</v>
      </c>
      <c r="GG26" s="43">
        <v>23.64</v>
      </c>
      <c r="GH26" s="43">
        <v>7691</v>
      </c>
      <c r="GI26" s="43">
        <v>7845</v>
      </c>
      <c r="GJ26" s="43">
        <f>GI26-GH26</f>
        <v>154</v>
      </c>
      <c r="GK26" s="29"/>
      <c r="GL26" s="62"/>
      <c r="GM26" s="48"/>
      <c r="GN26" s="63">
        <f>GO26+GP26+GQ26</f>
        <v>1576.5200000000002</v>
      </c>
      <c r="GO26" s="43">
        <v>1494.99</v>
      </c>
      <c r="GP26" s="43">
        <v>57.89</v>
      </c>
      <c r="GQ26" s="43">
        <v>23.64</v>
      </c>
      <c r="GR26" s="43">
        <v>7845</v>
      </c>
      <c r="GS26" s="43">
        <v>8039</v>
      </c>
      <c r="GT26" s="43">
        <f>GS26-GR26</f>
        <v>194</v>
      </c>
      <c r="GU26" s="29"/>
      <c r="GV26" s="62"/>
    </row>
    <row r="27" spans="1:204" s="63" customFormat="1" x14ac:dyDescent="0.2">
      <c r="A27" s="55"/>
      <c r="B27" s="55" t="s">
        <v>37</v>
      </c>
      <c r="C27" s="146" t="s">
        <v>195</v>
      </c>
      <c r="D27" s="151" t="s">
        <v>136</v>
      </c>
      <c r="E27" s="116">
        <f>F27+G27+H27</f>
        <v>55.4</v>
      </c>
      <c r="F27" s="237">
        <v>10.17</v>
      </c>
      <c r="G27" s="237">
        <v>23.65</v>
      </c>
      <c r="H27" s="236">
        <v>21.58</v>
      </c>
      <c r="I27" s="51">
        <v>49</v>
      </c>
      <c r="J27" s="50">
        <v>50</v>
      </c>
      <c r="K27" s="61">
        <f>J27-I27</f>
        <v>1</v>
      </c>
      <c r="L27" s="60">
        <v>56.69</v>
      </c>
      <c r="M27" s="58">
        <v>24.31</v>
      </c>
      <c r="N27" s="58">
        <v>16.399999999999999</v>
      </c>
      <c r="O27" s="60">
        <v>15.98</v>
      </c>
      <c r="P27" s="58">
        <v>333</v>
      </c>
      <c r="Q27" s="58">
        <v>338</v>
      </c>
      <c r="R27" s="58">
        <v>5</v>
      </c>
      <c r="S27" s="60">
        <v>84.05</v>
      </c>
      <c r="T27" s="58">
        <v>24.31</v>
      </c>
      <c r="U27" s="58">
        <v>16.399999999999999</v>
      </c>
      <c r="V27" s="58">
        <v>15.98</v>
      </c>
      <c r="W27" s="58">
        <v>333</v>
      </c>
      <c r="X27" s="58">
        <v>338</v>
      </c>
      <c r="Y27" s="58">
        <v>5</v>
      </c>
      <c r="Z27" s="60">
        <v>52.97</v>
      </c>
      <c r="AA27" s="58">
        <v>20.59</v>
      </c>
      <c r="AB27" s="60">
        <v>16.399999999999999</v>
      </c>
      <c r="AC27" s="60">
        <v>15.98</v>
      </c>
      <c r="AD27" s="58">
        <v>338</v>
      </c>
      <c r="AE27" s="58">
        <v>341</v>
      </c>
      <c r="AF27" s="58">
        <v>3</v>
      </c>
      <c r="AG27" s="60">
        <v>42.3</v>
      </c>
      <c r="AH27" s="58">
        <v>9.92</v>
      </c>
      <c r="AI27" s="60">
        <v>16.399999999999999</v>
      </c>
      <c r="AJ27" s="60">
        <v>15.98</v>
      </c>
      <c r="AK27" s="58">
        <v>344</v>
      </c>
      <c r="AL27" s="58">
        <v>346</v>
      </c>
      <c r="AM27" s="58">
        <v>2</v>
      </c>
      <c r="AN27" s="60">
        <v>42.3</v>
      </c>
      <c r="AO27" s="60">
        <v>9.92</v>
      </c>
      <c r="AP27" s="60">
        <v>16.399999999999999</v>
      </c>
      <c r="AQ27" s="60">
        <v>15.98</v>
      </c>
      <c r="AR27" s="58">
        <v>344</v>
      </c>
      <c r="AS27" s="58">
        <v>346</v>
      </c>
      <c r="AT27" s="69">
        <v>2</v>
      </c>
      <c r="AU27" s="70">
        <v>46.14</v>
      </c>
      <c r="AV27" s="70">
        <v>12.6</v>
      </c>
      <c r="AW27" s="70">
        <v>17.559999999999999</v>
      </c>
      <c r="AX27" s="70">
        <v>15.98</v>
      </c>
      <c r="AY27" s="69">
        <v>346</v>
      </c>
      <c r="AZ27" s="69">
        <v>349</v>
      </c>
      <c r="BA27" s="69">
        <v>3</v>
      </c>
      <c r="BB27" s="70">
        <v>57.96</v>
      </c>
      <c r="BC27" s="70">
        <v>24.42</v>
      </c>
      <c r="BD27" s="70">
        <v>17.559999999999999</v>
      </c>
      <c r="BE27" s="70">
        <v>15.98</v>
      </c>
      <c r="BF27" s="69">
        <v>349</v>
      </c>
      <c r="BG27" s="69">
        <v>353</v>
      </c>
      <c r="BH27" s="69">
        <v>4</v>
      </c>
      <c r="BI27" s="70">
        <v>46.14</v>
      </c>
      <c r="BJ27" s="70">
        <v>12.6</v>
      </c>
      <c r="BK27" s="70">
        <v>15.98</v>
      </c>
      <c r="BL27" s="71">
        <v>15.98</v>
      </c>
      <c r="BM27" s="69">
        <v>353</v>
      </c>
      <c r="BN27" s="69">
        <v>356</v>
      </c>
      <c r="BO27" s="69">
        <v>3</v>
      </c>
      <c r="BP27" s="70">
        <v>46.14</v>
      </c>
      <c r="BQ27" s="70">
        <v>12.6</v>
      </c>
      <c r="BR27" s="70">
        <v>17.559999999999999</v>
      </c>
      <c r="BS27" s="70">
        <v>15.98</v>
      </c>
      <c r="BT27" s="69">
        <v>356</v>
      </c>
      <c r="BU27" s="69">
        <v>359</v>
      </c>
      <c r="BV27" s="69">
        <v>3</v>
      </c>
      <c r="BW27" s="70">
        <v>42.16</v>
      </c>
      <c r="BX27" s="69">
        <v>8.6199999999999992</v>
      </c>
      <c r="BY27" s="69">
        <v>17.559999999999999</v>
      </c>
      <c r="BZ27" s="69">
        <v>15.98</v>
      </c>
      <c r="CA27" s="69">
        <v>360</v>
      </c>
      <c r="CB27" s="69">
        <v>361</v>
      </c>
      <c r="CC27" s="65">
        <v>1</v>
      </c>
      <c r="CD27" s="72">
        <f>SUM(CE27:CG27)</f>
        <v>42.16</v>
      </c>
      <c r="CE27" s="65">
        <v>8.6199999999999992</v>
      </c>
      <c r="CF27" s="65">
        <v>17.559999999999999</v>
      </c>
      <c r="CG27" s="65">
        <v>15.98</v>
      </c>
      <c r="CH27" s="65"/>
      <c r="CI27" s="65"/>
      <c r="CJ27" s="65"/>
      <c r="CK27" s="43"/>
      <c r="CL27" s="53"/>
      <c r="CM27" s="43"/>
      <c r="CN27" s="43"/>
      <c r="CO27" s="29"/>
      <c r="CP27" s="62"/>
      <c r="CQ27" s="48"/>
      <c r="CR27" s="116">
        <f>CS27+CT27+CU27</f>
        <v>57.75</v>
      </c>
      <c r="CS27" s="237">
        <v>12.52</v>
      </c>
      <c r="CT27" s="237">
        <v>23.65</v>
      </c>
      <c r="CU27" s="236">
        <f>1.58+20</f>
        <v>21.58</v>
      </c>
      <c r="CV27" s="51">
        <v>50</v>
      </c>
      <c r="CW27" s="50">
        <v>52</v>
      </c>
      <c r="CX27" s="43">
        <f>CW27-CV27</f>
        <v>2</v>
      </c>
      <c r="CY27" s="29"/>
      <c r="CZ27" s="62"/>
      <c r="DA27" s="48"/>
      <c r="DB27" s="116">
        <f>DC27+DD27+DE27</f>
        <v>55.4</v>
      </c>
      <c r="DC27" s="237">
        <v>10.17</v>
      </c>
      <c r="DD27" s="237">
        <v>23.65</v>
      </c>
      <c r="DE27" s="236">
        <v>21.58</v>
      </c>
      <c r="DF27" s="51">
        <v>52</v>
      </c>
      <c r="DG27" s="50">
        <v>53</v>
      </c>
      <c r="DH27" s="43">
        <f>DG27-DF27</f>
        <v>1</v>
      </c>
      <c r="DI27" s="29"/>
      <c r="DJ27" s="62"/>
      <c r="DK27" s="48"/>
      <c r="DL27" s="116">
        <f>DM27+DN27+DO27</f>
        <v>53.05</v>
      </c>
      <c r="DM27" s="237">
        <v>7.82</v>
      </c>
      <c r="DN27" s="237">
        <v>23.65</v>
      </c>
      <c r="DO27" s="236">
        <v>21.58</v>
      </c>
      <c r="DP27" s="51">
        <v>53</v>
      </c>
      <c r="DQ27" s="50">
        <v>53</v>
      </c>
      <c r="DR27" s="43">
        <f>DQ27-DP27</f>
        <v>0</v>
      </c>
      <c r="DS27" s="29"/>
      <c r="DT27" s="62"/>
      <c r="DU27" s="48"/>
      <c r="DV27" s="116">
        <f>DW27+DX27+DY27</f>
        <v>55.4</v>
      </c>
      <c r="DW27" s="237">
        <v>10.17</v>
      </c>
      <c r="DX27" s="237">
        <v>23.65</v>
      </c>
      <c r="DY27" s="236">
        <v>21.58</v>
      </c>
      <c r="DZ27" s="51">
        <v>53</v>
      </c>
      <c r="EA27" s="50">
        <v>54</v>
      </c>
      <c r="EB27" s="43">
        <f>EA27-DZ27</f>
        <v>1</v>
      </c>
      <c r="EC27" s="29"/>
      <c r="ED27" s="62"/>
      <c r="EE27" s="48"/>
      <c r="EF27" s="116">
        <f>EG27+EH27+EI27</f>
        <v>55.4</v>
      </c>
      <c r="EG27" s="237">
        <v>10.17</v>
      </c>
      <c r="EH27" s="237">
        <v>23.65</v>
      </c>
      <c r="EI27" s="236">
        <v>21.58</v>
      </c>
      <c r="EJ27" s="51">
        <v>54</v>
      </c>
      <c r="EK27" s="50">
        <v>55</v>
      </c>
      <c r="EL27" s="43">
        <f>EK27-EJ27</f>
        <v>1</v>
      </c>
      <c r="EM27" s="29"/>
      <c r="EN27" s="62"/>
      <c r="EO27" s="48"/>
      <c r="EP27" s="63">
        <f>EQ27+ER27+ES27</f>
        <v>51.78</v>
      </c>
      <c r="EQ27" s="63">
        <v>10.38</v>
      </c>
      <c r="ER27" s="63">
        <v>19.71</v>
      </c>
      <c r="ES27" s="63">
        <v>21.69</v>
      </c>
      <c r="ET27" s="43">
        <v>55</v>
      </c>
      <c r="EU27" s="43">
        <v>56</v>
      </c>
      <c r="EV27" s="43">
        <f>EU27-ET27</f>
        <v>1</v>
      </c>
      <c r="EW27" s="29"/>
      <c r="EX27" s="62"/>
      <c r="EY27" s="48"/>
      <c r="EZ27" s="63">
        <f>FA27+FB27+FC27</f>
        <v>51.78</v>
      </c>
      <c r="FA27" s="63">
        <v>10.38</v>
      </c>
      <c r="FB27" s="63">
        <v>19.71</v>
      </c>
      <c r="FC27" s="63">
        <v>21.69</v>
      </c>
      <c r="FD27" s="43">
        <v>56</v>
      </c>
      <c r="FE27" s="43">
        <v>57</v>
      </c>
      <c r="FF27" s="43">
        <f>FE27-FD27</f>
        <v>1</v>
      </c>
      <c r="FG27" s="29"/>
      <c r="FH27" s="62"/>
      <c r="FI27" s="48"/>
      <c r="FJ27" s="63">
        <f>FK27+FL27+FM27</f>
        <v>51.78</v>
      </c>
      <c r="FK27" s="63">
        <v>10.38</v>
      </c>
      <c r="FL27" s="63">
        <v>19.71</v>
      </c>
      <c r="FM27" s="63">
        <v>21.69</v>
      </c>
      <c r="FN27" s="43">
        <v>57</v>
      </c>
      <c r="FO27" s="43">
        <v>58</v>
      </c>
      <c r="FP27" s="43">
        <f>FO27-FN27</f>
        <v>1</v>
      </c>
      <c r="FQ27" s="29"/>
      <c r="FR27" s="62"/>
      <c r="FS27" s="48"/>
      <c r="FT27" s="63">
        <f>FU27+FV27+FW27</f>
        <v>54.180000000000007</v>
      </c>
      <c r="FU27" s="63">
        <v>12.78</v>
      </c>
      <c r="FV27" s="63">
        <v>19.71</v>
      </c>
      <c r="FW27" s="63">
        <v>21.69</v>
      </c>
      <c r="FX27" s="43">
        <v>58</v>
      </c>
      <c r="FY27" s="43">
        <v>60</v>
      </c>
      <c r="FZ27" s="43">
        <f>FY27-FX27</f>
        <v>2</v>
      </c>
      <c r="GA27" s="29"/>
      <c r="GB27" s="62"/>
      <c r="GC27" s="48"/>
      <c r="GD27" s="63">
        <f>GE27+GF27+GG27</f>
        <v>49.38</v>
      </c>
      <c r="GE27" s="43">
        <v>7.98</v>
      </c>
      <c r="GF27" s="43">
        <v>19.71</v>
      </c>
      <c r="GG27" s="43">
        <v>21.69</v>
      </c>
      <c r="GH27" s="43">
        <v>60</v>
      </c>
      <c r="GI27" s="43">
        <v>60</v>
      </c>
      <c r="GJ27" s="43">
        <f>GI27-GH27</f>
        <v>0</v>
      </c>
      <c r="GK27" s="29"/>
      <c r="GL27" s="62"/>
      <c r="GM27" s="48"/>
      <c r="GN27" s="63">
        <f>GO27+GP27+GQ27</f>
        <v>51.78</v>
      </c>
      <c r="GO27" s="43">
        <v>10.38</v>
      </c>
      <c r="GP27" s="43">
        <v>19.71</v>
      </c>
      <c r="GQ27" s="43">
        <v>21.69</v>
      </c>
      <c r="GR27" s="43">
        <v>60</v>
      </c>
      <c r="GS27" s="43">
        <v>61</v>
      </c>
      <c r="GT27" s="43">
        <f>GS27-GR27</f>
        <v>1</v>
      </c>
      <c r="GU27" s="29"/>
      <c r="GV27" s="62"/>
    </row>
    <row r="28" spans="1:204" s="43" customFormat="1" x14ac:dyDescent="0.2">
      <c r="A28" s="55"/>
      <c r="B28" s="55" t="s">
        <v>37</v>
      </c>
      <c r="C28" s="146" t="s">
        <v>194</v>
      </c>
      <c r="D28" s="151" t="s">
        <v>149</v>
      </c>
      <c r="E28" s="116">
        <f>F28+G28+H28</f>
        <v>53.05</v>
      </c>
      <c r="F28" s="237">
        <v>7.82</v>
      </c>
      <c r="G28" s="237">
        <v>23.65</v>
      </c>
      <c r="H28" s="236">
        <v>21.58</v>
      </c>
      <c r="I28" s="51">
        <v>263</v>
      </c>
      <c r="J28" s="50">
        <v>263</v>
      </c>
      <c r="K28" s="61">
        <f>J28-I28</f>
        <v>0</v>
      </c>
      <c r="L28" s="60">
        <v>51.32</v>
      </c>
      <c r="M28" s="58">
        <v>20.59</v>
      </c>
      <c r="N28" s="58">
        <v>14.75</v>
      </c>
      <c r="O28" s="60">
        <v>15.98</v>
      </c>
      <c r="P28" s="58">
        <v>129</v>
      </c>
      <c r="Q28" s="58">
        <v>132</v>
      </c>
      <c r="R28" s="58">
        <v>3</v>
      </c>
      <c r="S28" s="60">
        <v>77.88</v>
      </c>
      <c r="T28" s="58">
        <v>20.59</v>
      </c>
      <c r="U28" s="58">
        <v>14.75</v>
      </c>
      <c r="V28" s="58">
        <v>15.98</v>
      </c>
      <c r="W28" s="58">
        <v>132</v>
      </c>
      <c r="X28" s="58">
        <v>135</v>
      </c>
      <c r="Y28" s="58">
        <v>3</v>
      </c>
      <c r="Z28" s="60">
        <v>51.32</v>
      </c>
      <c r="AA28" s="58">
        <v>20.59</v>
      </c>
      <c r="AB28" s="60">
        <v>14.75</v>
      </c>
      <c r="AC28" s="60">
        <v>15.98</v>
      </c>
      <c r="AD28" s="58">
        <v>135</v>
      </c>
      <c r="AE28" s="58">
        <v>138</v>
      </c>
      <c r="AF28" s="58">
        <v>3</v>
      </c>
      <c r="AG28" s="60">
        <v>40.65</v>
      </c>
      <c r="AH28" s="58">
        <v>9.92</v>
      </c>
      <c r="AI28" s="60">
        <v>14.75</v>
      </c>
      <c r="AJ28" s="60">
        <v>15.98</v>
      </c>
      <c r="AK28" s="58">
        <v>140</v>
      </c>
      <c r="AL28" s="58">
        <v>142</v>
      </c>
      <c r="AM28" s="58">
        <v>2</v>
      </c>
      <c r="AN28" s="60">
        <v>40.65</v>
      </c>
      <c r="AO28" s="60">
        <v>9.92</v>
      </c>
      <c r="AP28" s="60">
        <v>14.75</v>
      </c>
      <c r="AQ28" s="60">
        <v>15.98</v>
      </c>
      <c r="AR28" s="58">
        <v>140</v>
      </c>
      <c r="AS28" s="58">
        <v>142</v>
      </c>
      <c r="AT28" s="55">
        <v>2</v>
      </c>
      <c r="AU28" s="56">
        <v>40.39</v>
      </c>
      <c r="AV28" s="56">
        <v>8.6199999999999992</v>
      </c>
      <c r="AW28" s="56">
        <v>15.79</v>
      </c>
      <c r="AX28" s="56">
        <v>15.98</v>
      </c>
      <c r="AY28" s="55">
        <v>142</v>
      </c>
      <c r="AZ28" s="55">
        <v>143</v>
      </c>
      <c r="BA28" s="55">
        <v>1</v>
      </c>
      <c r="BB28" s="56">
        <v>44.37</v>
      </c>
      <c r="BC28" s="56">
        <v>12.6</v>
      </c>
      <c r="BD28" s="56">
        <v>15.79</v>
      </c>
      <c r="BE28" s="56">
        <v>15.98</v>
      </c>
      <c r="BF28" s="55">
        <v>143</v>
      </c>
      <c r="BG28" s="55">
        <v>146</v>
      </c>
      <c r="BH28" s="55">
        <v>3</v>
      </c>
      <c r="BI28" s="56">
        <v>44.37</v>
      </c>
      <c r="BJ28" s="56">
        <v>12.6</v>
      </c>
      <c r="BK28" s="56">
        <v>15.79</v>
      </c>
      <c r="BL28" s="57">
        <v>15.98</v>
      </c>
      <c r="BM28" s="55">
        <v>146</v>
      </c>
      <c r="BN28" s="55">
        <v>149</v>
      </c>
      <c r="BO28" s="55">
        <v>3</v>
      </c>
      <c r="BP28" s="56">
        <v>44.37</v>
      </c>
      <c r="BQ28" s="56">
        <v>12.6</v>
      </c>
      <c r="BR28" s="56">
        <v>15.79</v>
      </c>
      <c r="BS28" s="56">
        <v>15.98</v>
      </c>
      <c r="BT28" s="55">
        <v>149</v>
      </c>
      <c r="BU28" s="55">
        <v>152</v>
      </c>
      <c r="BV28" s="55">
        <v>3</v>
      </c>
      <c r="BW28" s="56">
        <v>38.4</v>
      </c>
      <c r="BX28" s="55">
        <v>6.63</v>
      </c>
      <c r="BY28" s="55">
        <v>15.79</v>
      </c>
      <c r="BZ28" s="55">
        <v>15.98</v>
      </c>
      <c r="CA28" s="55">
        <v>152</v>
      </c>
      <c r="CB28" s="55">
        <v>153</v>
      </c>
      <c r="CC28" s="65">
        <v>1</v>
      </c>
      <c r="CD28" s="72">
        <f>SUM(CE28:CG28)</f>
        <v>57.91</v>
      </c>
      <c r="CE28" s="65">
        <v>8.6199999999999992</v>
      </c>
      <c r="CF28" s="65">
        <v>15.79</v>
      </c>
      <c r="CG28" s="65">
        <f>15.98+17.52</f>
        <v>33.5</v>
      </c>
      <c r="CH28" s="65"/>
      <c r="CI28" s="65"/>
      <c r="CJ28" s="65"/>
      <c r="CL28" s="53"/>
      <c r="CO28" s="29"/>
      <c r="CP28" s="62"/>
      <c r="CQ28" s="48"/>
      <c r="CR28" s="116">
        <f>CS28+CT28+CU28</f>
        <v>76.39</v>
      </c>
      <c r="CS28" s="237">
        <v>31.16</v>
      </c>
      <c r="CT28" s="237">
        <v>23.65</v>
      </c>
      <c r="CU28" s="236">
        <f>1.58+20</f>
        <v>21.58</v>
      </c>
      <c r="CV28" s="51">
        <v>263</v>
      </c>
      <c r="CW28" s="50">
        <v>268</v>
      </c>
      <c r="CX28" s="43">
        <f>CW28-CV28</f>
        <v>5</v>
      </c>
      <c r="CY28" s="29"/>
      <c r="CZ28" s="62"/>
      <c r="DA28" s="48"/>
      <c r="DB28" s="116">
        <f>DC28+DD28+DE28</f>
        <v>57.75</v>
      </c>
      <c r="DC28" s="237">
        <v>12.52</v>
      </c>
      <c r="DD28" s="237">
        <v>23.65</v>
      </c>
      <c r="DE28" s="236">
        <v>21.58</v>
      </c>
      <c r="DF28" s="51">
        <v>268</v>
      </c>
      <c r="DG28" s="50">
        <v>270</v>
      </c>
      <c r="DH28" s="43">
        <f>DG28-DF28</f>
        <v>2</v>
      </c>
      <c r="DI28" s="29"/>
      <c r="DJ28" s="62"/>
      <c r="DK28" s="48"/>
      <c r="DL28" s="116">
        <f>DM28+DN28+DO28</f>
        <v>53.05</v>
      </c>
      <c r="DM28" s="237">
        <v>7.82</v>
      </c>
      <c r="DN28" s="237">
        <v>23.65</v>
      </c>
      <c r="DO28" s="236">
        <v>21.58</v>
      </c>
      <c r="DP28" s="51">
        <v>270</v>
      </c>
      <c r="DQ28" s="50">
        <v>270</v>
      </c>
      <c r="DR28" s="43">
        <f>DQ28-DP28</f>
        <v>0</v>
      </c>
      <c r="DS28" s="29"/>
      <c r="DT28" s="62"/>
      <c r="DU28" s="48"/>
      <c r="DV28" s="116">
        <f>DW28+DX28+DY28</f>
        <v>53.05</v>
      </c>
      <c r="DW28" s="237">
        <v>7.82</v>
      </c>
      <c r="DX28" s="237">
        <v>23.65</v>
      </c>
      <c r="DY28" s="236">
        <v>21.58</v>
      </c>
      <c r="DZ28" s="51">
        <v>270</v>
      </c>
      <c r="EA28" s="50">
        <v>270</v>
      </c>
      <c r="EB28" s="43">
        <f>EA28-DZ28</f>
        <v>0</v>
      </c>
      <c r="EC28" s="29"/>
      <c r="ED28" s="62"/>
      <c r="EE28" s="48"/>
      <c r="EF28" s="116">
        <f>EG28+EH28+EI28</f>
        <v>55.4</v>
      </c>
      <c r="EG28" s="237">
        <v>10.17</v>
      </c>
      <c r="EH28" s="237">
        <v>23.65</v>
      </c>
      <c r="EI28" s="236">
        <v>21.58</v>
      </c>
      <c r="EJ28" s="51">
        <v>270</v>
      </c>
      <c r="EK28" s="50">
        <v>271</v>
      </c>
      <c r="EL28" s="43">
        <f>EK28-EJ28</f>
        <v>1</v>
      </c>
      <c r="EM28" s="29"/>
      <c r="EN28" s="62"/>
      <c r="EO28" s="48"/>
      <c r="EP28" s="63">
        <f>EQ28+ER28+ES28</f>
        <v>47.180000000000007</v>
      </c>
      <c r="EQ28" s="63">
        <v>7.98</v>
      </c>
      <c r="ER28" s="63">
        <v>17.510000000000002</v>
      </c>
      <c r="ES28" s="63">
        <v>21.69</v>
      </c>
      <c r="ET28" s="43">
        <v>271</v>
      </c>
      <c r="EU28" s="43">
        <v>271</v>
      </c>
      <c r="EV28" s="43">
        <f>EU28-ET28</f>
        <v>0</v>
      </c>
      <c r="EW28" s="29"/>
      <c r="EX28" s="62"/>
      <c r="EY28" s="48"/>
      <c r="EZ28" s="63">
        <f>FA28+FB28+FC28</f>
        <v>49.58</v>
      </c>
      <c r="FA28" s="63">
        <v>10.38</v>
      </c>
      <c r="FB28" s="63">
        <v>17.510000000000002</v>
      </c>
      <c r="FC28" s="63">
        <v>21.69</v>
      </c>
      <c r="FD28" s="43">
        <v>271</v>
      </c>
      <c r="FE28" s="43">
        <v>272</v>
      </c>
      <c r="FF28" s="43">
        <f>FE28-FD28</f>
        <v>1</v>
      </c>
      <c r="FG28" s="29"/>
      <c r="FH28" s="62"/>
      <c r="FI28" s="48"/>
      <c r="FJ28" s="63">
        <f>FK28+FL28+FM28</f>
        <v>47.180000000000007</v>
      </c>
      <c r="FK28" s="63">
        <v>7.98</v>
      </c>
      <c r="FL28" s="63">
        <v>17.510000000000002</v>
      </c>
      <c r="FM28" s="63">
        <v>21.69</v>
      </c>
      <c r="FN28" s="43">
        <v>272</v>
      </c>
      <c r="FO28" s="43">
        <v>272</v>
      </c>
      <c r="FP28" s="43">
        <f>FO28-FN28</f>
        <v>0</v>
      </c>
      <c r="FQ28" s="29"/>
      <c r="FR28" s="62"/>
      <c r="FS28" s="48"/>
      <c r="FT28" s="63">
        <f>FU28+FV28+FW28</f>
        <v>49.58</v>
      </c>
      <c r="FU28" s="63">
        <v>10.38</v>
      </c>
      <c r="FV28" s="63">
        <v>17.510000000000002</v>
      </c>
      <c r="FW28" s="63">
        <v>21.69</v>
      </c>
      <c r="FX28" s="43">
        <v>272</v>
      </c>
      <c r="FY28" s="43">
        <v>273</v>
      </c>
      <c r="FZ28" s="43">
        <f>FY28-FX28</f>
        <v>1</v>
      </c>
      <c r="GA28" s="29"/>
      <c r="GB28" s="62"/>
      <c r="GC28" s="48"/>
      <c r="GD28" s="63">
        <f>GE28+GF28+GG28</f>
        <v>47.180000000000007</v>
      </c>
      <c r="GE28" s="43">
        <v>7.98</v>
      </c>
      <c r="GF28" s="43">
        <v>17.510000000000002</v>
      </c>
      <c r="GG28" s="43">
        <v>21.69</v>
      </c>
      <c r="GH28" s="43">
        <v>273</v>
      </c>
      <c r="GI28" s="43">
        <v>273</v>
      </c>
      <c r="GJ28" s="43">
        <f>GI28-GH28</f>
        <v>0</v>
      </c>
      <c r="GK28" s="29"/>
      <c r="GL28" s="62"/>
      <c r="GM28" s="48"/>
      <c r="GN28" s="63">
        <f>GO28+GP28+GQ28</f>
        <v>49.58</v>
      </c>
      <c r="GO28" s="43">
        <v>10.38</v>
      </c>
      <c r="GP28" s="43">
        <v>17.510000000000002</v>
      </c>
      <c r="GQ28" s="43">
        <v>21.69</v>
      </c>
      <c r="GR28" s="43">
        <v>273</v>
      </c>
      <c r="GS28" s="43">
        <v>274</v>
      </c>
      <c r="GT28" s="43">
        <f>GS28-GR28</f>
        <v>1</v>
      </c>
      <c r="GU28" s="29"/>
      <c r="GV28" s="62"/>
    </row>
    <row r="29" spans="1:204" s="43" customFormat="1" x14ac:dyDescent="0.2">
      <c r="A29" s="55"/>
      <c r="B29" s="55" t="s">
        <v>37</v>
      </c>
      <c r="C29" s="146" t="s">
        <v>193</v>
      </c>
      <c r="D29" s="151" t="s">
        <v>192</v>
      </c>
      <c r="E29" s="116">
        <f>F29+G29+H29</f>
        <v>53.239999999999995</v>
      </c>
      <c r="F29" s="237">
        <v>10.17</v>
      </c>
      <c r="G29" s="237">
        <v>21.49</v>
      </c>
      <c r="H29" s="236">
        <v>21.58</v>
      </c>
      <c r="I29" s="51">
        <v>223</v>
      </c>
      <c r="J29" s="50">
        <v>224</v>
      </c>
      <c r="K29" s="61">
        <f>J29-I29</f>
        <v>1</v>
      </c>
      <c r="L29" s="60">
        <v>42.09</v>
      </c>
      <c r="M29" s="58">
        <v>8.06</v>
      </c>
      <c r="N29" s="58">
        <v>18.05</v>
      </c>
      <c r="O29" s="60">
        <v>15.98</v>
      </c>
      <c r="P29" s="58">
        <v>138</v>
      </c>
      <c r="Q29" s="58">
        <v>139</v>
      </c>
      <c r="R29" s="58">
        <v>1</v>
      </c>
      <c r="S29" s="60">
        <v>64.81</v>
      </c>
      <c r="T29" s="58">
        <v>8.06</v>
      </c>
      <c r="U29" s="58">
        <v>18.05</v>
      </c>
      <c r="V29" s="58">
        <v>15.98</v>
      </c>
      <c r="W29" s="58">
        <v>138</v>
      </c>
      <c r="X29" s="58">
        <v>139</v>
      </c>
      <c r="Y29" s="58">
        <v>1</v>
      </c>
      <c r="Z29" s="60">
        <v>43.95</v>
      </c>
      <c r="AA29" s="58">
        <v>9.92</v>
      </c>
      <c r="AB29" s="60">
        <v>18.05</v>
      </c>
      <c r="AC29" s="60">
        <v>15.98</v>
      </c>
      <c r="AD29" s="58">
        <v>139</v>
      </c>
      <c r="AE29" s="58">
        <v>141</v>
      </c>
      <c r="AF29" s="58">
        <v>2</v>
      </c>
      <c r="AG29" s="60">
        <v>43.95</v>
      </c>
      <c r="AH29" s="58">
        <v>9.92</v>
      </c>
      <c r="AI29" s="60">
        <v>18.05</v>
      </c>
      <c r="AJ29" s="60">
        <v>15.98</v>
      </c>
      <c r="AK29" s="58">
        <v>142</v>
      </c>
      <c r="AL29" s="58">
        <v>144</v>
      </c>
      <c r="AM29" s="58">
        <v>2</v>
      </c>
      <c r="AN29" s="60">
        <v>43.95</v>
      </c>
      <c r="AO29" s="60">
        <v>9.92</v>
      </c>
      <c r="AP29" s="60">
        <v>18.05</v>
      </c>
      <c r="AQ29" s="60">
        <v>15.98</v>
      </c>
      <c r="AR29" s="58">
        <v>142</v>
      </c>
      <c r="AS29" s="58">
        <v>144</v>
      </c>
      <c r="AT29" s="55">
        <v>2</v>
      </c>
      <c r="AU29" s="56">
        <v>44.37</v>
      </c>
      <c r="AV29" s="56">
        <v>12.6</v>
      </c>
      <c r="AW29" s="56">
        <v>15.79</v>
      </c>
      <c r="AX29" s="56">
        <v>15.98</v>
      </c>
      <c r="AY29" s="55">
        <v>144</v>
      </c>
      <c r="AZ29" s="55">
        <v>147</v>
      </c>
      <c r="BA29" s="55">
        <v>3</v>
      </c>
      <c r="BB29" s="56">
        <v>44.37</v>
      </c>
      <c r="BC29" s="56">
        <v>12.6</v>
      </c>
      <c r="BD29" s="56">
        <v>15.79</v>
      </c>
      <c r="BE29" s="56">
        <v>15.98</v>
      </c>
      <c r="BF29" s="55">
        <v>147</v>
      </c>
      <c r="BG29" s="55">
        <v>150</v>
      </c>
      <c r="BH29" s="55">
        <v>3</v>
      </c>
      <c r="BI29" s="56">
        <v>42.38</v>
      </c>
      <c r="BJ29" s="56">
        <v>10.61</v>
      </c>
      <c r="BK29" s="56">
        <v>15.98</v>
      </c>
      <c r="BL29" s="57">
        <v>15.98</v>
      </c>
      <c r="BM29" s="55">
        <v>150</v>
      </c>
      <c r="BN29" s="55">
        <v>152</v>
      </c>
      <c r="BO29" s="55">
        <v>2</v>
      </c>
      <c r="BP29" s="56">
        <v>60.17</v>
      </c>
      <c r="BQ29" s="56">
        <v>28.4</v>
      </c>
      <c r="BR29" s="56">
        <v>15.79</v>
      </c>
      <c r="BS29" s="56">
        <v>15.98</v>
      </c>
      <c r="BT29" s="55">
        <v>152</v>
      </c>
      <c r="BU29" s="55">
        <v>158</v>
      </c>
      <c r="BV29" s="55">
        <v>6</v>
      </c>
      <c r="BW29" s="56">
        <v>38.4</v>
      </c>
      <c r="BX29" s="55">
        <v>6.63</v>
      </c>
      <c r="BY29" s="55">
        <v>15.79</v>
      </c>
      <c r="BZ29" s="55">
        <v>15.98</v>
      </c>
      <c r="CA29" s="55">
        <v>158</v>
      </c>
      <c r="CB29" s="55">
        <v>158</v>
      </c>
      <c r="CC29" s="65">
        <v>0</v>
      </c>
      <c r="CD29" s="72">
        <f>SUM(CE29:CG29)</f>
        <v>38.4</v>
      </c>
      <c r="CE29" s="65">
        <v>6.63</v>
      </c>
      <c r="CF29" s="65">
        <v>15.79</v>
      </c>
      <c r="CG29" s="65">
        <v>15.98</v>
      </c>
      <c r="CH29" s="65"/>
      <c r="CI29" s="65"/>
      <c r="CJ29" s="65"/>
      <c r="CL29" s="53"/>
      <c r="CO29" s="29"/>
      <c r="CP29" s="62"/>
      <c r="CQ29" s="48"/>
      <c r="CR29" s="116">
        <f>CS29+CT29+CU29</f>
        <v>78.929999999999993</v>
      </c>
      <c r="CS29" s="237">
        <v>35.86</v>
      </c>
      <c r="CT29" s="237">
        <v>21.49</v>
      </c>
      <c r="CU29" s="240">
        <v>21.58</v>
      </c>
      <c r="CV29" s="51">
        <v>224</v>
      </c>
      <c r="CW29" s="50">
        <v>231</v>
      </c>
      <c r="CX29" s="43">
        <f>CW29-CV29</f>
        <v>7</v>
      </c>
      <c r="CY29" s="29"/>
      <c r="CZ29" s="62"/>
      <c r="DA29" s="48"/>
      <c r="DB29" s="116">
        <f>DC29+DD29+DE29</f>
        <v>53.239999999999995</v>
      </c>
      <c r="DC29" s="237">
        <v>10.17</v>
      </c>
      <c r="DD29" s="237">
        <v>21.49</v>
      </c>
      <c r="DE29" s="236">
        <v>21.58</v>
      </c>
      <c r="DF29" s="51">
        <v>231</v>
      </c>
      <c r="DG29" s="50">
        <v>232</v>
      </c>
      <c r="DH29" s="43">
        <f>DG29-DF29</f>
        <v>1</v>
      </c>
      <c r="DI29" s="29"/>
      <c r="DJ29" s="62"/>
      <c r="DK29" s="48"/>
      <c r="DL29" s="116">
        <f>DM29+DN29+DO29</f>
        <v>53.239999999999995</v>
      </c>
      <c r="DM29" s="237">
        <v>10.17</v>
      </c>
      <c r="DN29" s="237">
        <v>21.49</v>
      </c>
      <c r="DO29" s="236">
        <v>21.58</v>
      </c>
      <c r="DP29" s="51">
        <v>232</v>
      </c>
      <c r="DQ29" s="50">
        <v>233</v>
      </c>
      <c r="DR29" s="43">
        <f>DQ29-DP29</f>
        <v>1</v>
      </c>
      <c r="DS29" s="29"/>
      <c r="DT29" s="62"/>
      <c r="DU29" s="48"/>
      <c r="DV29" s="116">
        <f>DW29+DX29+DY29</f>
        <v>50.89</v>
      </c>
      <c r="DW29" s="237">
        <v>7.82</v>
      </c>
      <c r="DX29" s="237">
        <v>21.49</v>
      </c>
      <c r="DY29" s="236">
        <v>21.58</v>
      </c>
      <c r="DZ29" s="51">
        <v>233</v>
      </c>
      <c r="EA29" s="50">
        <v>233</v>
      </c>
      <c r="EB29" s="43">
        <f>EA29-DZ29</f>
        <v>0</v>
      </c>
      <c r="EC29" s="29"/>
      <c r="ED29" s="62"/>
      <c r="EE29" s="48"/>
      <c r="EF29" s="116">
        <f>EG29+EH29+EI29</f>
        <v>53.239999999999995</v>
      </c>
      <c r="EG29" s="237">
        <v>10.17</v>
      </c>
      <c r="EH29" s="237">
        <v>21.49</v>
      </c>
      <c r="EI29" s="236">
        <v>21.58</v>
      </c>
      <c r="EJ29" s="51">
        <v>233</v>
      </c>
      <c r="EK29" s="50">
        <v>234</v>
      </c>
      <c r="EL29" s="43">
        <f>EK29-EJ29</f>
        <v>1</v>
      </c>
      <c r="EM29" s="29"/>
      <c r="EN29" s="62"/>
      <c r="EO29" s="48"/>
      <c r="EP29" s="63">
        <f>EQ29+ER29+ES29</f>
        <v>51.78</v>
      </c>
      <c r="EQ29" s="63">
        <v>10.38</v>
      </c>
      <c r="ER29" s="63">
        <v>19.71</v>
      </c>
      <c r="ES29" s="63">
        <v>21.69</v>
      </c>
      <c r="ET29" s="43">
        <v>234</v>
      </c>
      <c r="EU29" s="43">
        <v>235</v>
      </c>
      <c r="EV29" s="43">
        <f>EU29-ET29</f>
        <v>1</v>
      </c>
      <c r="EW29" s="29"/>
      <c r="EX29" s="62"/>
      <c r="EY29" s="48"/>
      <c r="EZ29" s="63">
        <f>FA29+FB29+FC29</f>
        <v>51.78</v>
      </c>
      <c r="FA29" s="63">
        <v>10.38</v>
      </c>
      <c r="FB29" s="63">
        <v>19.71</v>
      </c>
      <c r="FC29" s="63">
        <v>21.69</v>
      </c>
      <c r="FD29" s="43">
        <v>235</v>
      </c>
      <c r="FE29" s="43">
        <v>236</v>
      </c>
      <c r="FF29" s="43">
        <f>FE29-FD29</f>
        <v>1</v>
      </c>
      <c r="FG29" s="29"/>
      <c r="FH29" s="62"/>
      <c r="FI29" s="48"/>
      <c r="FJ29" s="63">
        <f>FK29+FL29+FM29</f>
        <v>54.180000000000007</v>
      </c>
      <c r="FK29" s="63">
        <v>12.78</v>
      </c>
      <c r="FL29" s="63">
        <v>19.71</v>
      </c>
      <c r="FM29" s="63">
        <v>21.69</v>
      </c>
      <c r="FN29" s="43">
        <v>236</v>
      </c>
      <c r="FO29" s="43">
        <v>238</v>
      </c>
      <c r="FP29" s="43">
        <f>FO29-FN29</f>
        <v>2</v>
      </c>
      <c r="FQ29" s="29"/>
      <c r="FR29" s="62"/>
      <c r="FS29" s="48"/>
      <c r="FT29" s="63">
        <f>FU29+FV29+FW29</f>
        <v>49.38</v>
      </c>
      <c r="FU29" s="63">
        <v>7.98</v>
      </c>
      <c r="FV29" s="63">
        <v>19.71</v>
      </c>
      <c r="FW29" s="63">
        <v>21.69</v>
      </c>
      <c r="FX29" s="43">
        <v>238</v>
      </c>
      <c r="FY29" s="43">
        <v>238</v>
      </c>
      <c r="FZ29" s="43">
        <f>FY29-FX29</f>
        <v>0</v>
      </c>
      <c r="GA29" s="29"/>
      <c r="GB29" s="62"/>
      <c r="GC29" s="48"/>
      <c r="GD29" s="63">
        <f>GE29+GF29+GG29</f>
        <v>51.78</v>
      </c>
      <c r="GE29" s="43">
        <v>10.38</v>
      </c>
      <c r="GF29" s="43">
        <v>19.71</v>
      </c>
      <c r="GG29" s="43">
        <v>21.69</v>
      </c>
      <c r="GH29" s="43">
        <v>238</v>
      </c>
      <c r="GI29" s="43">
        <v>239</v>
      </c>
      <c r="GJ29" s="43">
        <f>GI29-GH29</f>
        <v>1</v>
      </c>
      <c r="GK29" s="29"/>
      <c r="GL29" s="62"/>
      <c r="GM29" s="48"/>
      <c r="GN29" s="63">
        <f>GO29+GP29+GQ29</f>
        <v>51.78</v>
      </c>
      <c r="GO29" s="43">
        <v>10.38</v>
      </c>
      <c r="GP29" s="43">
        <v>19.71</v>
      </c>
      <c r="GQ29" s="43">
        <v>21.69</v>
      </c>
      <c r="GR29" s="43">
        <v>239</v>
      </c>
      <c r="GS29" s="43">
        <v>240</v>
      </c>
      <c r="GT29" s="43">
        <f>GS29-GR29</f>
        <v>1</v>
      </c>
      <c r="GU29" s="29"/>
      <c r="GV29" s="62"/>
    </row>
    <row r="30" spans="1:204" s="43" customFormat="1" x14ac:dyDescent="0.2">
      <c r="A30" s="55"/>
      <c r="B30" s="55" t="s">
        <v>54</v>
      </c>
      <c r="C30" s="146" t="s">
        <v>191</v>
      </c>
      <c r="D30" s="151" t="s">
        <v>130</v>
      </c>
      <c r="E30" s="116">
        <f>F30+G30+H30</f>
        <v>1519.33</v>
      </c>
      <c r="F30" s="237">
        <v>1330.04</v>
      </c>
      <c r="G30" s="237">
        <v>161.82</v>
      </c>
      <c r="H30" s="236">
        <v>27.47</v>
      </c>
      <c r="I30" s="51">
        <v>1196</v>
      </c>
      <c r="J30" s="50">
        <v>1428</v>
      </c>
      <c r="K30" s="61">
        <f>J30-I30</f>
        <v>232</v>
      </c>
      <c r="L30" s="60">
        <v>1139.94</v>
      </c>
      <c r="M30" s="58">
        <v>1003.35</v>
      </c>
      <c r="N30" s="58">
        <v>116.95</v>
      </c>
      <c r="O30" s="60">
        <v>19.64</v>
      </c>
      <c r="P30" s="58">
        <v>23288</v>
      </c>
      <c r="Q30" s="58">
        <v>23486</v>
      </c>
      <c r="R30" s="58">
        <v>198</v>
      </c>
      <c r="S30" s="60">
        <v>1350.28</v>
      </c>
      <c r="T30" s="58">
        <v>662.07</v>
      </c>
      <c r="U30" s="58">
        <v>116.95</v>
      </c>
      <c r="V30" s="58">
        <v>19.64</v>
      </c>
      <c r="W30" s="58">
        <v>23486</v>
      </c>
      <c r="X30" s="58">
        <v>23630</v>
      </c>
      <c r="Y30" s="58">
        <v>144</v>
      </c>
      <c r="Z30" s="60">
        <v>710.18</v>
      </c>
      <c r="AA30" s="58">
        <v>573.59</v>
      </c>
      <c r="AB30" s="60">
        <v>116.95</v>
      </c>
      <c r="AC30" s="60">
        <v>19.64</v>
      </c>
      <c r="AD30" s="58">
        <v>23630</v>
      </c>
      <c r="AE30" s="58">
        <v>23760</v>
      </c>
      <c r="AF30" s="58">
        <v>130</v>
      </c>
      <c r="AG30" s="60">
        <v>329.82</v>
      </c>
      <c r="AH30" s="58">
        <v>193.23</v>
      </c>
      <c r="AI30" s="60">
        <v>116.95</v>
      </c>
      <c r="AJ30" s="60">
        <v>19.64</v>
      </c>
      <c r="AK30" s="58">
        <v>23837</v>
      </c>
      <c r="AL30" s="58">
        <v>23899</v>
      </c>
      <c r="AM30" s="58">
        <v>62</v>
      </c>
      <c r="AN30" s="60">
        <v>329.82</v>
      </c>
      <c r="AO30" s="60">
        <v>193.23</v>
      </c>
      <c r="AP30" s="60">
        <v>116.95</v>
      </c>
      <c r="AQ30" s="60">
        <v>51.57</v>
      </c>
      <c r="AR30" s="58">
        <v>23837</v>
      </c>
      <c r="AS30" s="58">
        <v>23899</v>
      </c>
      <c r="AT30" s="55">
        <v>62</v>
      </c>
      <c r="AU30" s="56">
        <v>347.16</v>
      </c>
      <c r="AV30" s="56">
        <v>186.31</v>
      </c>
      <c r="AW30" s="56">
        <v>141.21</v>
      </c>
      <c r="AX30" s="56">
        <v>41.57</v>
      </c>
      <c r="AY30" s="55">
        <v>23899</v>
      </c>
      <c r="AZ30" s="55">
        <v>23959</v>
      </c>
      <c r="BA30" s="55">
        <v>60</v>
      </c>
      <c r="BB30" s="56">
        <v>398.9</v>
      </c>
      <c r="BC30" s="56">
        <v>238.05</v>
      </c>
      <c r="BD30" s="56">
        <v>141.21</v>
      </c>
      <c r="BE30" s="56">
        <v>36.75</v>
      </c>
      <c r="BF30" s="55">
        <v>23959</v>
      </c>
      <c r="BG30" s="55">
        <v>24045</v>
      </c>
      <c r="BH30" s="55">
        <v>86</v>
      </c>
      <c r="BI30" s="56">
        <v>402.88</v>
      </c>
      <c r="BJ30" s="56">
        <v>242.03</v>
      </c>
      <c r="BK30" s="56">
        <v>141.21</v>
      </c>
      <c r="BL30" s="57">
        <v>19.64</v>
      </c>
      <c r="BM30" s="55">
        <v>24045</v>
      </c>
      <c r="BN30" s="55">
        <v>24133</v>
      </c>
      <c r="BO30" s="55">
        <v>88</v>
      </c>
      <c r="BP30" s="56">
        <v>410.84</v>
      </c>
      <c r="BQ30" s="56">
        <v>249.99</v>
      </c>
      <c r="BR30" s="56">
        <v>141.21</v>
      </c>
      <c r="BS30" s="56">
        <v>19.64</v>
      </c>
      <c r="BT30" s="55">
        <v>24133</v>
      </c>
      <c r="BU30" s="55">
        <v>24225</v>
      </c>
      <c r="BV30" s="55">
        <v>92</v>
      </c>
      <c r="BW30" s="56">
        <v>868.37</v>
      </c>
      <c r="BX30" s="55">
        <v>707.52</v>
      </c>
      <c r="BY30" s="55">
        <v>141.21</v>
      </c>
      <c r="BZ30" s="55">
        <v>19.64</v>
      </c>
      <c r="CA30" s="55">
        <v>24403</v>
      </c>
      <c r="CB30" s="55">
        <v>24433</v>
      </c>
      <c r="CC30" s="65">
        <v>30</v>
      </c>
      <c r="CD30" s="72">
        <f>SUM(CE30:CG30)</f>
        <v>287.45999999999998</v>
      </c>
      <c r="CE30" s="65">
        <v>126.61</v>
      </c>
      <c r="CF30" s="65">
        <v>141.21</v>
      </c>
      <c r="CG30" s="65">
        <v>19.64</v>
      </c>
      <c r="CH30" s="65"/>
      <c r="CI30" s="65"/>
      <c r="CJ30" s="65"/>
      <c r="CL30" s="53"/>
      <c r="CO30" s="29"/>
      <c r="CP30" s="62"/>
      <c r="CQ30" s="48"/>
      <c r="CR30" s="116">
        <f>CS30+CT30+CU30</f>
        <v>413.9</v>
      </c>
      <c r="CS30" s="237">
        <v>224.61</v>
      </c>
      <c r="CT30" s="237">
        <v>161.82</v>
      </c>
      <c r="CU30" s="240">
        <v>27.47</v>
      </c>
      <c r="CV30" s="51">
        <v>1428</v>
      </c>
      <c r="CW30" s="50">
        <v>1490</v>
      </c>
      <c r="CX30" s="43">
        <f>CW30-CV30</f>
        <v>62</v>
      </c>
      <c r="CY30" s="29"/>
      <c r="CZ30" s="62"/>
      <c r="DA30" s="48"/>
      <c r="DB30" s="116">
        <f>DC30+DD30+DE30</f>
        <v>362.20000000000005</v>
      </c>
      <c r="DC30" s="237">
        <v>172.91</v>
      </c>
      <c r="DD30" s="237">
        <v>161.82</v>
      </c>
      <c r="DE30" s="236">
        <v>27.47</v>
      </c>
      <c r="DF30" s="51">
        <v>1490</v>
      </c>
      <c r="DG30" s="50">
        <v>1530</v>
      </c>
      <c r="DH30" s="43">
        <f>DG30-DF30</f>
        <v>40</v>
      </c>
      <c r="DI30" s="29"/>
      <c r="DJ30" s="62"/>
      <c r="DK30" s="48"/>
      <c r="DL30" s="116">
        <f>DM30+DN30+DO30</f>
        <v>277.60000000000002</v>
      </c>
      <c r="DM30" s="237">
        <v>88.31</v>
      </c>
      <c r="DN30" s="237">
        <v>161.82</v>
      </c>
      <c r="DO30" s="236">
        <v>27.47</v>
      </c>
      <c r="DP30" s="51">
        <v>1530</v>
      </c>
      <c r="DQ30" s="50">
        <v>1534</v>
      </c>
      <c r="DR30" s="43">
        <f>DQ30-DP30</f>
        <v>4</v>
      </c>
      <c r="DS30" s="29"/>
      <c r="DT30" s="62"/>
      <c r="DU30" s="48"/>
      <c r="DV30" s="116">
        <f>SUM(DW30:DY30)</f>
        <v>277.60000000000002</v>
      </c>
      <c r="DW30" s="237">
        <v>88.31</v>
      </c>
      <c r="DX30" s="237">
        <v>161.82</v>
      </c>
      <c r="DY30" s="236">
        <v>27.47</v>
      </c>
      <c r="DZ30" s="51">
        <v>1534</v>
      </c>
      <c r="EA30" s="50">
        <v>1538</v>
      </c>
      <c r="EB30" s="43">
        <f>EA30-DZ30</f>
        <v>4</v>
      </c>
      <c r="EC30" s="29"/>
      <c r="ED30" s="62"/>
      <c r="EE30" s="48"/>
      <c r="EF30" s="116">
        <f>EG30+EH30+EI30</f>
        <v>289.35000000000002</v>
      </c>
      <c r="EG30" s="237">
        <v>100.06</v>
      </c>
      <c r="EH30" s="237">
        <v>161.82</v>
      </c>
      <c r="EI30" s="236">
        <v>27.47</v>
      </c>
      <c r="EJ30" s="51">
        <v>1538</v>
      </c>
      <c r="EK30" s="50">
        <v>1547</v>
      </c>
      <c r="EL30" s="43">
        <f>EK30-EJ30</f>
        <v>9</v>
      </c>
      <c r="EM30" s="29"/>
      <c r="EN30" s="62"/>
      <c r="EO30" s="48"/>
      <c r="EP30" s="63">
        <f>EQ30+ER30+ES30</f>
        <v>296.42</v>
      </c>
      <c r="EQ30" s="63">
        <v>171.69</v>
      </c>
      <c r="ER30" s="63">
        <v>96.74</v>
      </c>
      <c r="ES30" s="63">
        <v>27.99</v>
      </c>
      <c r="ET30" s="43">
        <v>1547</v>
      </c>
      <c r="EU30" s="43">
        <v>1585</v>
      </c>
      <c r="EV30" s="43">
        <f>EU30-ET30</f>
        <v>38</v>
      </c>
      <c r="EW30" s="29"/>
      <c r="EX30" s="62"/>
      <c r="EY30" s="48"/>
      <c r="EZ30" s="63">
        <f>FA30+FB30+FC30</f>
        <v>397.22</v>
      </c>
      <c r="FA30" s="63">
        <v>272.49</v>
      </c>
      <c r="FB30" s="63">
        <v>96.74</v>
      </c>
      <c r="FC30" s="63">
        <f>7.99+20</f>
        <v>27.990000000000002</v>
      </c>
      <c r="FD30" s="43">
        <v>1585</v>
      </c>
      <c r="FE30" s="43">
        <v>1665</v>
      </c>
      <c r="FF30" s="43">
        <f>FE30-FD30</f>
        <v>80</v>
      </c>
      <c r="FG30" s="29"/>
      <c r="FH30" s="62"/>
      <c r="FI30" s="48"/>
      <c r="FJ30" s="63">
        <f>FK30+FL30+FM30</f>
        <v>330.02</v>
      </c>
      <c r="FK30" s="63">
        <v>205.29</v>
      </c>
      <c r="FL30" s="63">
        <v>96.74</v>
      </c>
      <c r="FM30" s="63">
        <v>27.99</v>
      </c>
      <c r="FN30" s="43">
        <v>1665</v>
      </c>
      <c r="FO30" s="43">
        <v>1717</v>
      </c>
      <c r="FP30" s="43">
        <f>FO30-FN30</f>
        <v>52</v>
      </c>
      <c r="FQ30" s="29"/>
      <c r="FR30" s="62"/>
      <c r="FS30" s="48"/>
      <c r="FT30" s="63">
        <f>FU30+FV30+FW30</f>
        <v>435.62</v>
      </c>
      <c r="FU30" s="63">
        <v>310.89</v>
      </c>
      <c r="FV30" s="63">
        <v>96.74</v>
      </c>
      <c r="FW30" s="63">
        <v>27.99</v>
      </c>
      <c r="FX30" s="43">
        <v>1717</v>
      </c>
      <c r="FY30" s="43">
        <v>1813</v>
      </c>
      <c r="FZ30" s="43">
        <f>FY30-FX30</f>
        <v>96</v>
      </c>
      <c r="GA30" s="29"/>
      <c r="GB30" s="62"/>
      <c r="GC30" s="48"/>
      <c r="GD30" s="63">
        <f>GE30+GF30+GG30</f>
        <v>337.22</v>
      </c>
      <c r="GE30" s="43">
        <v>212.49</v>
      </c>
      <c r="GF30" s="43">
        <v>96.74</v>
      </c>
      <c r="GG30" s="43">
        <v>27.99</v>
      </c>
      <c r="GH30" s="43">
        <v>1813</v>
      </c>
      <c r="GI30" s="43">
        <v>1868</v>
      </c>
      <c r="GJ30" s="43">
        <f>GI30-GH30</f>
        <v>55</v>
      </c>
      <c r="GK30" s="29"/>
      <c r="GL30" s="62"/>
      <c r="GM30" s="48"/>
      <c r="GN30" s="63">
        <f>GO30+GP30+GQ30</f>
        <v>272.42</v>
      </c>
      <c r="GO30" s="43">
        <v>147.69</v>
      </c>
      <c r="GP30" s="43">
        <v>96.74</v>
      </c>
      <c r="GQ30" s="43">
        <v>27.99</v>
      </c>
      <c r="GR30" s="43">
        <v>1868</v>
      </c>
      <c r="GS30" s="43">
        <v>1896</v>
      </c>
      <c r="GT30" s="43">
        <f>GS30-GR30</f>
        <v>28</v>
      </c>
      <c r="GU30" s="29"/>
      <c r="GV30" s="62"/>
    </row>
    <row r="31" spans="1:204" s="43" customFormat="1" x14ac:dyDescent="0.2">
      <c r="A31" s="55"/>
      <c r="B31" s="55" t="s">
        <v>148</v>
      </c>
      <c r="C31" s="146" t="s">
        <v>190</v>
      </c>
      <c r="D31" s="55" t="s">
        <v>189</v>
      </c>
      <c r="E31" s="116">
        <f>F31+G31+H31</f>
        <v>85.9</v>
      </c>
      <c r="F31" s="237">
        <v>12.2</v>
      </c>
      <c r="G31" s="237">
        <v>50.3</v>
      </c>
      <c r="H31" s="236">
        <v>23.4</v>
      </c>
      <c r="I31" s="51">
        <v>57</v>
      </c>
      <c r="J31" s="50">
        <v>57</v>
      </c>
      <c r="K31" s="61">
        <f>J31-I31</f>
        <v>0</v>
      </c>
      <c r="L31" s="60">
        <v>145.4</v>
      </c>
      <c r="M31" s="58">
        <v>66.010000000000005</v>
      </c>
      <c r="N31" s="58">
        <v>38.39</v>
      </c>
      <c r="O31" s="60">
        <v>41</v>
      </c>
      <c r="P31" s="58">
        <v>669</v>
      </c>
      <c r="Q31" s="58">
        <v>689</v>
      </c>
      <c r="R31" s="58">
        <v>20</v>
      </c>
      <c r="S31" s="60">
        <v>226.2</v>
      </c>
      <c r="T31" s="58">
        <v>66.010000000000005</v>
      </c>
      <c r="U31" s="58">
        <v>38.39</v>
      </c>
      <c r="V31" s="239">
        <v>41</v>
      </c>
      <c r="W31" s="58">
        <v>669</v>
      </c>
      <c r="X31" s="58">
        <v>689</v>
      </c>
      <c r="Y31" s="58">
        <v>20</v>
      </c>
      <c r="Z31" s="60">
        <v>137.96</v>
      </c>
      <c r="AA31" s="58">
        <v>58.57</v>
      </c>
      <c r="AB31" s="60">
        <v>38.39</v>
      </c>
      <c r="AC31" s="60">
        <v>60.64</v>
      </c>
      <c r="AD31" s="58">
        <v>689</v>
      </c>
      <c r="AE31" s="58">
        <v>705</v>
      </c>
      <c r="AF31" s="58">
        <v>16</v>
      </c>
      <c r="AG31" s="60">
        <v>136.1</v>
      </c>
      <c r="AH31" s="58">
        <v>56.71</v>
      </c>
      <c r="AI31" s="60">
        <v>38.39</v>
      </c>
      <c r="AJ31" s="60">
        <v>17.11</v>
      </c>
      <c r="AK31" s="58">
        <v>739</v>
      </c>
      <c r="AL31" s="58">
        <v>754</v>
      </c>
      <c r="AM31" s="58">
        <v>15</v>
      </c>
      <c r="AN31" s="60">
        <v>136.1</v>
      </c>
      <c r="AO31" s="60">
        <v>56.71</v>
      </c>
      <c r="AP31" s="60">
        <v>38.39</v>
      </c>
      <c r="AQ31" s="60">
        <v>41</v>
      </c>
      <c r="AR31" s="58">
        <v>739</v>
      </c>
      <c r="AS31" s="58">
        <v>754</v>
      </c>
      <c r="AT31" s="55">
        <v>15</v>
      </c>
      <c r="AU31" s="56">
        <v>118.42</v>
      </c>
      <c r="AV31" s="56">
        <v>16.309999999999999</v>
      </c>
      <c r="AW31" s="56">
        <v>57.03</v>
      </c>
      <c r="AX31" s="56">
        <v>45.08</v>
      </c>
      <c r="AY31" s="55">
        <v>23899</v>
      </c>
      <c r="AZ31" s="55">
        <v>23959</v>
      </c>
      <c r="BA31" s="55">
        <v>60</v>
      </c>
      <c r="BB31" s="56">
        <v>112.45</v>
      </c>
      <c r="BC31" s="56">
        <v>10.34</v>
      </c>
      <c r="BD31" s="56">
        <v>57.03</v>
      </c>
      <c r="BE31" s="56">
        <v>44.14</v>
      </c>
      <c r="BF31" s="55">
        <v>757</v>
      </c>
      <c r="BG31" s="55">
        <v>757</v>
      </c>
      <c r="BH31" s="55">
        <v>0</v>
      </c>
      <c r="BI31" s="56">
        <v>114.44</v>
      </c>
      <c r="BJ31" s="56">
        <v>12.33</v>
      </c>
      <c r="BK31" s="56">
        <v>57.03</v>
      </c>
      <c r="BL31" s="57">
        <v>2.11</v>
      </c>
      <c r="BM31" s="55">
        <v>757</v>
      </c>
      <c r="BN31" s="55">
        <v>759</v>
      </c>
      <c r="BO31" s="55">
        <v>1</v>
      </c>
      <c r="BP31" s="56">
        <v>116.43</v>
      </c>
      <c r="BQ31" s="56">
        <v>14.32</v>
      </c>
      <c r="BR31" s="56">
        <v>57.03</v>
      </c>
      <c r="BS31" s="56">
        <v>45.08</v>
      </c>
      <c r="BT31" s="55">
        <v>758</v>
      </c>
      <c r="BU31" s="55">
        <v>760</v>
      </c>
      <c r="BV31" s="55">
        <v>2</v>
      </c>
      <c r="BW31" s="56">
        <v>112.45</v>
      </c>
      <c r="BX31" s="55">
        <v>10.34</v>
      </c>
      <c r="BY31" s="55">
        <v>57.03</v>
      </c>
      <c r="BZ31" s="55">
        <f>27.97+2.11+15</f>
        <v>45.08</v>
      </c>
      <c r="CA31" s="55">
        <v>760</v>
      </c>
      <c r="CB31" s="55">
        <v>760</v>
      </c>
      <c r="CC31" s="65">
        <v>0</v>
      </c>
      <c r="CD31" s="72">
        <f>SUM(CE31:CG31)</f>
        <v>112.45</v>
      </c>
      <c r="CE31" s="65">
        <v>10.34</v>
      </c>
      <c r="CF31" s="65">
        <v>57.03</v>
      </c>
      <c r="CG31" s="65">
        <f>2.11+15+27.97</f>
        <v>45.08</v>
      </c>
      <c r="CH31" s="65"/>
      <c r="CI31" s="65"/>
      <c r="CJ31" s="65"/>
      <c r="CL31" s="53"/>
      <c r="CO31" s="29"/>
      <c r="CP31" s="62"/>
      <c r="CQ31" s="48"/>
      <c r="CR31" s="116">
        <f>CS31+CT31+CU31</f>
        <v>85.9</v>
      </c>
      <c r="CS31" s="237">
        <v>12.2</v>
      </c>
      <c r="CT31" s="237">
        <v>50.3</v>
      </c>
      <c r="CU31" s="240">
        <v>23.4</v>
      </c>
      <c r="CV31" s="51">
        <v>57</v>
      </c>
      <c r="CW31" s="50">
        <v>57</v>
      </c>
      <c r="CX31" s="43">
        <f>CW31-CV31</f>
        <v>0</v>
      </c>
      <c r="CY31" s="29"/>
      <c r="CZ31" s="62"/>
      <c r="DA31" s="48"/>
      <c r="DB31" s="116">
        <f>DC31+DD31+DE31</f>
        <v>85.9</v>
      </c>
      <c r="DC31" s="237">
        <v>12.2</v>
      </c>
      <c r="DD31" s="237">
        <v>50.3</v>
      </c>
      <c r="DE31" s="236">
        <v>23.4</v>
      </c>
      <c r="DF31" s="51">
        <v>57</v>
      </c>
      <c r="DG31" s="50">
        <v>57</v>
      </c>
      <c r="DH31" s="43">
        <f>DG31-DF31</f>
        <v>0</v>
      </c>
      <c r="DI31" s="29"/>
      <c r="DJ31" s="62"/>
      <c r="DK31" s="48"/>
      <c r="DL31" s="116">
        <f>DM31+DN31+DO31</f>
        <v>88.25</v>
      </c>
      <c r="DM31" s="237">
        <v>14.55</v>
      </c>
      <c r="DN31" s="237">
        <v>50.3</v>
      </c>
      <c r="DO31" s="236">
        <v>23.4</v>
      </c>
      <c r="DP31" s="51">
        <v>57</v>
      </c>
      <c r="DQ31" s="50">
        <v>58</v>
      </c>
      <c r="DR31" s="43">
        <f>DQ31-DP31</f>
        <v>1</v>
      </c>
      <c r="DS31" s="29"/>
      <c r="DT31" s="62"/>
      <c r="DU31" s="48"/>
      <c r="DV31" s="116">
        <f>DW31+DX31+DY31</f>
        <v>85.9</v>
      </c>
      <c r="DW31" s="237">
        <v>12.2</v>
      </c>
      <c r="DX31" s="237">
        <v>50.3</v>
      </c>
      <c r="DY31" s="236">
        <v>23.4</v>
      </c>
      <c r="DZ31" s="51">
        <v>58</v>
      </c>
      <c r="EA31" s="50">
        <v>58</v>
      </c>
      <c r="EB31" s="43">
        <f>EA31-DZ31</f>
        <v>0</v>
      </c>
      <c r="EC31" s="29"/>
      <c r="ED31" s="62"/>
      <c r="EE31" s="48"/>
      <c r="EF31" s="116">
        <f>EG31+EH31+EI31</f>
        <v>85.9</v>
      </c>
      <c r="EG31" s="237">
        <v>12.2</v>
      </c>
      <c r="EH31" s="237">
        <v>50.3</v>
      </c>
      <c r="EI31" s="236">
        <v>23.4</v>
      </c>
      <c r="EJ31" s="51">
        <v>58</v>
      </c>
      <c r="EK31" s="50">
        <v>58</v>
      </c>
      <c r="EL31" s="43">
        <f>EK31-EJ31</f>
        <v>0</v>
      </c>
      <c r="EM31" s="29"/>
      <c r="EN31" s="62"/>
      <c r="EO31" s="48"/>
      <c r="EP31" s="63">
        <f>EQ31+ER31+ES31</f>
        <v>76.37</v>
      </c>
      <c r="EQ31" s="63">
        <v>12.44</v>
      </c>
      <c r="ER31" s="63">
        <v>40.29</v>
      </c>
      <c r="ES31" s="63">
        <v>23.64</v>
      </c>
      <c r="ET31" s="43">
        <v>58</v>
      </c>
      <c r="EU31" s="43">
        <v>58</v>
      </c>
      <c r="EV31" s="43">
        <f>EU31-ET31</f>
        <v>0</v>
      </c>
      <c r="EW31" s="29"/>
      <c r="EX31" s="62"/>
      <c r="EY31" s="48"/>
      <c r="EZ31" s="63">
        <f>FA31+FB31+FC31</f>
        <v>76.37</v>
      </c>
      <c r="FA31" s="63">
        <v>12.44</v>
      </c>
      <c r="FB31" s="63">
        <v>40.29</v>
      </c>
      <c r="FC31" s="63">
        <v>23.64</v>
      </c>
      <c r="FD31" s="43">
        <v>58</v>
      </c>
      <c r="FE31" s="43">
        <v>58</v>
      </c>
      <c r="FF31" s="43">
        <f>FE31-FD31</f>
        <v>0</v>
      </c>
      <c r="FG31" s="29"/>
      <c r="FH31" s="62"/>
      <c r="FI31" s="48"/>
      <c r="FJ31" s="63">
        <f>FK31+FL31+FM31</f>
        <v>76.37</v>
      </c>
      <c r="FK31" s="63">
        <v>12.44</v>
      </c>
      <c r="FL31" s="63">
        <v>40.29</v>
      </c>
      <c r="FM31" s="63">
        <v>23.64</v>
      </c>
      <c r="FN31" s="43">
        <v>0</v>
      </c>
      <c r="FO31" s="43">
        <v>0</v>
      </c>
      <c r="FP31" s="43">
        <f>FO31-FN31</f>
        <v>0</v>
      </c>
      <c r="FQ31" s="29"/>
      <c r="FR31" s="62"/>
      <c r="FS31" s="48"/>
      <c r="FT31" s="63">
        <f>FU31+FV31+FW31</f>
        <v>78.77</v>
      </c>
      <c r="FU31" s="63">
        <v>14.84</v>
      </c>
      <c r="FV31" s="63">
        <v>40.29</v>
      </c>
      <c r="FW31" s="63">
        <v>23.64</v>
      </c>
      <c r="FX31" s="43">
        <v>0</v>
      </c>
      <c r="FY31" s="43">
        <v>1</v>
      </c>
      <c r="FZ31" s="43">
        <f>FY31-FX31</f>
        <v>1</v>
      </c>
      <c r="GA31" s="29"/>
      <c r="GB31" s="62"/>
      <c r="GC31" s="48"/>
      <c r="GD31" s="63">
        <f>GE31+GF31+GG31</f>
        <v>78.77</v>
      </c>
      <c r="GE31" s="43">
        <v>14.84</v>
      </c>
      <c r="GF31" s="43">
        <v>40.29</v>
      </c>
      <c r="GG31" s="43">
        <v>23.64</v>
      </c>
      <c r="GH31" s="43">
        <v>1</v>
      </c>
      <c r="GI31" s="43">
        <v>2</v>
      </c>
      <c r="GJ31" s="43">
        <f>GI31-GH31</f>
        <v>1</v>
      </c>
      <c r="GK31" s="29"/>
      <c r="GL31" s="62"/>
      <c r="GM31" s="48"/>
      <c r="GN31" s="63">
        <f>GO31+GP31+GQ31</f>
        <v>78.77</v>
      </c>
      <c r="GO31" s="43">
        <v>14.84</v>
      </c>
      <c r="GP31" s="43">
        <v>40.29</v>
      </c>
      <c r="GQ31" s="43">
        <v>23.64</v>
      </c>
      <c r="GR31" s="43">
        <v>2</v>
      </c>
      <c r="GS31" s="43">
        <v>3</v>
      </c>
      <c r="GT31" s="43">
        <f>GS31-GR31</f>
        <v>1</v>
      </c>
      <c r="GU31" s="29"/>
      <c r="GV31" s="62"/>
    </row>
    <row r="32" spans="1:204" s="43" customFormat="1" x14ac:dyDescent="0.2">
      <c r="A32" s="55"/>
      <c r="B32" s="55" t="s">
        <v>148</v>
      </c>
      <c r="C32" s="146" t="s">
        <v>188</v>
      </c>
      <c r="D32" s="151" t="s">
        <v>187</v>
      </c>
      <c r="E32" s="116">
        <f>F32+G32+H32</f>
        <v>315.89</v>
      </c>
      <c r="F32" s="237">
        <v>161.16</v>
      </c>
      <c r="G32" s="237">
        <v>127.26</v>
      </c>
      <c r="H32" s="236">
        <v>27.47</v>
      </c>
      <c r="I32" s="51">
        <v>8487</v>
      </c>
      <c r="J32" s="50">
        <v>8522</v>
      </c>
      <c r="K32" s="61">
        <f>J32-I32</f>
        <v>35</v>
      </c>
      <c r="L32" s="60">
        <v>216.3</v>
      </c>
      <c r="M32" s="144">
        <v>99.51</v>
      </c>
      <c r="N32" s="58">
        <v>97.15</v>
      </c>
      <c r="O32" s="60">
        <v>19.64</v>
      </c>
      <c r="P32" s="58">
        <v>7375</v>
      </c>
      <c r="Q32" s="58">
        <v>7399</v>
      </c>
      <c r="R32" s="58">
        <v>24</v>
      </c>
      <c r="S32" s="60">
        <v>327.98</v>
      </c>
      <c r="T32" s="58">
        <v>99.51</v>
      </c>
      <c r="U32" s="58">
        <v>97.15</v>
      </c>
      <c r="V32" s="58">
        <v>19.64</v>
      </c>
      <c r="W32" s="58">
        <v>7375</v>
      </c>
      <c r="X32" s="58">
        <v>7399</v>
      </c>
      <c r="Y32" s="58">
        <v>24</v>
      </c>
      <c r="Z32" s="60">
        <v>218.16</v>
      </c>
      <c r="AA32" s="58">
        <v>101.37</v>
      </c>
      <c r="AB32" s="60">
        <v>97.15</v>
      </c>
      <c r="AC32" s="60">
        <v>19.64</v>
      </c>
      <c r="AD32" s="58">
        <v>7399</v>
      </c>
      <c r="AE32" s="58">
        <v>7424</v>
      </c>
      <c r="AF32" s="58">
        <v>25</v>
      </c>
      <c r="AG32" s="60">
        <v>229.32</v>
      </c>
      <c r="AH32" s="58">
        <v>112.53</v>
      </c>
      <c r="AI32" s="60">
        <v>97.15</v>
      </c>
      <c r="AJ32" s="60">
        <v>19.64</v>
      </c>
      <c r="AK32" s="58">
        <v>7455</v>
      </c>
      <c r="AL32" s="58">
        <v>7486</v>
      </c>
      <c r="AM32" s="58">
        <v>31</v>
      </c>
      <c r="AN32" s="60">
        <v>229.32</v>
      </c>
      <c r="AO32" s="60">
        <v>112.53</v>
      </c>
      <c r="AP32" s="60">
        <v>97.15</v>
      </c>
      <c r="AQ32" s="60">
        <v>19.64</v>
      </c>
      <c r="AR32" s="58">
        <v>7455</v>
      </c>
      <c r="AS32" s="58">
        <v>7486</v>
      </c>
      <c r="AT32" s="55">
        <v>31</v>
      </c>
      <c r="AU32" s="56">
        <v>234.59</v>
      </c>
      <c r="AV32" s="56">
        <v>112.68</v>
      </c>
      <c r="AW32" s="56">
        <v>102.27</v>
      </c>
      <c r="AX32" s="56">
        <v>19.64</v>
      </c>
      <c r="AY32" s="55">
        <v>7486</v>
      </c>
      <c r="AZ32" s="55">
        <v>7509</v>
      </c>
      <c r="BA32" s="55">
        <v>23</v>
      </c>
      <c r="BB32" s="56">
        <v>244.54</v>
      </c>
      <c r="BC32" s="56">
        <v>122.63</v>
      </c>
      <c r="BD32" s="56">
        <v>102.27</v>
      </c>
      <c r="BE32" s="56">
        <v>19.64</v>
      </c>
      <c r="BF32" s="55">
        <v>7509</v>
      </c>
      <c r="BG32" s="55">
        <v>7537</v>
      </c>
      <c r="BH32" s="55">
        <v>28</v>
      </c>
      <c r="BI32" s="56">
        <v>246.53</v>
      </c>
      <c r="BJ32" s="56">
        <v>124.62</v>
      </c>
      <c r="BK32" s="56">
        <v>102.27</v>
      </c>
      <c r="BL32" s="57">
        <v>19.64</v>
      </c>
      <c r="BM32" s="55">
        <v>7537</v>
      </c>
      <c r="BN32" s="55">
        <v>7566</v>
      </c>
      <c r="BO32" s="55">
        <v>29</v>
      </c>
      <c r="BP32" s="56">
        <v>226.63</v>
      </c>
      <c r="BQ32" s="56">
        <v>104.72</v>
      </c>
      <c r="BR32" s="56">
        <v>102.27</v>
      </c>
      <c r="BS32" s="56">
        <v>19.64</v>
      </c>
      <c r="BT32" s="55">
        <v>7566</v>
      </c>
      <c r="BU32" s="55">
        <v>7585</v>
      </c>
      <c r="BV32" s="55">
        <v>19</v>
      </c>
      <c r="BW32" s="56">
        <v>141.63</v>
      </c>
      <c r="BX32" s="55">
        <v>19.72</v>
      </c>
      <c r="BY32" s="55">
        <v>102.27</v>
      </c>
      <c r="BZ32" s="55">
        <f>4.64+15</f>
        <v>19.64</v>
      </c>
      <c r="CA32" s="55">
        <v>7585</v>
      </c>
      <c r="CB32" s="55">
        <v>7586</v>
      </c>
      <c r="CC32" s="54">
        <v>1</v>
      </c>
      <c r="CD32" s="72">
        <f>SUM(CE32:CG32)</f>
        <v>139.63999999999999</v>
      </c>
      <c r="CE32" s="54">
        <v>17.73</v>
      </c>
      <c r="CF32" s="54">
        <v>102.27</v>
      </c>
      <c r="CG32" s="54">
        <v>19.64</v>
      </c>
      <c r="CH32" s="54"/>
      <c r="CI32" s="54"/>
      <c r="CJ32" s="65"/>
      <c r="CL32" s="53"/>
      <c r="CO32" s="29"/>
      <c r="CP32" s="62"/>
      <c r="CQ32" s="48"/>
      <c r="CR32" s="116">
        <f>CS32+CT32+CU32</f>
        <v>275.94</v>
      </c>
      <c r="CS32" s="237">
        <v>121.21</v>
      </c>
      <c r="CT32" s="237">
        <v>127.26</v>
      </c>
      <c r="CU32" s="240">
        <v>27.47</v>
      </c>
      <c r="CV32" s="51">
        <v>8522</v>
      </c>
      <c r="CW32" s="50">
        <v>8540</v>
      </c>
      <c r="CX32" s="43">
        <f>CW32-CV32</f>
        <v>18</v>
      </c>
      <c r="CY32" s="29"/>
      <c r="CZ32" s="62"/>
      <c r="DA32" s="48"/>
      <c r="DB32" s="116">
        <f>DC32+DD32+DE32</f>
        <v>180.35</v>
      </c>
      <c r="DC32" s="237">
        <v>25.62</v>
      </c>
      <c r="DD32" s="237">
        <v>127.26</v>
      </c>
      <c r="DE32" s="236">
        <v>27.47</v>
      </c>
      <c r="DF32" s="51">
        <v>0</v>
      </c>
      <c r="DG32" s="50">
        <v>2</v>
      </c>
      <c r="DH32" s="43">
        <f>DG32-DF32</f>
        <v>2</v>
      </c>
      <c r="DI32" s="29"/>
      <c r="DJ32" s="62"/>
      <c r="DK32" s="48"/>
      <c r="DL32" s="116">
        <f>DM32+DN32+DO32</f>
        <v>243.04</v>
      </c>
      <c r="DM32" s="237">
        <v>88.31</v>
      </c>
      <c r="DN32" s="237">
        <v>127.26</v>
      </c>
      <c r="DO32" s="240">
        <v>27.47</v>
      </c>
      <c r="DP32" s="51">
        <v>2</v>
      </c>
      <c r="DQ32" s="50">
        <v>6</v>
      </c>
      <c r="DR32" s="43">
        <f>DQ32-DP32</f>
        <v>4</v>
      </c>
      <c r="DS32" s="29"/>
      <c r="DT32" s="62"/>
      <c r="DU32" s="48"/>
      <c r="DV32" s="116">
        <f>DW32+DX32+DY32</f>
        <v>178</v>
      </c>
      <c r="DW32" s="237">
        <v>23.27</v>
      </c>
      <c r="DX32" s="237">
        <v>127.26</v>
      </c>
      <c r="DY32" s="236">
        <v>27.47</v>
      </c>
      <c r="DZ32" s="51">
        <v>6</v>
      </c>
      <c r="EA32" s="50">
        <v>7</v>
      </c>
      <c r="EB32" s="43">
        <f>EA32-DZ32</f>
        <v>1</v>
      </c>
      <c r="EC32" s="29"/>
      <c r="ED32" s="62"/>
      <c r="EE32" s="48"/>
      <c r="EF32" s="116">
        <f>EG32+EH32+EI32</f>
        <v>257.14</v>
      </c>
      <c r="EG32" s="237">
        <v>102.41</v>
      </c>
      <c r="EH32" s="237">
        <v>127.26</v>
      </c>
      <c r="EI32" s="236">
        <v>27.47</v>
      </c>
      <c r="EJ32" s="51">
        <v>7</v>
      </c>
      <c r="EK32" s="50">
        <v>17</v>
      </c>
      <c r="EL32" s="43">
        <f>EK32-EJ32</f>
        <v>10</v>
      </c>
      <c r="EM32" s="29"/>
      <c r="EN32" s="62"/>
      <c r="EO32" s="48"/>
      <c r="EP32" s="45">
        <f>EQ32+ER32+ES32</f>
        <v>222.02</v>
      </c>
      <c r="EQ32" s="45">
        <v>97.29</v>
      </c>
      <c r="ER32" s="45">
        <v>96.74</v>
      </c>
      <c r="ES32" s="45">
        <v>27.99</v>
      </c>
      <c r="ET32" s="43">
        <v>17</v>
      </c>
      <c r="EU32" s="43">
        <v>24</v>
      </c>
      <c r="EV32" s="43">
        <f>EU32-ET32</f>
        <v>7</v>
      </c>
      <c r="EW32" s="29"/>
      <c r="EX32" s="62"/>
      <c r="EY32" s="48"/>
      <c r="EZ32" s="63">
        <f>FA32+FB32+FC32</f>
        <v>214.82</v>
      </c>
      <c r="FA32" s="45">
        <v>90.09</v>
      </c>
      <c r="FB32" s="45">
        <v>96.74</v>
      </c>
      <c r="FC32" s="45">
        <f>7.99+20</f>
        <v>27.990000000000002</v>
      </c>
      <c r="FD32" s="43">
        <v>24</v>
      </c>
      <c r="FE32" s="43">
        <v>28</v>
      </c>
      <c r="FF32" s="43">
        <f>FE32-FD32</f>
        <v>4</v>
      </c>
      <c r="FG32" s="29"/>
      <c r="FH32" s="62"/>
      <c r="FI32" s="48"/>
      <c r="FJ32" s="45">
        <f>FK32+FL32+FM32</f>
        <v>219.62</v>
      </c>
      <c r="FK32" s="45">
        <v>94.89</v>
      </c>
      <c r="FL32" s="45">
        <v>96.74</v>
      </c>
      <c r="FM32" s="45">
        <v>27.99</v>
      </c>
      <c r="FN32" s="43">
        <v>28</v>
      </c>
      <c r="FO32" s="43">
        <v>34</v>
      </c>
      <c r="FP32" s="43">
        <f>FO32-FN32</f>
        <v>6</v>
      </c>
      <c r="FQ32" s="29"/>
      <c r="FR32" s="62"/>
      <c r="FS32" s="48"/>
      <c r="FT32" s="45">
        <f>FU32+FV32+FW32</f>
        <v>219.62</v>
      </c>
      <c r="FU32" s="45">
        <v>94.89</v>
      </c>
      <c r="FV32" s="45">
        <v>96.74</v>
      </c>
      <c r="FW32" s="45">
        <v>27.99</v>
      </c>
      <c r="FX32" s="43">
        <v>34</v>
      </c>
      <c r="FY32" s="43">
        <v>40</v>
      </c>
      <c r="FZ32" s="43">
        <f>FY32-FX32</f>
        <v>6</v>
      </c>
      <c r="GA32" s="29"/>
      <c r="GB32" s="62"/>
      <c r="GC32" s="48"/>
      <c r="GD32" s="45">
        <f>GE32+GF32+GG32</f>
        <v>150.87</v>
      </c>
      <c r="GE32" s="43">
        <v>26.14</v>
      </c>
      <c r="GF32" s="43">
        <v>96.74</v>
      </c>
      <c r="GG32" s="43">
        <v>27.99</v>
      </c>
      <c r="GH32" s="43">
        <v>40</v>
      </c>
      <c r="GI32" s="43">
        <v>42</v>
      </c>
      <c r="GJ32" s="43">
        <f>GI32-GH32</f>
        <v>2</v>
      </c>
      <c r="GK32" s="29"/>
      <c r="GL32" s="62"/>
      <c r="GM32" s="48"/>
      <c r="GN32" s="45">
        <f>GO32+GP32+GQ32</f>
        <v>222.02</v>
      </c>
      <c r="GO32" s="43">
        <v>97.29</v>
      </c>
      <c r="GP32" s="43">
        <v>96.74</v>
      </c>
      <c r="GQ32" s="43">
        <v>27.99</v>
      </c>
      <c r="GR32" s="43">
        <v>42</v>
      </c>
      <c r="GS32" s="43">
        <v>49</v>
      </c>
      <c r="GT32" s="43">
        <f>GS32-GR32</f>
        <v>7</v>
      </c>
      <c r="GU32" s="29"/>
      <c r="GV32" s="62"/>
    </row>
    <row r="33" spans="1:204" s="43" customFormat="1" x14ac:dyDescent="0.2">
      <c r="A33" s="55"/>
      <c r="B33" s="55" t="s">
        <v>2</v>
      </c>
      <c r="C33" s="146" t="s">
        <v>186</v>
      </c>
      <c r="D33" s="151" t="s">
        <v>185</v>
      </c>
      <c r="E33" s="116">
        <f>F33+G33+H33</f>
        <v>233.87</v>
      </c>
      <c r="F33" s="51">
        <v>123.45</v>
      </c>
      <c r="G33" s="51">
        <v>87.02</v>
      </c>
      <c r="H33" s="258">
        <v>23.4</v>
      </c>
      <c r="I33" s="51">
        <v>3041</v>
      </c>
      <c r="J33" s="50">
        <v>3076</v>
      </c>
      <c r="K33" s="61">
        <f>J33-I33</f>
        <v>35</v>
      </c>
      <c r="L33" s="60">
        <v>0</v>
      </c>
      <c r="M33" s="144">
        <v>0</v>
      </c>
      <c r="N33" s="58">
        <v>0</v>
      </c>
      <c r="O33" s="60">
        <v>0</v>
      </c>
      <c r="P33" s="58">
        <v>0</v>
      </c>
      <c r="Q33" s="58">
        <v>0</v>
      </c>
      <c r="R33" s="58">
        <v>0</v>
      </c>
      <c r="S33" s="60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60">
        <v>0</v>
      </c>
      <c r="AA33" s="58">
        <v>0</v>
      </c>
      <c r="AB33" s="60">
        <v>0</v>
      </c>
      <c r="AC33" s="60">
        <v>0</v>
      </c>
      <c r="AD33" s="58">
        <v>0</v>
      </c>
      <c r="AE33" s="58">
        <v>0</v>
      </c>
      <c r="AF33" s="58">
        <v>0</v>
      </c>
      <c r="AG33" s="60">
        <v>204.39</v>
      </c>
      <c r="AH33" s="58">
        <v>111.37</v>
      </c>
      <c r="AI33" s="60">
        <v>65.05</v>
      </c>
      <c r="AJ33" s="60">
        <v>27.96</v>
      </c>
      <c r="AK33" s="58">
        <v>1840</v>
      </c>
      <c r="AL33" s="58">
        <v>1872</v>
      </c>
      <c r="AM33" s="58">
        <v>32</v>
      </c>
      <c r="AN33" s="60">
        <v>204.38</v>
      </c>
      <c r="AO33" s="60">
        <v>111.37</v>
      </c>
      <c r="AP33" s="60">
        <v>65.05</v>
      </c>
      <c r="AQ33" s="60">
        <v>27.96</v>
      </c>
      <c r="AR33" s="58">
        <v>1840</v>
      </c>
      <c r="AS33" s="58">
        <v>1872</v>
      </c>
      <c r="AT33" s="55">
        <v>32</v>
      </c>
      <c r="AU33" s="56">
        <v>159.79</v>
      </c>
      <c r="AV33" s="56">
        <v>62.79</v>
      </c>
      <c r="AW33" s="56">
        <v>67.53</v>
      </c>
      <c r="AX33" s="56">
        <v>29.47</v>
      </c>
      <c r="AY33" s="55">
        <v>1872</v>
      </c>
      <c r="AZ33" s="55">
        <v>1886</v>
      </c>
      <c r="BA33" s="55">
        <v>14</v>
      </c>
      <c r="BB33" s="56">
        <v>177.7</v>
      </c>
      <c r="BC33" s="56">
        <v>80.7</v>
      </c>
      <c r="BD33" s="56">
        <v>67.53</v>
      </c>
      <c r="BE33" s="56">
        <v>29.47</v>
      </c>
      <c r="BF33" s="55">
        <v>1886</v>
      </c>
      <c r="BG33" s="55">
        <v>1909</v>
      </c>
      <c r="BH33" s="55">
        <v>23</v>
      </c>
      <c r="BI33" s="56">
        <v>184.42</v>
      </c>
      <c r="BJ33" s="56">
        <v>87.42</v>
      </c>
      <c r="BK33" s="56">
        <v>67.53</v>
      </c>
      <c r="BL33" s="57">
        <v>29.47</v>
      </c>
      <c r="BM33" s="55">
        <v>1909</v>
      </c>
      <c r="BN33" s="55">
        <v>1934</v>
      </c>
      <c r="BO33" s="55">
        <v>25</v>
      </c>
      <c r="BP33" s="56">
        <v>171.73</v>
      </c>
      <c r="BQ33" s="56">
        <v>74.73</v>
      </c>
      <c r="BR33" s="56">
        <v>67.53</v>
      </c>
      <c r="BS33" s="56">
        <v>29.47</v>
      </c>
      <c r="BT33" s="55">
        <v>1934</v>
      </c>
      <c r="BU33" s="55">
        <v>1954</v>
      </c>
      <c r="BV33" s="55">
        <v>20</v>
      </c>
      <c r="BW33" s="56">
        <f>BX33+BY33+BZ33</f>
        <v>113.31</v>
      </c>
      <c r="BX33" s="55">
        <v>16.309999999999999</v>
      </c>
      <c r="BY33" s="55">
        <v>67.53</v>
      </c>
      <c r="BZ33" s="55">
        <f>11.12+2.11+15+1.24</f>
        <v>29.469999999999995</v>
      </c>
      <c r="CA33" s="55">
        <v>1957</v>
      </c>
      <c r="CB33" s="55">
        <v>1963</v>
      </c>
      <c r="CC33" s="65">
        <f>CB33-CA33</f>
        <v>6</v>
      </c>
      <c r="CD33" s="72">
        <f>SUM(CE33:CG33)</f>
        <v>143.87</v>
      </c>
      <c r="CE33" s="65">
        <v>46.87</v>
      </c>
      <c r="CF33" s="65">
        <v>67.53</v>
      </c>
      <c r="CG33" s="65">
        <f>11.12+2.11+15+1.24</f>
        <v>29.469999999999995</v>
      </c>
      <c r="CH33" s="65"/>
      <c r="CI33" s="65"/>
      <c r="CJ33" s="65"/>
      <c r="CL33" s="53"/>
      <c r="CO33" s="29"/>
      <c r="CP33" s="62"/>
      <c r="CQ33" s="48"/>
      <c r="CR33" s="116">
        <f>CS33+CT33+CU33</f>
        <v>252.96</v>
      </c>
      <c r="CS33" s="51">
        <v>142.54</v>
      </c>
      <c r="CT33" s="51">
        <v>87.02</v>
      </c>
      <c r="CU33" s="240">
        <v>23.4</v>
      </c>
      <c r="CV33" s="51">
        <v>3076</v>
      </c>
      <c r="CW33" s="50">
        <v>3115</v>
      </c>
      <c r="CX33" s="43">
        <f>CW33-CV33</f>
        <v>39</v>
      </c>
      <c r="CY33" s="29"/>
      <c r="CZ33" s="62"/>
      <c r="DA33" s="48"/>
      <c r="DB33" s="116">
        <f>DC33+DD33+DE33</f>
        <v>212.72</v>
      </c>
      <c r="DC33" s="51">
        <v>102.3</v>
      </c>
      <c r="DD33" s="51">
        <v>87.02</v>
      </c>
      <c r="DE33" s="257">
        <f>20+3.4</f>
        <v>23.4</v>
      </c>
      <c r="DF33" s="51">
        <v>3115</v>
      </c>
      <c r="DG33" s="50">
        <v>3141</v>
      </c>
      <c r="DH33" s="43">
        <f>DG33-DF33</f>
        <v>26</v>
      </c>
      <c r="DI33" s="29"/>
      <c r="DJ33" s="62"/>
      <c r="DK33" s="48"/>
      <c r="DL33" s="116">
        <f>DM33+DN33+DO33</f>
        <v>189.22</v>
      </c>
      <c r="DM33" s="51">
        <v>78.8</v>
      </c>
      <c r="DN33" s="51">
        <v>87.02</v>
      </c>
      <c r="DO33" s="240">
        <v>23.4</v>
      </c>
      <c r="DP33" s="51">
        <v>3141</v>
      </c>
      <c r="DQ33" s="50">
        <v>3157</v>
      </c>
      <c r="DR33" s="43">
        <f>DQ33-DP33</f>
        <v>16</v>
      </c>
      <c r="DS33" s="29"/>
      <c r="DT33" s="62"/>
      <c r="DU33" s="48"/>
      <c r="DV33" s="116">
        <f>DW33+DX33+DY33</f>
        <v>198.62</v>
      </c>
      <c r="DW33" s="51">
        <v>88.2</v>
      </c>
      <c r="DX33" s="51">
        <v>87.02</v>
      </c>
      <c r="DY33" s="257">
        <v>23.4</v>
      </c>
      <c r="DZ33" s="51">
        <v>3157</v>
      </c>
      <c r="EA33" s="50">
        <v>3177</v>
      </c>
      <c r="EB33" s="43">
        <f>EA33-DZ33</f>
        <v>20</v>
      </c>
      <c r="EC33" s="29"/>
      <c r="ED33" s="62"/>
      <c r="EE33" s="48"/>
      <c r="EF33" s="116">
        <f>EG33+EH33+EI33</f>
        <v>196.27</v>
      </c>
      <c r="EG33" s="51">
        <v>85.85</v>
      </c>
      <c r="EH33" s="51">
        <v>87.02</v>
      </c>
      <c r="EI33" s="257">
        <v>23.4</v>
      </c>
      <c r="EJ33" s="51">
        <v>3177</v>
      </c>
      <c r="EK33" s="50">
        <v>3196</v>
      </c>
      <c r="EL33" s="43">
        <f>EK33-EJ33</f>
        <v>19</v>
      </c>
      <c r="EM33" s="29"/>
      <c r="EN33" s="62"/>
      <c r="EO33" s="48"/>
      <c r="EP33" s="63">
        <f>EQ33+ER33+ES33</f>
        <v>296.99</v>
      </c>
      <c r="EQ33" s="63">
        <v>197.86</v>
      </c>
      <c r="ER33" s="63">
        <v>75.489999999999995</v>
      </c>
      <c r="ES33" s="63">
        <v>23.64</v>
      </c>
      <c r="ET33" s="43">
        <v>3196</v>
      </c>
      <c r="EU33" s="43">
        <v>3239</v>
      </c>
      <c r="EV33" s="43">
        <f>EU33-ET33</f>
        <v>43</v>
      </c>
      <c r="EW33" s="29"/>
      <c r="EX33" s="62"/>
      <c r="EY33" s="48"/>
      <c r="EZ33" s="63">
        <f>FA33+FB33+FC33</f>
        <v>205.95</v>
      </c>
      <c r="FA33" s="63">
        <v>106.82</v>
      </c>
      <c r="FB33" s="63">
        <v>75.489999999999995</v>
      </c>
      <c r="FC33" s="63">
        <f>3.64+20</f>
        <v>23.64</v>
      </c>
      <c r="FD33" s="43">
        <v>3239</v>
      </c>
      <c r="FE33" s="43">
        <v>3266</v>
      </c>
      <c r="FF33" s="43">
        <f>FE33-FD33</f>
        <v>27</v>
      </c>
      <c r="FG33" s="29"/>
      <c r="FH33" s="62"/>
      <c r="FI33" s="48"/>
      <c r="FJ33" s="63">
        <f>FK33+FL33+FM33</f>
        <v>245.77999999999997</v>
      </c>
      <c r="FK33" s="63">
        <v>146.65</v>
      </c>
      <c r="FL33" s="63">
        <v>75.489999999999995</v>
      </c>
      <c r="FM33" s="63">
        <v>23.64</v>
      </c>
      <c r="FN33" s="43">
        <v>3266</v>
      </c>
      <c r="FO33" s="43">
        <v>3300</v>
      </c>
      <c r="FP33" s="43">
        <f>FO33-FN33</f>
        <v>34</v>
      </c>
      <c r="FQ33" s="29"/>
      <c r="FR33" s="62"/>
      <c r="FS33" s="48"/>
      <c r="FT33" s="63">
        <f>FU33+FV33+FW33</f>
        <v>430.32</v>
      </c>
      <c r="FU33" s="63">
        <v>331.19</v>
      </c>
      <c r="FV33" s="63">
        <v>75.489999999999995</v>
      </c>
      <c r="FW33" s="63">
        <v>23.64</v>
      </c>
      <c r="FX33" s="43">
        <v>3300</v>
      </c>
      <c r="FY33" s="43">
        <v>3360</v>
      </c>
      <c r="FZ33" s="43">
        <f>FY33-FX33</f>
        <v>60</v>
      </c>
      <c r="GA33" s="29"/>
      <c r="GB33" s="62"/>
      <c r="GC33" s="48"/>
      <c r="GD33" s="63">
        <f>GE33+GF33+GG33</f>
        <v>262.84999999999997</v>
      </c>
      <c r="GE33" s="43">
        <v>163.72</v>
      </c>
      <c r="GF33" s="43">
        <v>75.489999999999995</v>
      </c>
      <c r="GG33" s="43">
        <v>23.64</v>
      </c>
      <c r="GH33" s="43">
        <v>3360</v>
      </c>
      <c r="GI33" s="43">
        <v>3397</v>
      </c>
      <c r="GJ33" s="43">
        <f>GI33-GH33</f>
        <v>37</v>
      </c>
      <c r="GK33" s="29"/>
      <c r="GL33" s="62"/>
      <c r="GM33" s="48"/>
      <c r="GN33" s="63">
        <f>GO33+GP33+GQ33</f>
        <v>302.68</v>
      </c>
      <c r="GO33" s="43">
        <v>203.55</v>
      </c>
      <c r="GP33" s="43">
        <v>75.489999999999995</v>
      </c>
      <c r="GQ33" s="43">
        <v>23.64</v>
      </c>
      <c r="GR33" s="43">
        <v>3397</v>
      </c>
      <c r="GS33" s="43">
        <v>3441</v>
      </c>
      <c r="GT33" s="43">
        <f>GS33-GR33</f>
        <v>44</v>
      </c>
      <c r="GU33" s="29"/>
      <c r="GV33" s="62"/>
    </row>
    <row r="34" spans="1:204" s="43" customFormat="1" x14ac:dyDescent="0.2">
      <c r="A34" s="55"/>
      <c r="B34" s="55" t="s">
        <v>9</v>
      </c>
      <c r="C34" s="146" t="s">
        <v>184</v>
      </c>
      <c r="D34" s="55" t="s">
        <v>183</v>
      </c>
      <c r="E34" s="116">
        <f>F34+G34+H34</f>
        <v>1035.26</v>
      </c>
      <c r="F34" s="237">
        <v>508.21</v>
      </c>
      <c r="G34" s="237">
        <v>481.07</v>
      </c>
      <c r="H34" s="236">
        <v>45.98</v>
      </c>
      <c r="I34" s="51">
        <v>630</v>
      </c>
      <c r="J34" s="50">
        <v>631</v>
      </c>
      <c r="K34" s="61">
        <f>J34-I34</f>
        <v>1</v>
      </c>
      <c r="L34" s="60">
        <v>1047.98</v>
      </c>
      <c r="M34" s="144">
        <v>459.17</v>
      </c>
      <c r="N34" s="58">
        <v>560.25</v>
      </c>
      <c r="O34" s="60">
        <v>28.56</v>
      </c>
      <c r="P34" s="58">
        <v>6077</v>
      </c>
      <c r="Q34" s="58">
        <v>6179</v>
      </c>
      <c r="R34" s="58">
        <v>112</v>
      </c>
      <c r="S34" s="60">
        <v>1047.98</v>
      </c>
      <c r="T34" s="58">
        <v>459.17</v>
      </c>
      <c r="U34" s="58">
        <v>560.25</v>
      </c>
      <c r="V34" s="58">
        <v>28.56</v>
      </c>
      <c r="W34" s="58">
        <v>6077</v>
      </c>
      <c r="X34" s="58">
        <v>6179</v>
      </c>
      <c r="Y34" s="58">
        <v>112</v>
      </c>
      <c r="Z34" s="60">
        <v>1070.3</v>
      </c>
      <c r="AA34" s="58">
        <v>481.49</v>
      </c>
      <c r="AB34" s="60">
        <v>560.25</v>
      </c>
      <c r="AC34" s="60">
        <v>28.56</v>
      </c>
      <c r="AD34" s="58">
        <v>6179</v>
      </c>
      <c r="AE34" s="58">
        <v>6294</v>
      </c>
      <c r="AF34" s="58">
        <v>124</v>
      </c>
      <c r="AG34" s="60">
        <v>1021.94</v>
      </c>
      <c r="AH34" s="58">
        <v>433.13</v>
      </c>
      <c r="AI34" s="60">
        <v>560.25</v>
      </c>
      <c r="AJ34" s="60">
        <v>28.56</v>
      </c>
      <c r="AK34" s="58">
        <v>6294</v>
      </c>
      <c r="AL34" s="58">
        <v>6385</v>
      </c>
      <c r="AM34" s="58">
        <v>98</v>
      </c>
      <c r="AN34" s="60">
        <v>947.54</v>
      </c>
      <c r="AO34" s="60">
        <v>358.73</v>
      </c>
      <c r="AP34" s="60">
        <v>560.25</v>
      </c>
      <c r="AQ34" s="60">
        <v>28.56</v>
      </c>
      <c r="AR34" s="58">
        <v>6385</v>
      </c>
      <c r="AS34" s="58">
        <v>6437</v>
      </c>
      <c r="AT34" s="55">
        <v>58</v>
      </c>
      <c r="AU34" s="56">
        <v>932.99</v>
      </c>
      <c r="AV34" s="56">
        <v>470.87</v>
      </c>
      <c r="AW34" s="56">
        <v>433.87</v>
      </c>
      <c r="AX34" s="56">
        <v>28.56</v>
      </c>
      <c r="AY34" s="55">
        <v>453</v>
      </c>
      <c r="AZ34" s="55">
        <v>461</v>
      </c>
      <c r="BA34" s="55">
        <v>81</v>
      </c>
      <c r="BB34" s="56">
        <v>1030.5</v>
      </c>
      <c r="BC34" s="56">
        <v>568.07000000000005</v>
      </c>
      <c r="BD34" s="56">
        <v>433.87</v>
      </c>
      <c r="BE34" s="56">
        <v>28.56</v>
      </c>
      <c r="BF34" s="55">
        <v>461</v>
      </c>
      <c r="BG34" s="55">
        <v>469</v>
      </c>
      <c r="BH34" s="55">
        <v>130</v>
      </c>
      <c r="BI34" s="56">
        <v>1024.53</v>
      </c>
      <c r="BJ34" s="56">
        <v>562.1</v>
      </c>
      <c r="BK34" s="56">
        <v>433.87</v>
      </c>
      <c r="BL34" s="57">
        <v>28.56</v>
      </c>
      <c r="BM34" s="55">
        <v>469</v>
      </c>
      <c r="BN34" s="55">
        <v>475</v>
      </c>
      <c r="BO34" s="55">
        <v>127</v>
      </c>
      <c r="BP34" s="56">
        <v>962.84</v>
      </c>
      <c r="BQ34" s="56">
        <v>500.41</v>
      </c>
      <c r="BR34" s="56">
        <v>433.87</v>
      </c>
      <c r="BS34" s="56">
        <v>28.56</v>
      </c>
      <c r="BT34" s="55">
        <v>475</v>
      </c>
      <c r="BU34" s="55">
        <v>478</v>
      </c>
      <c r="BV34" s="55">
        <v>96</v>
      </c>
      <c r="BW34" s="56">
        <f>BX34+BY34+BZ34</f>
        <v>942.93999999999994</v>
      </c>
      <c r="BX34" s="55">
        <v>480.51</v>
      </c>
      <c r="BY34" s="55">
        <v>433.87</v>
      </c>
      <c r="BZ34" s="55">
        <v>28.56</v>
      </c>
      <c r="CA34" s="55">
        <v>7029</v>
      </c>
      <c r="CB34" s="55">
        <v>7046</v>
      </c>
      <c r="CC34" s="65">
        <f>CB34-CA34</f>
        <v>17</v>
      </c>
      <c r="CD34" s="72">
        <f>SUM(CE34:CG34)</f>
        <v>807.61999999999989</v>
      </c>
      <c r="CE34" s="65">
        <v>345.19</v>
      </c>
      <c r="CF34" s="65">
        <v>433.87</v>
      </c>
      <c r="CG34" s="65">
        <v>28.56</v>
      </c>
      <c r="CH34" s="65"/>
      <c r="CI34" s="65"/>
      <c r="CJ34" s="65"/>
      <c r="CL34" s="53"/>
      <c r="CO34" s="29"/>
      <c r="CP34" s="62"/>
      <c r="CQ34" s="48"/>
      <c r="CR34" s="116">
        <f>CS34+CT34+CU34</f>
        <v>1058.76</v>
      </c>
      <c r="CS34" s="237">
        <v>531.71</v>
      </c>
      <c r="CT34" s="237">
        <v>481.07</v>
      </c>
      <c r="CU34" s="240">
        <v>45.98</v>
      </c>
      <c r="CV34" s="51">
        <v>631</v>
      </c>
      <c r="CW34" s="50">
        <v>632</v>
      </c>
      <c r="CX34" s="43">
        <f>CW34-CV34</f>
        <v>1</v>
      </c>
      <c r="CY34" s="29"/>
      <c r="CZ34" s="62"/>
      <c r="DA34" s="48"/>
      <c r="DB34" s="116">
        <f>DC34+DD34+DE34</f>
        <v>997.66000000000008</v>
      </c>
      <c r="DC34" s="237">
        <v>470.61</v>
      </c>
      <c r="DD34" s="237">
        <v>481.07</v>
      </c>
      <c r="DE34" s="236">
        <v>45.98</v>
      </c>
      <c r="DF34" s="51">
        <v>632</v>
      </c>
      <c r="DG34" s="50">
        <v>632</v>
      </c>
      <c r="DH34" s="43">
        <f>DG34-DF34</f>
        <v>0</v>
      </c>
      <c r="DI34" s="29"/>
      <c r="DJ34" s="62"/>
      <c r="DK34" s="48"/>
      <c r="DL34" s="116">
        <f>DM34+DN34+DO34</f>
        <v>1007.06</v>
      </c>
      <c r="DM34" s="237">
        <v>480.01</v>
      </c>
      <c r="DN34" s="237">
        <v>481.07</v>
      </c>
      <c r="DO34" s="240">
        <v>45.98</v>
      </c>
      <c r="DP34" s="51">
        <v>632</v>
      </c>
      <c r="DQ34" s="50">
        <v>632</v>
      </c>
      <c r="DR34" s="43">
        <f>DQ34-DP34</f>
        <v>0</v>
      </c>
      <c r="DS34" s="29"/>
      <c r="DT34" s="62"/>
      <c r="DU34" s="48"/>
      <c r="DV34" s="116">
        <f>DW34+DX34+DY34</f>
        <v>903.66000000000008</v>
      </c>
      <c r="DW34" s="237">
        <v>376.61</v>
      </c>
      <c r="DX34" s="237">
        <v>481.07</v>
      </c>
      <c r="DY34" s="236">
        <v>45.98</v>
      </c>
      <c r="DZ34" s="51">
        <v>632</v>
      </c>
      <c r="EA34" s="50">
        <v>633</v>
      </c>
      <c r="EB34" s="43">
        <f>EA34-DZ34</f>
        <v>1</v>
      </c>
      <c r="EC34" s="29"/>
      <c r="ED34" s="62"/>
      <c r="EE34" s="48"/>
      <c r="EF34" s="116">
        <f>EG34+EH34+EI34</f>
        <v>920.11</v>
      </c>
      <c r="EG34" s="237">
        <v>393.06</v>
      </c>
      <c r="EH34" s="237">
        <v>481.07</v>
      </c>
      <c r="EI34" s="236">
        <v>45.98</v>
      </c>
      <c r="EJ34" s="51">
        <v>633</v>
      </c>
      <c r="EK34" s="50">
        <v>633</v>
      </c>
      <c r="EL34" s="43">
        <f>EK34-EJ34</f>
        <v>0</v>
      </c>
      <c r="EM34" s="29"/>
      <c r="EN34" s="62"/>
      <c r="EO34" s="52"/>
      <c r="EP34" s="63">
        <f>EQ34+ER34+ES34</f>
        <v>866.27</v>
      </c>
      <c r="EQ34" s="63">
        <v>405.76</v>
      </c>
      <c r="ER34" s="63">
        <v>411.31</v>
      </c>
      <c r="ES34" s="63">
        <v>49.2</v>
      </c>
      <c r="ET34" s="43">
        <v>633</v>
      </c>
      <c r="EU34" s="43">
        <v>634</v>
      </c>
      <c r="EV34" s="43">
        <f>EU34-ET34</f>
        <v>1</v>
      </c>
      <c r="EW34" s="29"/>
      <c r="EX34" s="62"/>
      <c r="EY34" s="249"/>
      <c r="EZ34" s="63">
        <f>FA34+FB34+FC34</f>
        <v>907.07</v>
      </c>
      <c r="FA34" s="63">
        <v>446.56</v>
      </c>
      <c r="FB34" s="63">
        <v>411.31</v>
      </c>
      <c r="FC34" s="63">
        <v>49.2</v>
      </c>
      <c r="FD34" s="43">
        <v>634</v>
      </c>
      <c r="FE34" s="43">
        <v>635</v>
      </c>
      <c r="FF34" s="43">
        <f>FE34-FD34</f>
        <v>1</v>
      </c>
      <c r="FG34" s="29"/>
      <c r="FH34" s="62"/>
      <c r="FI34" s="48"/>
      <c r="FJ34" s="63">
        <f>FK34+FL34+FM34</f>
        <v>938.27</v>
      </c>
      <c r="FK34" s="63">
        <v>477.76</v>
      </c>
      <c r="FL34" s="63">
        <v>411.31</v>
      </c>
      <c r="FM34" s="63">
        <v>49.2</v>
      </c>
      <c r="FN34" s="43">
        <v>635</v>
      </c>
      <c r="FO34" s="43">
        <v>636</v>
      </c>
      <c r="FP34" s="43">
        <f>FO34-FN34</f>
        <v>1</v>
      </c>
      <c r="FQ34" s="29"/>
      <c r="FR34" s="62"/>
      <c r="FS34" s="48"/>
      <c r="FT34" s="63">
        <f>FU34+FV34+FW34</f>
        <v>964.67000000000007</v>
      </c>
      <c r="FU34" s="63">
        <v>504.16</v>
      </c>
      <c r="FV34" s="63">
        <v>411.31</v>
      </c>
      <c r="FW34" s="63">
        <v>49.2</v>
      </c>
      <c r="FX34" s="43">
        <v>636</v>
      </c>
      <c r="FY34" s="43">
        <v>638</v>
      </c>
      <c r="FZ34" s="43">
        <f>FY34-FX34</f>
        <v>2</v>
      </c>
      <c r="GA34" s="29"/>
      <c r="GB34" s="62"/>
      <c r="GC34" s="48"/>
      <c r="GD34" s="63">
        <f>GE34+GF34+GG34</f>
        <v>880.67000000000007</v>
      </c>
      <c r="GE34" s="43">
        <v>420.16</v>
      </c>
      <c r="GF34" s="43">
        <v>411.31</v>
      </c>
      <c r="GG34" s="43">
        <v>49.2</v>
      </c>
      <c r="GH34" s="43">
        <v>638</v>
      </c>
      <c r="GI34" s="43">
        <v>639</v>
      </c>
      <c r="GJ34" s="43">
        <f>GI34-GH34</f>
        <v>1</v>
      </c>
      <c r="GK34" s="29"/>
      <c r="GL34" s="62"/>
      <c r="GM34" s="48"/>
      <c r="GN34" s="63">
        <f>GO34+GP34+GQ34</f>
        <v>926.27</v>
      </c>
      <c r="GO34" s="43">
        <v>465.76</v>
      </c>
      <c r="GP34" s="43">
        <v>411.31</v>
      </c>
      <c r="GQ34" s="43">
        <v>49.2</v>
      </c>
      <c r="GR34" s="43">
        <v>639</v>
      </c>
      <c r="GS34" s="43">
        <v>641</v>
      </c>
      <c r="GT34" s="43">
        <f>GS34-GR34</f>
        <v>2</v>
      </c>
      <c r="GU34" s="29"/>
      <c r="GV34" s="62"/>
    </row>
    <row r="35" spans="1:204" s="43" customFormat="1" ht="15.75" thickBot="1" x14ac:dyDescent="0.25">
      <c r="A35" s="55"/>
      <c r="B35" s="55" t="s">
        <v>9</v>
      </c>
      <c r="C35" s="146" t="s">
        <v>182</v>
      </c>
      <c r="D35" s="55" t="s">
        <v>181</v>
      </c>
      <c r="E35" s="116">
        <f>F35+G35+H35</f>
        <v>128.24</v>
      </c>
      <c r="F35" s="50">
        <v>59.49</v>
      </c>
      <c r="G35" s="50">
        <v>0</v>
      </c>
      <c r="H35" s="254">
        <v>68.75</v>
      </c>
      <c r="I35" s="50">
        <v>0</v>
      </c>
      <c r="J35" s="50">
        <v>0</v>
      </c>
      <c r="K35" s="61">
        <f>J35-I35</f>
        <v>0</v>
      </c>
      <c r="L35" s="60">
        <v>89.84</v>
      </c>
      <c r="M35" s="58">
        <v>47.14</v>
      </c>
      <c r="N35" s="58">
        <v>0</v>
      </c>
      <c r="O35" s="60">
        <v>42.7</v>
      </c>
      <c r="P35" s="58">
        <v>0</v>
      </c>
      <c r="Q35" s="58">
        <v>0</v>
      </c>
      <c r="R35" s="58">
        <v>0</v>
      </c>
      <c r="S35" s="60">
        <v>89.84</v>
      </c>
      <c r="T35" s="58">
        <v>47.14</v>
      </c>
      <c r="U35" s="58">
        <v>0</v>
      </c>
      <c r="V35" s="58">
        <v>42.7</v>
      </c>
      <c r="W35" s="58">
        <v>0</v>
      </c>
      <c r="X35" s="58">
        <v>0</v>
      </c>
      <c r="Y35" s="58">
        <v>0</v>
      </c>
      <c r="Z35" s="60">
        <v>89.84</v>
      </c>
      <c r="AA35" s="58">
        <v>47.14</v>
      </c>
      <c r="AB35" s="60">
        <v>0</v>
      </c>
      <c r="AC35" s="60">
        <v>42.7</v>
      </c>
      <c r="AD35" s="58">
        <v>0</v>
      </c>
      <c r="AE35" s="58">
        <v>0</v>
      </c>
      <c r="AF35" s="58">
        <v>0</v>
      </c>
      <c r="AG35" s="60">
        <v>89.84</v>
      </c>
      <c r="AH35" s="58">
        <v>47.14</v>
      </c>
      <c r="AI35" s="60">
        <v>0</v>
      </c>
      <c r="AJ35" s="60">
        <v>42.7</v>
      </c>
      <c r="AK35" s="58">
        <v>0</v>
      </c>
      <c r="AL35" s="58">
        <v>0</v>
      </c>
      <c r="AM35" s="58">
        <v>0</v>
      </c>
      <c r="AN35" s="60">
        <v>89.84</v>
      </c>
      <c r="AO35" s="60">
        <v>47.14</v>
      </c>
      <c r="AP35" s="60">
        <v>0</v>
      </c>
      <c r="AQ35" s="60">
        <v>42.7</v>
      </c>
      <c r="AR35" s="58">
        <v>0</v>
      </c>
      <c r="AS35" s="58">
        <v>0</v>
      </c>
      <c r="AT35" s="55">
        <v>0</v>
      </c>
      <c r="AU35" s="56">
        <v>93.14</v>
      </c>
      <c r="AV35" s="56">
        <v>50.44</v>
      </c>
      <c r="AW35" s="56">
        <v>0</v>
      </c>
      <c r="AX35" s="56">
        <v>42.7</v>
      </c>
      <c r="AY35" s="55">
        <v>0</v>
      </c>
      <c r="AZ35" s="55">
        <v>0</v>
      </c>
      <c r="BA35" s="55">
        <v>0</v>
      </c>
      <c r="BB35" s="56">
        <v>93.14</v>
      </c>
      <c r="BC35" s="56">
        <v>50.44</v>
      </c>
      <c r="BD35" s="56">
        <v>0</v>
      </c>
      <c r="BE35" s="56">
        <v>42.7</v>
      </c>
      <c r="BF35" s="55">
        <v>0</v>
      </c>
      <c r="BG35" s="55">
        <v>0</v>
      </c>
      <c r="BH35" s="55">
        <v>0</v>
      </c>
      <c r="BI35" s="56">
        <v>93.14</v>
      </c>
      <c r="BJ35" s="56">
        <v>50.44</v>
      </c>
      <c r="BK35" s="56">
        <v>42.7</v>
      </c>
      <c r="BL35" s="57">
        <v>0</v>
      </c>
      <c r="BM35" s="55">
        <v>0</v>
      </c>
      <c r="BN35" s="55">
        <v>0</v>
      </c>
      <c r="BO35" s="55">
        <v>0</v>
      </c>
      <c r="BP35" s="56">
        <v>89.84</v>
      </c>
      <c r="BQ35" s="56">
        <v>47.14</v>
      </c>
      <c r="BR35" s="56">
        <v>0</v>
      </c>
      <c r="BS35" s="56">
        <v>42.7</v>
      </c>
      <c r="BT35" s="55">
        <v>0</v>
      </c>
      <c r="BU35" s="55">
        <v>0</v>
      </c>
      <c r="BV35" s="55">
        <v>0</v>
      </c>
      <c r="BW35" s="56">
        <f>BX35+BY35+BZ35</f>
        <v>93.14</v>
      </c>
      <c r="BX35" s="55">
        <v>50.44</v>
      </c>
      <c r="BY35" s="55">
        <v>0</v>
      </c>
      <c r="BZ35" s="55">
        <v>42.7</v>
      </c>
      <c r="CA35" s="55">
        <v>0</v>
      </c>
      <c r="CB35" s="55">
        <v>0</v>
      </c>
      <c r="CC35" s="65">
        <v>0</v>
      </c>
      <c r="CD35" s="72">
        <f>SUM(CE35:CG35)</f>
        <v>93.14</v>
      </c>
      <c r="CE35" s="65">
        <v>50.44</v>
      </c>
      <c r="CF35" s="65">
        <v>0</v>
      </c>
      <c r="CG35" s="65">
        <v>42.7</v>
      </c>
      <c r="CH35" s="65"/>
      <c r="CI35" s="65"/>
      <c r="CJ35" s="65"/>
      <c r="CL35" s="53"/>
      <c r="CO35" s="29"/>
      <c r="CP35" s="62"/>
      <c r="CQ35" s="48"/>
      <c r="CR35" s="116">
        <f>CS35+CT35+CU35</f>
        <v>128.24</v>
      </c>
      <c r="CS35" s="253">
        <v>59.49</v>
      </c>
      <c r="CT35" s="253">
        <v>0</v>
      </c>
      <c r="CU35" s="256">
        <v>68.75</v>
      </c>
      <c r="CV35" s="50">
        <v>0</v>
      </c>
      <c r="CW35" s="253">
        <v>0</v>
      </c>
      <c r="CX35" s="43">
        <f>CW35-CV35</f>
        <v>0</v>
      </c>
      <c r="CY35" s="29"/>
      <c r="CZ35" s="62"/>
      <c r="DA35" s="48"/>
      <c r="DB35" s="116">
        <f>DC35+DD35+DE35</f>
        <v>128.24</v>
      </c>
      <c r="DC35" s="255">
        <v>59.49</v>
      </c>
      <c r="DD35" s="255">
        <v>0</v>
      </c>
      <c r="DE35" s="254">
        <v>68.75</v>
      </c>
      <c r="DF35" s="50">
        <v>0</v>
      </c>
      <c r="DG35" s="253">
        <v>0</v>
      </c>
      <c r="DH35" s="43">
        <f>DG35-DF35</f>
        <v>0</v>
      </c>
      <c r="DI35" s="29"/>
      <c r="DJ35" s="62"/>
      <c r="DK35" s="48"/>
      <c r="DL35" s="116">
        <f>DM35+DN35+DO35</f>
        <v>128.24</v>
      </c>
      <c r="DM35" s="50">
        <v>59.49</v>
      </c>
      <c r="DN35" s="50">
        <v>0</v>
      </c>
      <c r="DO35" s="240">
        <v>68.75</v>
      </c>
      <c r="DP35" s="50">
        <v>0</v>
      </c>
      <c r="DQ35" s="253">
        <v>0</v>
      </c>
      <c r="DR35" s="43">
        <f>DQ35-DP35</f>
        <v>0</v>
      </c>
      <c r="DS35" s="29"/>
      <c r="DT35" s="62"/>
      <c r="DU35" s="48"/>
      <c r="DV35" s="116">
        <f>DW35+DX35+DY35</f>
        <v>128.24</v>
      </c>
      <c r="DW35" s="253">
        <v>59.49</v>
      </c>
      <c r="DX35" s="253">
        <v>0</v>
      </c>
      <c r="DY35" s="254">
        <v>68.75</v>
      </c>
      <c r="DZ35" s="50">
        <v>0</v>
      </c>
      <c r="EA35" s="253">
        <v>0</v>
      </c>
      <c r="EB35" s="43">
        <f>EA35-DZ35</f>
        <v>0</v>
      </c>
      <c r="EC35" s="29"/>
      <c r="ED35" s="62"/>
      <c r="EE35" s="48"/>
      <c r="EF35" s="35">
        <f>EG35+EH35+EI35</f>
        <v>128.24</v>
      </c>
      <c r="EG35" s="252">
        <v>59.49</v>
      </c>
      <c r="EH35" s="252">
        <v>0</v>
      </c>
      <c r="EI35" s="251">
        <v>68.75</v>
      </c>
      <c r="EJ35" s="140">
        <v>0</v>
      </c>
      <c r="EK35" s="250">
        <v>0</v>
      </c>
      <c r="EL35" s="28">
        <f>EK35-EJ35</f>
        <v>0</v>
      </c>
      <c r="EM35" s="29"/>
      <c r="EN35" s="62"/>
      <c r="EO35" s="52"/>
      <c r="EP35" s="63">
        <f>EQ35+ER35+ES35</f>
        <v>134.24</v>
      </c>
      <c r="EQ35" s="63">
        <v>60.68</v>
      </c>
      <c r="ER35" s="63">
        <v>0</v>
      </c>
      <c r="ES35" s="63">
        <v>73.56</v>
      </c>
      <c r="ET35" s="43">
        <v>0</v>
      </c>
      <c r="EU35" s="43">
        <v>0</v>
      </c>
      <c r="EV35" s="43">
        <f>EU35-ET35</f>
        <v>0</v>
      </c>
      <c r="EW35" s="29"/>
      <c r="EX35" s="62"/>
      <c r="EY35" s="249"/>
      <c r="EZ35" s="31">
        <f>FA35+FB35+FC35</f>
        <v>134.24</v>
      </c>
      <c r="FA35" s="31">
        <v>60.68</v>
      </c>
      <c r="FB35" s="31">
        <v>0</v>
      </c>
      <c r="FC35" s="31">
        <v>73.56</v>
      </c>
      <c r="FD35" s="28">
        <v>0</v>
      </c>
      <c r="FE35" s="28">
        <v>0</v>
      </c>
      <c r="FF35" s="28">
        <f>FE35-FD35</f>
        <v>0</v>
      </c>
      <c r="FG35" s="29"/>
      <c r="FH35" s="62"/>
      <c r="FI35" s="48"/>
      <c r="FJ35" s="31">
        <f>FK35+FL35+FM35</f>
        <v>134.24</v>
      </c>
      <c r="FK35" s="31">
        <v>60.68</v>
      </c>
      <c r="FL35" s="31">
        <v>0</v>
      </c>
      <c r="FM35" s="31">
        <v>73.56</v>
      </c>
      <c r="FN35" s="28">
        <v>0</v>
      </c>
      <c r="FO35" s="28">
        <v>0</v>
      </c>
      <c r="FP35" s="28">
        <f>FO35-FN35</f>
        <v>0</v>
      </c>
      <c r="FQ35" s="29"/>
      <c r="FR35" s="62"/>
      <c r="FS35" s="48"/>
      <c r="FT35" s="63">
        <f>FU35+FV35+FW35</f>
        <v>134.24</v>
      </c>
      <c r="FU35" s="63">
        <v>60.68</v>
      </c>
      <c r="FV35" s="63">
        <v>0</v>
      </c>
      <c r="FW35" s="63">
        <v>73.56</v>
      </c>
      <c r="FX35" s="43">
        <v>0</v>
      </c>
      <c r="FY35" s="43">
        <v>0</v>
      </c>
      <c r="FZ35" s="43">
        <f>FY35-FX35</f>
        <v>0</v>
      </c>
      <c r="GA35" s="29"/>
      <c r="GB35" s="62"/>
      <c r="GC35" s="48"/>
      <c r="GD35" s="63">
        <f>GE35+GF35+GG35</f>
        <v>134.24</v>
      </c>
      <c r="GE35" s="43">
        <v>60.68</v>
      </c>
      <c r="GF35" s="43">
        <v>0</v>
      </c>
      <c r="GG35" s="43">
        <v>73.56</v>
      </c>
      <c r="GH35" s="43">
        <v>0</v>
      </c>
      <c r="GI35" s="43">
        <v>0</v>
      </c>
      <c r="GJ35" s="43">
        <f>GI35-GH35</f>
        <v>0</v>
      </c>
      <c r="GK35" s="29"/>
      <c r="GL35" s="62"/>
      <c r="GM35" s="48"/>
      <c r="GN35" s="63">
        <f>GO35+GP35+GQ35</f>
        <v>134.24</v>
      </c>
      <c r="GO35" s="43">
        <v>60.68</v>
      </c>
      <c r="GP35" s="43">
        <v>0</v>
      </c>
      <c r="GQ35" s="43">
        <v>73.56</v>
      </c>
      <c r="GR35" s="43">
        <v>0</v>
      </c>
      <c r="GS35" s="43">
        <v>0</v>
      </c>
      <c r="GT35" s="43">
        <f>GS35-GR35</f>
        <v>0</v>
      </c>
      <c r="GU35" s="29"/>
      <c r="GV35" s="62"/>
    </row>
    <row r="36" spans="1:204" s="43" customFormat="1" x14ac:dyDescent="0.2">
      <c r="E36" s="49"/>
      <c r="F36" s="237"/>
      <c r="G36" s="237"/>
      <c r="H36" s="236"/>
      <c r="I36" s="51"/>
      <c r="J36" s="50"/>
      <c r="K36" s="58"/>
      <c r="L36" s="60"/>
      <c r="M36" s="58"/>
      <c r="N36" s="58"/>
      <c r="O36" s="60"/>
      <c r="P36" s="58"/>
      <c r="Q36" s="58"/>
      <c r="R36" s="58"/>
      <c r="S36" s="60"/>
      <c r="T36" s="58"/>
      <c r="U36" s="58"/>
      <c r="V36" s="58"/>
      <c r="W36" s="58"/>
      <c r="X36" s="58"/>
      <c r="Y36" s="58"/>
      <c r="Z36" s="60"/>
      <c r="AA36" s="58"/>
      <c r="AB36" s="60"/>
      <c r="AC36" s="60"/>
      <c r="AD36" s="58"/>
      <c r="AE36" s="58"/>
      <c r="AF36" s="58"/>
      <c r="AG36" s="60"/>
      <c r="AH36" s="58"/>
      <c r="AI36" s="60"/>
      <c r="AJ36" s="60"/>
      <c r="AK36" s="58"/>
      <c r="AL36" s="58"/>
      <c r="AM36" s="58"/>
      <c r="AN36" s="60"/>
      <c r="AO36" s="60"/>
      <c r="AP36" s="60"/>
      <c r="AQ36" s="59"/>
      <c r="AR36" s="58"/>
      <c r="AS36" s="58"/>
      <c r="AT36" s="55"/>
      <c r="AU36" s="56"/>
      <c r="AV36" s="56"/>
      <c r="AW36" s="56"/>
      <c r="AX36" s="56"/>
      <c r="AY36" s="55"/>
      <c r="AZ36" s="55"/>
      <c r="BA36" s="55"/>
      <c r="BB36" s="56"/>
      <c r="BC36" s="56"/>
      <c r="BD36" s="56"/>
      <c r="BE36" s="56"/>
      <c r="BF36" s="55"/>
      <c r="BG36" s="55"/>
      <c r="BH36" s="55"/>
      <c r="BI36" s="56"/>
      <c r="BJ36" s="56"/>
      <c r="BK36" s="56"/>
      <c r="BL36" s="57"/>
      <c r="BM36" s="55"/>
      <c r="BN36" s="55"/>
      <c r="BO36" s="55"/>
      <c r="BP36" s="56"/>
      <c r="BQ36" s="56"/>
      <c r="BR36" s="56"/>
      <c r="BS36" s="56"/>
      <c r="BT36" s="55"/>
      <c r="BU36" s="55"/>
      <c r="BV36" s="55"/>
      <c r="BW36" s="56"/>
      <c r="BX36" s="55"/>
      <c r="BY36" s="55"/>
      <c r="BZ36" s="55"/>
      <c r="CA36" s="55"/>
      <c r="CB36" s="55"/>
      <c r="CC36" s="65"/>
      <c r="CD36" s="72">
        <f>SUM(CE36:CG36)</f>
        <v>0</v>
      </c>
      <c r="CE36" s="65"/>
      <c r="CF36" s="65"/>
      <c r="CG36" s="65"/>
      <c r="CH36" s="65"/>
      <c r="CI36" s="65"/>
      <c r="CJ36" s="65"/>
      <c r="CL36" s="53"/>
      <c r="CO36" s="29"/>
      <c r="CP36" s="62"/>
      <c r="CQ36" s="48"/>
      <c r="CR36" s="49"/>
      <c r="CS36" s="237"/>
      <c r="CT36" s="237"/>
      <c r="CU36" s="236"/>
      <c r="CV36" s="51"/>
      <c r="CW36" s="50"/>
      <c r="CY36" s="29"/>
      <c r="CZ36" s="62"/>
      <c r="DA36" s="48"/>
      <c r="DB36" s="49"/>
      <c r="DC36" s="237"/>
      <c r="DD36" s="237"/>
      <c r="DE36" s="236"/>
      <c r="DF36" s="51"/>
      <c r="DG36" s="50"/>
      <c r="DI36" s="29"/>
      <c r="DJ36" s="62"/>
      <c r="DK36" s="48"/>
      <c r="DL36" s="49"/>
      <c r="DM36" s="237"/>
      <c r="DN36" s="237"/>
      <c r="DO36" s="236"/>
      <c r="DP36" s="51"/>
      <c r="DQ36" s="50"/>
      <c r="DS36" s="29"/>
      <c r="DT36" s="62"/>
      <c r="DU36" s="48"/>
      <c r="DV36" s="49"/>
      <c r="DW36" s="237"/>
      <c r="DX36" s="237"/>
      <c r="DY36" s="236"/>
      <c r="DZ36" s="51"/>
      <c r="EA36" s="50"/>
      <c r="EC36" s="29"/>
      <c r="ED36" s="62"/>
      <c r="EE36" s="48"/>
      <c r="EF36" s="248"/>
      <c r="EG36" s="247"/>
      <c r="EH36" s="247"/>
      <c r="EI36" s="246"/>
      <c r="EJ36" s="245"/>
      <c r="EK36" s="244"/>
      <c r="EL36" s="241"/>
      <c r="EM36" s="29"/>
      <c r="EN36" s="62"/>
      <c r="EO36" s="48"/>
      <c r="EP36" s="242"/>
      <c r="EQ36" s="242"/>
      <c r="ER36" s="242"/>
      <c r="ES36" s="242"/>
      <c r="ET36" s="241"/>
      <c r="EU36" s="241"/>
      <c r="EV36" s="241"/>
      <c r="EW36" s="29"/>
      <c r="EX36" s="62"/>
      <c r="EY36" s="48"/>
      <c r="EZ36" s="242"/>
      <c r="FA36" s="242"/>
      <c r="FB36" s="242"/>
      <c r="FC36" s="242"/>
      <c r="FD36" s="241"/>
      <c r="FE36" s="241"/>
      <c r="FF36" s="241"/>
      <c r="FG36" s="29"/>
      <c r="FH36" s="62"/>
      <c r="FI36" s="48"/>
      <c r="FJ36" s="243"/>
      <c r="FK36" s="242"/>
      <c r="FL36" s="242"/>
      <c r="FM36" s="242"/>
      <c r="FN36" s="241"/>
      <c r="FO36" s="241"/>
      <c r="FP36" s="241"/>
      <c r="FQ36" s="29"/>
      <c r="FR36" s="62"/>
      <c r="FS36" s="48"/>
      <c r="GA36" s="29"/>
      <c r="GB36" s="62"/>
      <c r="GC36" s="48"/>
      <c r="GD36" s="63"/>
      <c r="GK36" s="29"/>
      <c r="GL36" s="62"/>
      <c r="GM36" s="48"/>
      <c r="GN36" s="63"/>
      <c r="GU36" s="29"/>
      <c r="GV36" s="62"/>
    </row>
    <row r="37" spans="1:204" s="43" customFormat="1" x14ac:dyDescent="0.2">
      <c r="E37" s="49"/>
      <c r="F37" s="237"/>
      <c r="G37" s="237"/>
      <c r="H37" s="236"/>
      <c r="I37" s="51"/>
      <c r="J37" s="50"/>
      <c r="K37" s="58"/>
      <c r="L37" s="60"/>
      <c r="M37" s="58"/>
      <c r="N37" s="58"/>
      <c r="O37" s="60"/>
      <c r="P37" s="58"/>
      <c r="Q37" s="58"/>
      <c r="R37" s="58"/>
      <c r="S37" s="60"/>
      <c r="T37" s="58"/>
      <c r="U37" s="58"/>
      <c r="V37" s="58"/>
      <c r="W37" s="58"/>
      <c r="X37" s="58"/>
      <c r="Y37" s="58"/>
      <c r="Z37" s="60"/>
      <c r="AA37" s="58"/>
      <c r="AB37" s="60"/>
      <c r="AC37" s="60"/>
      <c r="AD37" s="58"/>
      <c r="AE37" s="58"/>
      <c r="AF37" s="58"/>
      <c r="AG37" s="60"/>
      <c r="AH37" s="58"/>
      <c r="AI37" s="60"/>
      <c r="AJ37" s="60"/>
      <c r="AK37" s="58"/>
      <c r="AL37" s="58"/>
      <c r="AM37" s="58"/>
      <c r="AN37" s="60"/>
      <c r="AO37" s="60"/>
      <c r="AP37" s="60"/>
      <c r="AQ37" s="59"/>
      <c r="AR37" s="58"/>
      <c r="AS37" s="58"/>
      <c r="AT37" s="55"/>
      <c r="AU37" s="56"/>
      <c r="AV37" s="56"/>
      <c r="AW37" s="56"/>
      <c r="AX37" s="56"/>
      <c r="AY37" s="55"/>
      <c r="AZ37" s="55"/>
      <c r="BA37" s="55"/>
      <c r="BB37" s="56"/>
      <c r="BC37" s="56"/>
      <c r="BD37" s="56"/>
      <c r="BE37" s="56"/>
      <c r="BF37" s="55"/>
      <c r="BG37" s="55"/>
      <c r="BH37" s="55"/>
      <c r="BI37" s="56"/>
      <c r="BJ37" s="56"/>
      <c r="BK37" s="56"/>
      <c r="BL37" s="57"/>
      <c r="BM37" s="55"/>
      <c r="BN37" s="55"/>
      <c r="BO37" s="55"/>
      <c r="BP37" s="56"/>
      <c r="BQ37" s="56"/>
      <c r="BR37" s="56"/>
      <c r="BS37" s="56"/>
      <c r="BT37" s="55"/>
      <c r="BU37" s="55"/>
      <c r="BV37" s="55"/>
      <c r="BW37" s="56"/>
      <c r="BX37" s="55"/>
      <c r="BY37" s="55"/>
      <c r="BZ37" s="55"/>
      <c r="CA37" s="55"/>
      <c r="CB37" s="55"/>
      <c r="CC37" s="65"/>
      <c r="CD37" s="72"/>
      <c r="CE37" s="65"/>
      <c r="CF37" s="65"/>
      <c r="CG37" s="65"/>
      <c r="CH37" s="65"/>
      <c r="CI37" s="65"/>
      <c r="CJ37" s="65"/>
      <c r="CL37" s="53"/>
      <c r="CO37" s="29"/>
      <c r="CP37" s="62"/>
      <c r="CQ37" s="48"/>
      <c r="CR37" s="49"/>
      <c r="CS37" s="237"/>
      <c r="CT37" s="237"/>
      <c r="CU37" s="236"/>
      <c r="CV37" s="51"/>
      <c r="CW37" s="50"/>
      <c r="CY37" s="29"/>
      <c r="CZ37" s="62"/>
      <c r="DA37" s="48"/>
      <c r="DB37" s="49"/>
      <c r="DC37" s="237"/>
      <c r="DD37" s="237"/>
      <c r="DE37" s="236"/>
      <c r="DF37" s="51"/>
      <c r="DG37" s="50"/>
      <c r="DI37" s="29"/>
      <c r="DJ37" s="62"/>
      <c r="DK37" s="48"/>
      <c r="DL37" s="49"/>
      <c r="DM37" s="237"/>
      <c r="DN37" s="237"/>
      <c r="DO37" s="236"/>
      <c r="DP37" s="51"/>
      <c r="DQ37" s="50"/>
      <c r="DS37" s="29"/>
      <c r="DT37" s="62"/>
      <c r="DU37" s="48"/>
      <c r="DV37" s="49"/>
      <c r="DW37" s="237"/>
      <c r="DX37" s="237"/>
      <c r="DY37" s="236"/>
      <c r="DZ37" s="51"/>
      <c r="EA37" s="50"/>
      <c r="EC37" s="29"/>
      <c r="ED37" s="62"/>
      <c r="EE37" s="48"/>
      <c r="EF37" s="248"/>
      <c r="EG37" s="247"/>
      <c r="EH37" s="247"/>
      <c r="EI37" s="246"/>
      <c r="EJ37" s="245"/>
      <c r="EK37" s="244"/>
      <c r="EL37" s="241"/>
      <c r="EM37" s="29"/>
      <c r="EN37" s="62"/>
      <c r="EO37" s="48"/>
      <c r="EP37" s="242"/>
      <c r="EQ37" s="242"/>
      <c r="ER37" s="242"/>
      <c r="ES37" s="242"/>
      <c r="ET37" s="241"/>
      <c r="EU37" s="241"/>
      <c r="EV37" s="241"/>
      <c r="EW37" s="29"/>
      <c r="EX37" s="62"/>
      <c r="EY37" s="48"/>
      <c r="EZ37" s="242"/>
      <c r="FA37" s="242"/>
      <c r="FB37" s="242"/>
      <c r="FC37" s="242"/>
      <c r="FD37" s="241"/>
      <c r="FE37" s="241"/>
      <c r="FF37" s="241"/>
      <c r="FG37" s="29"/>
      <c r="FH37" s="62"/>
      <c r="FI37" s="48"/>
      <c r="FJ37" s="243"/>
      <c r="FK37" s="242"/>
      <c r="FL37" s="242"/>
      <c r="FM37" s="242"/>
      <c r="FN37" s="241"/>
      <c r="FO37" s="241"/>
      <c r="FP37" s="241"/>
      <c r="FQ37" s="29"/>
      <c r="FR37" s="62"/>
      <c r="FS37" s="48"/>
      <c r="GA37" s="29"/>
      <c r="GB37" s="62"/>
      <c r="GC37" s="48"/>
      <c r="GD37" s="63"/>
      <c r="GK37" s="29"/>
      <c r="GL37" s="62"/>
      <c r="GM37" s="48"/>
      <c r="GN37" s="63"/>
      <c r="GU37" s="29"/>
      <c r="GV37" s="62"/>
    </row>
    <row r="38" spans="1:204" s="43" customFormat="1" ht="15.75" x14ac:dyDescent="0.25">
      <c r="A38" s="128" t="s">
        <v>180</v>
      </c>
      <c r="B38" s="55" t="s">
        <v>119</v>
      </c>
      <c r="C38" s="146">
        <v>178</v>
      </c>
      <c r="D38" s="55" t="s">
        <v>179</v>
      </c>
      <c r="E38" s="116">
        <f>F38+G38+H38</f>
        <v>67.930000000000007</v>
      </c>
      <c r="F38" s="237">
        <v>33.880000000000003</v>
      </c>
      <c r="G38" s="237">
        <v>0</v>
      </c>
      <c r="H38" s="236">
        <f>33.88+0.17</f>
        <v>34.050000000000004</v>
      </c>
      <c r="I38" s="51">
        <v>35710</v>
      </c>
      <c r="J38" s="50">
        <v>35720</v>
      </c>
      <c r="K38" s="61">
        <f>J38-I38</f>
        <v>10</v>
      </c>
      <c r="L38" s="60">
        <v>58.88</v>
      </c>
      <c r="M38" s="58">
        <v>30.98</v>
      </c>
      <c r="N38" s="58">
        <v>0</v>
      </c>
      <c r="O38" s="60">
        <v>27.9</v>
      </c>
      <c r="P38" s="58">
        <v>821270</v>
      </c>
      <c r="Q38" s="58">
        <v>817260</v>
      </c>
      <c r="R38" s="144">
        <v>4010</v>
      </c>
      <c r="S38" s="60">
        <v>58.88</v>
      </c>
      <c r="T38" s="144">
        <v>30.98</v>
      </c>
      <c r="U38" s="144">
        <v>0</v>
      </c>
      <c r="V38" s="144">
        <v>27.9</v>
      </c>
      <c r="W38" s="144">
        <v>821270</v>
      </c>
      <c r="X38" s="144">
        <v>817260</v>
      </c>
      <c r="Y38" s="144">
        <v>4010</v>
      </c>
      <c r="Z38" s="60">
        <v>58.23</v>
      </c>
      <c r="AA38" s="58">
        <v>30.34</v>
      </c>
      <c r="AB38" s="60">
        <v>0</v>
      </c>
      <c r="AC38" s="60">
        <v>27.89</v>
      </c>
      <c r="AD38" s="144">
        <v>829300</v>
      </c>
      <c r="AE38" s="144">
        <v>825490</v>
      </c>
      <c r="AF38" s="144">
        <v>3810</v>
      </c>
      <c r="AG38" s="60">
        <v>55.62</v>
      </c>
      <c r="AH38" s="60">
        <v>27.74</v>
      </c>
      <c r="AI38" s="60">
        <v>0</v>
      </c>
      <c r="AJ38" s="60">
        <v>27.88</v>
      </c>
      <c r="AK38" s="144">
        <v>829300</v>
      </c>
      <c r="AL38" s="144">
        <v>830770</v>
      </c>
      <c r="AM38" s="144">
        <v>1470</v>
      </c>
      <c r="AN38" s="60">
        <v>70.23</v>
      </c>
      <c r="AO38" s="60">
        <v>42.28</v>
      </c>
      <c r="AP38" s="60">
        <v>0</v>
      </c>
      <c r="AQ38" s="235">
        <v>27.95</v>
      </c>
      <c r="AR38" s="144">
        <v>838300</v>
      </c>
      <c r="AS38" s="144">
        <v>830770</v>
      </c>
      <c r="AT38" s="55">
        <v>7530</v>
      </c>
      <c r="AU38" s="56">
        <v>62.04</v>
      </c>
      <c r="AV38" s="56">
        <v>34.130000000000003</v>
      </c>
      <c r="AW38" s="56">
        <v>0</v>
      </c>
      <c r="AX38" s="56">
        <v>27.91</v>
      </c>
      <c r="AY38" s="55">
        <v>838300</v>
      </c>
      <c r="AZ38" s="55">
        <v>843290</v>
      </c>
      <c r="BA38" s="55">
        <v>4990</v>
      </c>
      <c r="BB38" s="56">
        <v>62.1</v>
      </c>
      <c r="BC38" s="56">
        <v>34.19</v>
      </c>
      <c r="BD38" s="56">
        <v>0</v>
      </c>
      <c r="BE38" s="56">
        <v>27.91</v>
      </c>
      <c r="BF38" s="55">
        <v>843290</v>
      </c>
      <c r="BG38" s="55">
        <v>848300</v>
      </c>
      <c r="BH38" s="141">
        <v>5010</v>
      </c>
      <c r="BI38" s="56">
        <v>84.16</v>
      </c>
      <c r="BJ38" s="56">
        <v>56.14</v>
      </c>
      <c r="BK38" s="56">
        <v>0</v>
      </c>
      <c r="BL38" s="57">
        <v>28.02</v>
      </c>
      <c r="BM38" s="141">
        <v>848300</v>
      </c>
      <c r="BN38" s="141">
        <v>859880</v>
      </c>
      <c r="BO38" s="141">
        <v>11580</v>
      </c>
      <c r="BP38" s="56">
        <v>65.27</v>
      </c>
      <c r="BQ38" s="56">
        <v>37.340000000000003</v>
      </c>
      <c r="BR38" s="56">
        <v>0</v>
      </c>
      <c r="BS38" s="56">
        <v>27.93</v>
      </c>
      <c r="BT38" s="141">
        <v>859880</v>
      </c>
      <c r="BU38" s="141">
        <v>8659880</v>
      </c>
      <c r="BV38" s="141">
        <v>5990</v>
      </c>
      <c r="BW38" s="56"/>
      <c r="BX38" s="141"/>
      <c r="BY38" s="141"/>
      <c r="BZ38" s="141"/>
      <c r="CA38" s="141">
        <v>867900</v>
      </c>
      <c r="CB38" s="141">
        <v>864910</v>
      </c>
      <c r="CC38" s="147">
        <f>CA38-CB38</f>
        <v>2990</v>
      </c>
      <c r="CD38" s="72">
        <f>SUM(CE38:CG38)</f>
        <v>60.22</v>
      </c>
      <c r="CE38" s="65">
        <v>27.74</v>
      </c>
      <c r="CF38" s="65">
        <v>0</v>
      </c>
      <c r="CG38" s="65">
        <f>27.74+4.6+0.14</f>
        <v>32.479999999999997</v>
      </c>
      <c r="CH38" s="65"/>
      <c r="CI38" s="65"/>
      <c r="CJ38" s="65"/>
      <c r="CL38" s="53"/>
      <c r="CO38" s="29"/>
      <c r="CP38" s="62"/>
      <c r="CQ38" s="48"/>
      <c r="CR38" s="116">
        <f>CS38+CT38+CU38</f>
        <v>67.930000000000007</v>
      </c>
      <c r="CS38" s="237">
        <v>33.880000000000003</v>
      </c>
      <c r="CT38" s="237">
        <v>0</v>
      </c>
      <c r="CU38" s="236">
        <f>33.88+0.17</f>
        <v>34.050000000000004</v>
      </c>
      <c r="CV38" s="51">
        <v>35720</v>
      </c>
      <c r="CW38" s="50">
        <v>35740</v>
      </c>
      <c r="CX38" s="43">
        <f>CW38-CV38</f>
        <v>20</v>
      </c>
      <c r="CY38" s="29"/>
      <c r="CZ38" s="62"/>
      <c r="DA38" s="48"/>
      <c r="DB38" s="116">
        <f>DC38+DD38+DE38</f>
        <v>67.930000000000007</v>
      </c>
      <c r="DC38" s="237">
        <v>33.880000000000003</v>
      </c>
      <c r="DD38" s="237">
        <v>0</v>
      </c>
      <c r="DE38" s="236">
        <f>33.88+0.17</f>
        <v>34.050000000000004</v>
      </c>
      <c r="DF38" s="51">
        <v>35740</v>
      </c>
      <c r="DG38" s="50">
        <v>35740</v>
      </c>
      <c r="DH38" s="43">
        <f>DG38-DF38</f>
        <v>0</v>
      </c>
      <c r="DI38" s="29"/>
      <c r="DJ38" s="62"/>
      <c r="DK38" s="48"/>
      <c r="DL38" s="116">
        <f>DM38+DN38+DO38</f>
        <v>67.930000000000007</v>
      </c>
      <c r="DM38" s="237">
        <v>33.880000000000003</v>
      </c>
      <c r="DN38" s="237">
        <v>0</v>
      </c>
      <c r="DO38" s="236">
        <f>33.88+0.17</f>
        <v>34.050000000000004</v>
      </c>
      <c r="DP38" s="51">
        <v>35740</v>
      </c>
      <c r="DQ38" s="50">
        <v>35750</v>
      </c>
      <c r="DR38" s="43">
        <f>DQ38-DP38</f>
        <v>10</v>
      </c>
      <c r="DS38" s="29"/>
      <c r="DT38" s="62"/>
      <c r="DU38" s="48"/>
      <c r="DV38" s="43">
        <f>DW38+DX38+DY38</f>
        <v>67.930000000000007</v>
      </c>
      <c r="DW38" s="43">
        <v>33.880000000000003</v>
      </c>
      <c r="DX38" s="43">
        <v>0</v>
      </c>
      <c r="DY38" s="43">
        <f>33.88+0.17</f>
        <v>34.050000000000004</v>
      </c>
      <c r="DZ38" s="43">
        <v>35750</v>
      </c>
      <c r="EA38" s="43">
        <v>35750</v>
      </c>
      <c r="EB38" s="43">
        <f>EA38-DZ38</f>
        <v>0</v>
      </c>
      <c r="EC38" s="29"/>
      <c r="ED38" s="62"/>
      <c r="EE38" s="48"/>
      <c r="EF38" s="116">
        <f>EG38+EH38+EI38</f>
        <v>67.930000000000007</v>
      </c>
      <c r="EG38" s="237">
        <v>33.880000000000003</v>
      </c>
      <c r="EH38" s="237">
        <v>0</v>
      </c>
      <c r="EI38" s="236">
        <f>33.88+0.17</f>
        <v>34.050000000000004</v>
      </c>
      <c r="EJ38" s="51">
        <v>35750</v>
      </c>
      <c r="EK38" s="50">
        <v>35750</v>
      </c>
      <c r="EL38" s="43">
        <f>EK38-EJ38</f>
        <v>0</v>
      </c>
      <c r="EM38" s="29"/>
      <c r="EN38" s="62"/>
      <c r="EO38" s="48"/>
      <c r="EP38" s="43">
        <f>EQ38+ER38+ES38</f>
        <v>67.930000000000007</v>
      </c>
      <c r="EQ38" s="43">
        <v>33.880000000000003</v>
      </c>
      <c r="ER38" s="43">
        <v>0</v>
      </c>
      <c r="ES38" s="43">
        <f>33.88+0.17</f>
        <v>34.050000000000004</v>
      </c>
      <c r="ET38" s="43">
        <v>35750</v>
      </c>
      <c r="EU38" s="43">
        <v>35750</v>
      </c>
      <c r="EV38" s="43">
        <f>EU38-ET38</f>
        <v>0</v>
      </c>
      <c r="EW38" s="29"/>
      <c r="EX38" s="62"/>
      <c r="EY38" s="48"/>
      <c r="EZ38" s="43">
        <f>FA38+FB38+FC38</f>
        <v>67.930000000000007</v>
      </c>
      <c r="FA38" s="43">
        <v>33.880000000000003</v>
      </c>
      <c r="FB38" s="43">
        <v>0</v>
      </c>
      <c r="FC38" s="43">
        <f>33.88+0.17</f>
        <v>34.050000000000004</v>
      </c>
      <c r="FD38" s="43">
        <v>35750</v>
      </c>
      <c r="FE38" s="43">
        <v>35750</v>
      </c>
      <c r="FF38" s="43">
        <f>FE38-FD38</f>
        <v>0</v>
      </c>
      <c r="FG38" s="29"/>
      <c r="FH38" s="62"/>
      <c r="FI38" s="48"/>
      <c r="FJ38" s="63">
        <f>FK38+FL38+FM38</f>
        <v>67.930000000000007</v>
      </c>
      <c r="FK38" s="43">
        <v>33.880000000000003</v>
      </c>
      <c r="FL38" s="43">
        <v>0</v>
      </c>
      <c r="FM38" s="43">
        <f>33.88+0.17</f>
        <v>34.050000000000004</v>
      </c>
      <c r="FN38" s="43">
        <v>35750</v>
      </c>
      <c r="FO38" s="43">
        <v>35750</v>
      </c>
      <c r="FP38" s="43">
        <f>FO38-FN38</f>
        <v>0</v>
      </c>
      <c r="FQ38" s="29"/>
      <c r="FR38" s="62"/>
      <c r="FS38" s="48"/>
      <c r="FT38" s="63">
        <f>FU38+FV38+FW38</f>
        <v>67.930000000000007</v>
      </c>
      <c r="FU38" s="43">
        <v>33.880000000000003</v>
      </c>
      <c r="FV38" s="43">
        <v>0</v>
      </c>
      <c r="FW38" s="43">
        <f>33.88+0.17</f>
        <v>34.050000000000004</v>
      </c>
      <c r="FX38" s="43">
        <v>35750</v>
      </c>
      <c r="FY38" s="43">
        <v>35750</v>
      </c>
      <c r="FZ38" s="43">
        <f>FY38-FX38</f>
        <v>0</v>
      </c>
      <c r="GA38" s="29"/>
      <c r="GB38" s="62"/>
      <c r="GC38" s="48"/>
      <c r="GD38" s="63">
        <f>GE38+GF38+GG38</f>
        <v>67.930000000000007</v>
      </c>
      <c r="GE38" s="43">
        <v>33.880000000000003</v>
      </c>
      <c r="GF38" s="43">
        <v>0</v>
      </c>
      <c r="GG38" s="43">
        <f>33.88+0.17</f>
        <v>34.050000000000004</v>
      </c>
      <c r="GH38" s="43">
        <v>35750</v>
      </c>
      <c r="GI38" s="43">
        <v>35750</v>
      </c>
      <c r="GJ38" s="43">
        <f>GI38-GH38</f>
        <v>0</v>
      </c>
      <c r="GK38" s="29"/>
      <c r="GL38" s="62"/>
      <c r="GM38" s="48"/>
      <c r="GN38" s="63">
        <f>GO38+GP38+GQ38</f>
        <v>67.930000000000007</v>
      </c>
      <c r="GO38" s="43">
        <v>33.880000000000003</v>
      </c>
      <c r="GP38" s="43">
        <v>0</v>
      </c>
      <c r="GQ38" s="43">
        <f>33.88+0.17</f>
        <v>34.050000000000004</v>
      </c>
      <c r="GR38" s="43">
        <v>35750</v>
      </c>
      <c r="GS38" s="43">
        <v>35750</v>
      </c>
      <c r="GT38" s="43">
        <f>GS38-GR38</f>
        <v>0</v>
      </c>
      <c r="GU38" s="29"/>
      <c r="GV38" s="62"/>
    </row>
    <row r="39" spans="1:204" s="43" customFormat="1" ht="15.75" x14ac:dyDescent="0.25">
      <c r="A39" s="128" t="s">
        <v>178</v>
      </c>
      <c r="B39" s="55" t="s">
        <v>126</v>
      </c>
      <c r="C39" s="146">
        <v>130</v>
      </c>
      <c r="D39" s="55" t="s">
        <v>177</v>
      </c>
      <c r="E39" s="116">
        <f>F39+G39+H39</f>
        <v>1422.5</v>
      </c>
      <c r="F39" s="237">
        <v>647.83000000000004</v>
      </c>
      <c r="G39" s="237">
        <v>765.11</v>
      </c>
      <c r="H39" s="236">
        <f>2.5+7.06</f>
        <v>9.5599999999999987</v>
      </c>
      <c r="I39" s="51">
        <v>94307</v>
      </c>
      <c r="J39" s="50">
        <v>95418</v>
      </c>
      <c r="K39" s="61">
        <f>J39-I39</f>
        <v>1111</v>
      </c>
      <c r="L39" s="60">
        <v>1243.76</v>
      </c>
      <c r="M39" s="58">
        <v>531.33000000000004</v>
      </c>
      <c r="N39" s="58">
        <v>703.75</v>
      </c>
      <c r="O39" s="60">
        <v>8.68</v>
      </c>
      <c r="P39" s="58">
        <v>45249</v>
      </c>
      <c r="Q39" s="58">
        <v>46301</v>
      </c>
      <c r="R39" s="58">
        <v>105200</v>
      </c>
      <c r="S39" s="60">
        <v>1243.76</v>
      </c>
      <c r="T39" s="58">
        <v>531.33000000000004</v>
      </c>
      <c r="U39" s="58">
        <v>703.75</v>
      </c>
      <c r="V39" s="58">
        <v>8.68</v>
      </c>
      <c r="W39" s="58">
        <v>45249</v>
      </c>
      <c r="X39" s="58">
        <v>46301</v>
      </c>
      <c r="Y39" s="58">
        <v>10200</v>
      </c>
      <c r="Z39" s="60">
        <v>1163.8499999999999</v>
      </c>
      <c r="AA39" s="58">
        <v>482.2</v>
      </c>
      <c r="AB39" s="60">
        <v>673.37</v>
      </c>
      <c r="AC39" s="60">
        <v>8.2799999999999994</v>
      </c>
      <c r="AD39" s="58">
        <v>46301</v>
      </c>
      <c r="AE39" s="58">
        <v>47250</v>
      </c>
      <c r="AF39" s="58">
        <v>94900</v>
      </c>
      <c r="AG39" s="60">
        <v>553.55999999999995</v>
      </c>
      <c r="AH39" s="60">
        <v>117.74</v>
      </c>
      <c r="AI39" s="60">
        <v>430.58</v>
      </c>
      <c r="AJ39" s="60">
        <v>5.24</v>
      </c>
      <c r="AK39" s="58">
        <v>48037</v>
      </c>
      <c r="AL39" s="58">
        <v>48163</v>
      </c>
      <c r="AM39" s="58">
        <v>12600</v>
      </c>
      <c r="AN39" s="60">
        <v>599.01</v>
      </c>
      <c r="AO39" s="60">
        <v>142.31</v>
      </c>
      <c r="AP39" s="60">
        <v>451.23</v>
      </c>
      <c r="AQ39" s="235">
        <v>5.47</v>
      </c>
      <c r="AR39" s="58">
        <v>48163</v>
      </c>
      <c r="AS39" s="58">
        <v>48359</v>
      </c>
      <c r="AT39" s="55">
        <v>19600</v>
      </c>
      <c r="AU39" s="56"/>
      <c r="AV39" s="56">
        <v>575.63</v>
      </c>
      <c r="AW39" s="56">
        <v>128.78</v>
      </c>
      <c r="AX39" s="56">
        <v>441.5</v>
      </c>
      <c r="AY39" s="55">
        <v>5.35</v>
      </c>
      <c r="AZ39" s="55"/>
      <c r="BA39" s="55">
        <v>16300</v>
      </c>
      <c r="BB39" s="56">
        <v>1555.42</v>
      </c>
      <c r="BC39" s="56">
        <v>736.42</v>
      </c>
      <c r="BD39" s="56">
        <v>808.77</v>
      </c>
      <c r="BE39" s="56">
        <v>10.23</v>
      </c>
      <c r="BF39" s="55">
        <v>48522</v>
      </c>
      <c r="BG39" s="55">
        <v>49930</v>
      </c>
      <c r="BH39" s="55">
        <v>14080</v>
      </c>
      <c r="BI39" s="56">
        <v>2100.21</v>
      </c>
      <c r="BJ39" s="56">
        <v>1077.5999999999999</v>
      </c>
      <c r="BK39" s="56">
        <v>1009.67</v>
      </c>
      <c r="BL39" s="57">
        <v>12.94</v>
      </c>
      <c r="BM39" s="55">
        <v>49930</v>
      </c>
      <c r="BN39" s="55">
        <v>52019</v>
      </c>
      <c r="BO39" s="55">
        <v>208900</v>
      </c>
      <c r="BP39" s="56">
        <v>2158.6</v>
      </c>
      <c r="BQ39" s="56">
        <v>1114.17</v>
      </c>
      <c r="BR39" s="56">
        <v>1031.2</v>
      </c>
      <c r="BS39" s="56">
        <v>13.23</v>
      </c>
      <c r="BT39" s="55">
        <v>52019</v>
      </c>
      <c r="BU39" s="55">
        <v>54181</v>
      </c>
      <c r="BV39" s="55">
        <v>216200</v>
      </c>
      <c r="BW39" s="56"/>
      <c r="BX39" s="55"/>
      <c r="BY39" s="55"/>
      <c r="BZ39" s="55"/>
      <c r="CA39" s="55"/>
      <c r="CB39" s="55"/>
      <c r="CC39" s="65"/>
      <c r="CD39" s="72">
        <f>SUM(CE39:CG39)</f>
        <v>0</v>
      </c>
      <c r="CE39" s="65"/>
      <c r="CF39" s="65"/>
      <c r="CG39" s="65"/>
      <c r="CH39" s="65"/>
      <c r="CI39" s="65"/>
      <c r="CJ39" s="65"/>
      <c r="CL39" s="53"/>
      <c r="CO39" s="29"/>
      <c r="CP39" s="62"/>
      <c r="CQ39" s="48"/>
      <c r="CR39" s="116">
        <f>CS39+CT39+CU39</f>
        <v>1767.6299999999999</v>
      </c>
      <c r="CS39" s="237">
        <v>866.98</v>
      </c>
      <c r="CT39" s="237">
        <v>889.37</v>
      </c>
      <c r="CU39" s="236">
        <f>2.5+8.78</f>
        <v>11.28</v>
      </c>
      <c r="CV39" s="51">
        <v>95418</v>
      </c>
      <c r="CW39" s="50">
        <v>96926</v>
      </c>
      <c r="CX39" s="43">
        <f>CW39-CV39</f>
        <v>1508</v>
      </c>
      <c r="CY39" s="29"/>
      <c r="CZ39" s="62"/>
      <c r="DA39" s="48"/>
      <c r="DB39" s="116">
        <f>DC39+DD39+DE39</f>
        <v>781.81999999999994</v>
      </c>
      <c r="DC39" s="237">
        <v>241.01</v>
      </c>
      <c r="DD39" s="237">
        <v>534.42999999999995</v>
      </c>
      <c r="DE39" s="236">
        <f>2.5+3.88</f>
        <v>6.38</v>
      </c>
      <c r="DF39" s="51">
        <v>96926</v>
      </c>
      <c r="DG39" s="50">
        <v>97300</v>
      </c>
      <c r="DH39" s="43">
        <f>DG39-DF39</f>
        <v>374</v>
      </c>
      <c r="DI39" s="29"/>
      <c r="DJ39" s="62"/>
      <c r="DK39" s="48"/>
      <c r="DL39" s="116">
        <f>DM39+DN39+DO39</f>
        <v>536.53</v>
      </c>
      <c r="DM39" s="237">
        <v>104.61</v>
      </c>
      <c r="DN39" s="237">
        <v>426.76</v>
      </c>
      <c r="DO39" s="236">
        <f>2.5+2.66</f>
        <v>5.16</v>
      </c>
      <c r="DP39" s="51">
        <v>97300</v>
      </c>
      <c r="DQ39" s="50">
        <v>97316</v>
      </c>
      <c r="DR39" s="43">
        <f>DQ39-DP39</f>
        <v>16</v>
      </c>
      <c r="DS39" s="29"/>
      <c r="DT39" s="62"/>
      <c r="DU39" s="48"/>
      <c r="DV39" s="116">
        <f>DW39+DX39+DY39</f>
        <v>1038.1300000000001</v>
      </c>
      <c r="DW39" s="237">
        <v>509.61</v>
      </c>
      <c r="DX39" s="237">
        <v>520.87</v>
      </c>
      <c r="DY39" s="240">
        <f>2.5+5.15</f>
        <v>7.65</v>
      </c>
      <c r="DZ39" s="51">
        <v>97316</v>
      </c>
      <c r="EA39" s="50">
        <v>98175</v>
      </c>
      <c r="EB39" s="43">
        <f>EA39-DZ39</f>
        <v>859</v>
      </c>
      <c r="EC39" s="29"/>
      <c r="ED39" s="62"/>
      <c r="EE39" s="48"/>
      <c r="EF39" s="116">
        <f>EG39+EH39+EI39</f>
        <v>394.37</v>
      </c>
      <c r="EG39" s="237">
        <v>116.01</v>
      </c>
      <c r="EH39" s="237">
        <v>273.91000000000003</v>
      </c>
      <c r="EI39" s="236">
        <f>2.5+1.95</f>
        <v>4.45</v>
      </c>
      <c r="EJ39" s="51">
        <v>98175</v>
      </c>
      <c r="EK39" s="50">
        <v>98245</v>
      </c>
      <c r="EL39" s="43">
        <f>EK39-EJ39</f>
        <v>70</v>
      </c>
      <c r="EM39" s="29"/>
      <c r="EN39" s="62"/>
      <c r="EO39" s="48"/>
      <c r="EP39" s="43">
        <f>EQ39+ER39+ES39</f>
        <v>830.36</v>
      </c>
      <c r="EQ39" s="43">
        <v>377.68</v>
      </c>
      <c r="ER39" s="43">
        <v>446.06</v>
      </c>
      <c r="ES39" s="43">
        <f>2.5+4.12</f>
        <v>6.62</v>
      </c>
      <c r="ET39" s="43">
        <v>98245</v>
      </c>
      <c r="EU39" s="43">
        <v>98865</v>
      </c>
      <c r="EV39" s="43">
        <f>EU39-ET39</f>
        <v>620</v>
      </c>
      <c r="EW39" s="29"/>
      <c r="EX39" s="62"/>
      <c r="EY39" s="48"/>
      <c r="EZ39" s="43">
        <f>FA39+FB39+FC39</f>
        <v>1729.24</v>
      </c>
      <c r="FA39" s="43">
        <v>948.45</v>
      </c>
      <c r="FB39" s="43">
        <v>769.7</v>
      </c>
      <c r="FC39" s="43">
        <f>2.5+8.59</f>
        <v>11.09</v>
      </c>
      <c r="FD39" s="43">
        <v>98865</v>
      </c>
      <c r="FE39" s="43">
        <v>100519</v>
      </c>
      <c r="FF39" s="43">
        <f>FE39-FD39</f>
        <v>1654</v>
      </c>
      <c r="FG39" s="29"/>
      <c r="FH39" s="62"/>
      <c r="FI39" s="48"/>
      <c r="FJ39" s="63">
        <f>FK39+FL39+FM39</f>
        <v>1807.48</v>
      </c>
      <c r="FK39" s="43">
        <v>998.13</v>
      </c>
      <c r="FL39" s="43">
        <v>797.87</v>
      </c>
      <c r="FM39" s="43">
        <f>2.5+8.98</f>
        <v>11.48</v>
      </c>
      <c r="FN39" s="43">
        <v>100519</v>
      </c>
      <c r="FO39" s="43">
        <v>102263</v>
      </c>
      <c r="FP39" s="43">
        <f>FO39-FN39</f>
        <v>1744</v>
      </c>
      <c r="FQ39" s="29"/>
      <c r="FR39" s="62"/>
      <c r="FS39" s="48"/>
      <c r="FT39" s="63">
        <f>FU39+FV39+FW39</f>
        <v>1905.71</v>
      </c>
      <c r="FU39" s="43">
        <v>1060.5</v>
      </c>
      <c r="FV39" s="43">
        <v>833.24</v>
      </c>
      <c r="FW39" s="43">
        <f>2.5+9.47</f>
        <v>11.97</v>
      </c>
      <c r="FX39" s="43">
        <v>102263</v>
      </c>
      <c r="FY39" s="43">
        <v>104120</v>
      </c>
      <c r="FZ39" s="43">
        <f>FY39-FX39</f>
        <v>1857</v>
      </c>
      <c r="GA39" s="29"/>
      <c r="GB39" s="62"/>
      <c r="GC39" s="48"/>
      <c r="GD39" s="63">
        <f>GE39+GF39+GG39</f>
        <v>925.12</v>
      </c>
      <c r="GE39" s="43">
        <v>437.85</v>
      </c>
      <c r="GF39" s="43">
        <v>480.18</v>
      </c>
      <c r="GG39" s="43">
        <f>2.5+4.59</f>
        <v>7.09</v>
      </c>
      <c r="GH39" s="43">
        <v>104120</v>
      </c>
      <c r="GI39" s="43">
        <v>104849</v>
      </c>
      <c r="GJ39" s="43">
        <f>GI39-GH39</f>
        <v>729</v>
      </c>
      <c r="GK39" s="29"/>
      <c r="GL39" s="62"/>
      <c r="GM39" s="48"/>
      <c r="GN39" s="63">
        <f>GO39+GP39+GQ39</f>
        <v>1286.76</v>
      </c>
      <c r="GO39" s="43">
        <v>667.48</v>
      </c>
      <c r="GP39" s="43">
        <v>610.39</v>
      </c>
      <c r="GQ39" s="43">
        <f>2.5+6.39</f>
        <v>8.89</v>
      </c>
      <c r="GR39" s="43">
        <v>104849</v>
      </c>
      <c r="GS39" s="43">
        <v>105994</v>
      </c>
      <c r="GT39" s="43">
        <f>GS39-GR39</f>
        <v>1145</v>
      </c>
      <c r="GU39" s="29"/>
      <c r="GV39" s="62"/>
    </row>
    <row r="40" spans="1:204" s="43" customFormat="1" ht="15.75" x14ac:dyDescent="0.25">
      <c r="A40" s="128" t="s">
        <v>176</v>
      </c>
      <c r="B40" s="55" t="s">
        <v>62</v>
      </c>
      <c r="C40" s="146" t="s">
        <v>175</v>
      </c>
      <c r="D40" s="55" t="s">
        <v>174</v>
      </c>
      <c r="E40" s="116">
        <f>F40+G40+H40</f>
        <v>414.71</v>
      </c>
      <c r="F40" s="237">
        <v>243.99</v>
      </c>
      <c r="G40" s="237">
        <v>124.16</v>
      </c>
      <c r="H40" s="236">
        <v>46.56</v>
      </c>
      <c r="I40" s="51">
        <v>12056</v>
      </c>
      <c r="J40" s="50">
        <v>12125</v>
      </c>
      <c r="K40" s="61">
        <f>J40-I40</f>
        <v>69</v>
      </c>
      <c r="L40" s="60">
        <v>603.69000000000005</v>
      </c>
      <c r="M40" s="58">
        <v>359.67</v>
      </c>
      <c r="N40" s="58">
        <v>197.46</v>
      </c>
      <c r="O40" s="60">
        <v>46.56</v>
      </c>
      <c r="P40" s="58">
        <v>8135</v>
      </c>
      <c r="Q40" s="58">
        <v>8228</v>
      </c>
      <c r="R40" s="58">
        <v>93</v>
      </c>
      <c r="S40" s="60">
        <v>685.67</v>
      </c>
      <c r="T40" s="58">
        <v>441.65</v>
      </c>
      <c r="U40" s="58">
        <v>197.46</v>
      </c>
      <c r="V40" s="58">
        <v>46.56</v>
      </c>
      <c r="W40" s="58">
        <v>8336</v>
      </c>
      <c r="X40" s="58">
        <v>8228</v>
      </c>
      <c r="Y40" s="58">
        <v>108</v>
      </c>
      <c r="Z40" s="60">
        <v>560.30999999999995</v>
      </c>
      <c r="AA40" s="58">
        <v>316.29000000000002</v>
      </c>
      <c r="AB40" s="60">
        <v>197.46</v>
      </c>
      <c r="AC40" s="60">
        <v>46.56</v>
      </c>
      <c r="AD40" s="239">
        <v>8420</v>
      </c>
      <c r="AE40" s="239">
        <v>8336</v>
      </c>
      <c r="AF40" s="239">
        <v>84</v>
      </c>
      <c r="AG40" s="60">
        <v>163.71</v>
      </c>
      <c r="AH40" s="60">
        <v>59.77</v>
      </c>
      <c r="AI40" s="60">
        <v>57.38</v>
      </c>
      <c r="AJ40" s="60">
        <v>46.56</v>
      </c>
      <c r="AK40" s="239">
        <v>8420</v>
      </c>
      <c r="AL40" s="239">
        <v>8446</v>
      </c>
      <c r="AM40" s="239">
        <v>26</v>
      </c>
      <c r="AN40" s="60">
        <v>468.73</v>
      </c>
      <c r="AO40" s="60">
        <v>224.71</v>
      </c>
      <c r="AP40" s="60">
        <v>197.46</v>
      </c>
      <c r="AQ40" s="235">
        <v>46.56</v>
      </c>
      <c r="AR40" s="239">
        <v>8446</v>
      </c>
      <c r="AS40" s="239">
        <v>8511</v>
      </c>
      <c r="AT40" s="55">
        <v>65</v>
      </c>
      <c r="AU40" s="56">
        <v>411.61</v>
      </c>
      <c r="AV40" s="56">
        <v>186.15</v>
      </c>
      <c r="AW40" s="56">
        <v>178.9</v>
      </c>
      <c r="AX40" s="56">
        <v>46.56</v>
      </c>
      <c r="AY40" s="55">
        <v>8511</v>
      </c>
      <c r="AZ40" s="55">
        <v>8568</v>
      </c>
      <c r="BA40" s="55">
        <v>57</v>
      </c>
      <c r="BB40" s="56">
        <v>659.69</v>
      </c>
      <c r="BC40" s="56">
        <v>429.59</v>
      </c>
      <c r="BD40" s="56">
        <v>183.54</v>
      </c>
      <c r="BE40" s="56">
        <v>46.56</v>
      </c>
      <c r="BF40" s="55">
        <v>8674</v>
      </c>
      <c r="BG40" s="55">
        <v>8568</v>
      </c>
      <c r="BH40" s="55">
        <v>106</v>
      </c>
      <c r="BI40" s="56">
        <v>647.63</v>
      </c>
      <c r="BJ40" s="56">
        <v>417.52</v>
      </c>
      <c r="BK40" s="56">
        <v>183.54</v>
      </c>
      <c r="BL40" s="57">
        <v>46.56</v>
      </c>
      <c r="BM40" s="55">
        <v>8674</v>
      </c>
      <c r="BN40" s="55">
        <v>8778</v>
      </c>
      <c r="BO40" s="55">
        <v>104</v>
      </c>
      <c r="BP40" s="56">
        <v>575.30999999999995</v>
      </c>
      <c r="BQ40" s="56">
        <v>345.21</v>
      </c>
      <c r="BR40" s="56">
        <v>183.54</v>
      </c>
      <c r="BS40" s="56">
        <v>46.56</v>
      </c>
      <c r="BT40" s="55">
        <v>8778</v>
      </c>
      <c r="BU40" s="55">
        <v>8868</v>
      </c>
      <c r="BV40" s="55">
        <v>90</v>
      </c>
      <c r="BW40" s="56"/>
      <c r="BX40" s="55"/>
      <c r="BY40" s="55"/>
      <c r="BZ40" s="55"/>
      <c r="CA40" s="55"/>
      <c r="CB40" s="55"/>
      <c r="CC40" s="65"/>
      <c r="CD40" s="72">
        <f>SUM(CE40:CG40)</f>
        <v>0</v>
      </c>
      <c r="CE40" s="65"/>
      <c r="CF40" s="65"/>
      <c r="CG40" s="65"/>
      <c r="CH40" s="65"/>
      <c r="CI40" s="65"/>
      <c r="CJ40" s="65"/>
      <c r="CL40" s="53"/>
      <c r="CO40" s="29"/>
      <c r="CP40" s="62"/>
      <c r="CQ40" s="48"/>
      <c r="CR40" s="116">
        <f>CS40+CT40+CU40</f>
        <v>424.34999999999997</v>
      </c>
      <c r="CS40" s="237">
        <v>253.63</v>
      </c>
      <c r="CT40" s="237">
        <v>124.16</v>
      </c>
      <c r="CU40" s="236">
        <v>46.56</v>
      </c>
      <c r="CV40" s="51">
        <v>12125</v>
      </c>
      <c r="CW40" s="50">
        <v>12196</v>
      </c>
      <c r="CX40" s="43">
        <f>CW40-CV40</f>
        <v>71</v>
      </c>
      <c r="CY40" s="29"/>
      <c r="CZ40" s="62"/>
      <c r="DA40" s="48"/>
      <c r="DB40" s="116">
        <f>DC40+DD40+DE40</f>
        <v>405.07</v>
      </c>
      <c r="DC40" s="237">
        <v>234.35</v>
      </c>
      <c r="DD40" s="237">
        <v>124.16</v>
      </c>
      <c r="DE40" s="236">
        <v>46.56</v>
      </c>
      <c r="DF40" s="51">
        <v>12196</v>
      </c>
      <c r="DG40" s="50">
        <v>12263</v>
      </c>
      <c r="DH40" s="43">
        <f>DG40-DF40</f>
        <v>67</v>
      </c>
      <c r="DI40" s="29"/>
      <c r="DJ40" s="62"/>
      <c r="DK40" s="48"/>
      <c r="DL40" s="116">
        <f>DM40+DN40+DO40</f>
        <v>46.56</v>
      </c>
      <c r="DM40" s="237">
        <v>0</v>
      </c>
      <c r="DN40" s="237">
        <v>0</v>
      </c>
      <c r="DO40" s="236">
        <v>46.56</v>
      </c>
      <c r="DP40" s="51">
        <v>12263</v>
      </c>
      <c r="DQ40" s="50">
        <v>12266</v>
      </c>
      <c r="DR40" s="43">
        <f>DQ40-DP40</f>
        <v>3</v>
      </c>
      <c r="DS40" s="29"/>
      <c r="DT40" s="62"/>
      <c r="DU40" s="48"/>
      <c r="DV40" s="116">
        <f>DW40+DX40+DY40</f>
        <v>52.760000000000005</v>
      </c>
      <c r="DW40" s="116">
        <f>DX40+DY40+DZ40</f>
        <v>49.660000000000004</v>
      </c>
      <c r="DX40" s="237">
        <v>1.58</v>
      </c>
      <c r="DY40" s="237">
        <v>1.52</v>
      </c>
      <c r="DZ40" s="236">
        <v>46.56</v>
      </c>
      <c r="EA40" s="51">
        <v>12266</v>
      </c>
      <c r="EB40" s="50">
        <v>12270</v>
      </c>
      <c r="EC40" s="29"/>
      <c r="ED40" s="62"/>
      <c r="EE40" s="48"/>
      <c r="EF40" s="116">
        <f>EG40+EH40+EI40</f>
        <v>46.56</v>
      </c>
      <c r="EG40" s="237">
        <v>0</v>
      </c>
      <c r="EH40" s="237">
        <v>0</v>
      </c>
      <c r="EI40" s="236">
        <v>46.56</v>
      </c>
      <c r="EJ40" s="51">
        <v>12270</v>
      </c>
      <c r="EK40" s="50">
        <v>12271</v>
      </c>
      <c r="EL40" s="43">
        <f>EK40-EJ40</f>
        <v>1</v>
      </c>
      <c r="EM40" s="29"/>
      <c r="EN40" s="62"/>
      <c r="EO40" s="48"/>
      <c r="EP40" s="43">
        <f>EQ40+ER40+ES40</f>
        <v>90.11</v>
      </c>
      <c r="EQ40" s="43">
        <v>43.55</v>
      </c>
      <c r="ER40" s="43">
        <v>0</v>
      </c>
      <c r="ES40" s="43">
        <v>46.56</v>
      </c>
      <c r="ET40" s="43">
        <v>12271</v>
      </c>
      <c r="EU40" s="43">
        <v>12292</v>
      </c>
      <c r="EV40" s="43">
        <f>EU40-ET40</f>
        <v>21</v>
      </c>
      <c r="EW40" s="29"/>
      <c r="EX40" s="62"/>
      <c r="EY40" s="48"/>
      <c r="EZ40" s="43">
        <f>FA40+FB40+FC40</f>
        <v>358.03000000000003</v>
      </c>
      <c r="FA40" s="43">
        <v>311.47000000000003</v>
      </c>
      <c r="FB40" s="43">
        <v>0</v>
      </c>
      <c r="FC40" s="43">
        <v>46.56</v>
      </c>
      <c r="FD40" s="43">
        <v>12292</v>
      </c>
      <c r="FE40" s="43">
        <v>12375</v>
      </c>
      <c r="FF40" s="43">
        <f>FE40-FD40</f>
        <v>83</v>
      </c>
      <c r="FG40" s="29"/>
      <c r="FH40" s="62"/>
      <c r="FI40" s="48"/>
      <c r="FJ40" s="63">
        <f>FK40+FL40+FM40</f>
        <v>295.47000000000003</v>
      </c>
      <c r="FK40" s="43">
        <v>248.81</v>
      </c>
      <c r="FL40" s="43">
        <v>0</v>
      </c>
      <c r="FM40" s="43">
        <v>46.66</v>
      </c>
      <c r="FN40" s="43">
        <v>12375</v>
      </c>
      <c r="FO40" s="43">
        <v>12445</v>
      </c>
      <c r="FP40" s="43">
        <f>FO40-FN40</f>
        <v>70</v>
      </c>
      <c r="FQ40" s="29"/>
      <c r="FR40" s="62"/>
      <c r="FS40" s="48"/>
      <c r="FT40" s="63">
        <f>FU40+FV40+FW40</f>
        <v>406.23</v>
      </c>
      <c r="FU40" s="43">
        <v>359.67</v>
      </c>
      <c r="FV40" s="43">
        <v>0</v>
      </c>
      <c r="FW40" s="43">
        <v>46.56</v>
      </c>
      <c r="FX40" s="43">
        <v>12445</v>
      </c>
      <c r="FY40" s="43">
        <v>12538</v>
      </c>
      <c r="FZ40" s="43">
        <f>FY40-FX40</f>
        <v>93</v>
      </c>
      <c r="GA40" s="29"/>
      <c r="GB40" s="62"/>
      <c r="GC40" s="48"/>
      <c r="GD40" s="63">
        <f>GE40+GF40+GG40</f>
        <v>309.83</v>
      </c>
      <c r="GE40" s="43">
        <v>263.27</v>
      </c>
      <c r="GF40" s="43">
        <v>0</v>
      </c>
      <c r="GG40" s="43">
        <v>46.56</v>
      </c>
      <c r="GH40" s="43">
        <v>12538</v>
      </c>
      <c r="GI40" s="43">
        <v>12611</v>
      </c>
      <c r="GJ40" s="43">
        <f>GI40-GH40</f>
        <v>73</v>
      </c>
      <c r="GK40" s="29"/>
      <c r="GL40" s="62"/>
      <c r="GM40" s="48"/>
      <c r="GN40" s="63">
        <f>GO40+GP40+GQ40</f>
        <v>121.77</v>
      </c>
      <c r="GO40" s="43">
        <v>75.209999999999994</v>
      </c>
      <c r="GP40" s="43">
        <v>0</v>
      </c>
      <c r="GQ40" s="43">
        <v>46.56</v>
      </c>
      <c r="GR40" s="43">
        <v>12611</v>
      </c>
      <c r="GS40" s="43">
        <v>12641</v>
      </c>
      <c r="GT40" s="43">
        <f>GS40-GR40</f>
        <v>30</v>
      </c>
      <c r="GU40" s="29"/>
      <c r="GV40" s="62"/>
    </row>
    <row r="41" spans="1:204" s="43" customFormat="1" ht="15.75" x14ac:dyDescent="0.25">
      <c r="A41" s="128" t="s">
        <v>173</v>
      </c>
      <c r="B41" s="55" t="s">
        <v>117</v>
      </c>
      <c r="C41" s="146">
        <v>199</v>
      </c>
      <c r="D41" s="55" t="s">
        <v>172</v>
      </c>
      <c r="E41" s="116">
        <f>F41+G41+H41</f>
        <v>90.740000000000009</v>
      </c>
      <c r="F41" s="237">
        <v>22.3</v>
      </c>
      <c r="G41" s="237">
        <v>25.7</v>
      </c>
      <c r="H41" s="236">
        <f>40+2.5+0.24</f>
        <v>42.74</v>
      </c>
      <c r="I41" s="51">
        <v>749000</v>
      </c>
      <c r="J41" s="50">
        <v>749000</v>
      </c>
      <c r="K41" s="61">
        <f>J41-I41</f>
        <v>0</v>
      </c>
      <c r="L41" s="60">
        <v>94.26</v>
      </c>
      <c r="M41" s="58">
        <v>22.3</v>
      </c>
      <c r="N41" s="58">
        <v>29.2</v>
      </c>
      <c r="O41" s="60">
        <v>42.76</v>
      </c>
      <c r="P41" s="58">
        <v>692000</v>
      </c>
      <c r="Q41" s="58">
        <v>694000</v>
      </c>
      <c r="R41" s="144">
        <v>2000</v>
      </c>
      <c r="S41" s="60">
        <v>94.26</v>
      </c>
      <c r="T41" s="58">
        <v>22.3</v>
      </c>
      <c r="U41" s="58">
        <v>29.2</v>
      </c>
      <c r="V41" s="58">
        <v>42.76</v>
      </c>
      <c r="W41" s="144">
        <v>69400</v>
      </c>
      <c r="X41" s="144">
        <v>692000</v>
      </c>
      <c r="Y41" s="144">
        <v>2000</v>
      </c>
      <c r="Z41" s="60">
        <v>94.26</v>
      </c>
      <c r="AA41" s="239">
        <v>22.3</v>
      </c>
      <c r="AB41" s="60">
        <v>29.2</v>
      </c>
      <c r="AC41" s="60">
        <v>42.76</v>
      </c>
      <c r="AD41" s="144">
        <v>695000</v>
      </c>
      <c r="AE41" s="144">
        <v>694000</v>
      </c>
      <c r="AF41" s="144">
        <v>1000</v>
      </c>
      <c r="AG41" s="60">
        <v>94.26</v>
      </c>
      <c r="AH41" s="60">
        <v>22.3</v>
      </c>
      <c r="AI41" s="60">
        <v>29.2</v>
      </c>
      <c r="AJ41" s="60">
        <v>42.76</v>
      </c>
      <c r="AK41" s="58">
        <v>696000</v>
      </c>
      <c r="AL41" s="144">
        <v>697000</v>
      </c>
      <c r="AM41" s="144">
        <v>1000</v>
      </c>
      <c r="AN41" s="60">
        <v>94.26</v>
      </c>
      <c r="AO41" s="60">
        <v>22.3</v>
      </c>
      <c r="AP41" s="60">
        <v>29.2</v>
      </c>
      <c r="AQ41" s="235">
        <v>40</v>
      </c>
      <c r="AR41" s="144">
        <v>697000</v>
      </c>
      <c r="AS41" s="144">
        <v>696000</v>
      </c>
      <c r="AT41" s="55">
        <v>1000</v>
      </c>
      <c r="AU41" s="56">
        <v>198.52</v>
      </c>
      <c r="AV41" s="56">
        <v>22.3</v>
      </c>
      <c r="AW41" s="56">
        <v>29.2</v>
      </c>
      <c r="AX41" s="56">
        <v>40</v>
      </c>
      <c r="AY41" s="55">
        <v>699000</v>
      </c>
      <c r="AZ41" s="55">
        <v>700000</v>
      </c>
      <c r="BA41" s="55">
        <v>1000</v>
      </c>
      <c r="BB41" s="56">
        <v>94.26</v>
      </c>
      <c r="BC41" s="56">
        <v>22.3</v>
      </c>
      <c r="BD41" s="56">
        <v>40</v>
      </c>
      <c r="BE41" s="56">
        <v>2.76</v>
      </c>
      <c r="BF41" s="55">
        <v>700000</v>
      </c>
      <c r="BG41" s="55">
        <v>701000</v>
      </c>
      <c r="BH41" s="55">
        <v>1000</v>
      </c>
      <c r="BI41" s="56">
        <v>94.26</v>
      </c>
      <c r="BJ41" s="56">
        <v>22.3</v>
      </c>
      <c r="BK41" s="56">
        <v>69.2</v>
      </c>
      <c r="BL41" s="57">
        <v>2.76</v>
      </c>
      <c r="BM41" s="55">
        <v>701000</v>
      </c>
      <c r="BN41" s="55">
        <v>703000</v>
      </c>
      <c r="BO41" s="55">
        <v>2000</v>
      </c>
      <c r="BP41" s="56">
        <v>94.26</v>
      </c>
      <c r="BQ41" s="56">
        <v>22.3</v>
      </c>
      <c r="BR41" s="56">
        <v>29.2</v>
      </c>
      <c r="BS41" s="56">
        <v>68.5</v>
      </c>
      <c r="BT41" s="55">
        <v>703000</v>
      </c>
      <c r="BU41" s="55">
        <v>703000</v>
      </c>
      <c r="BV41" s="55">
        <v>0</v>
      </c>
      <c r="BW41" s="56"/>
      <c r="BX41" s="55"/>
      <c r="BY41" s="55"/>
      <c r="BZ41" s="55"/>
      <c r="CA41" s="55"/>
      <c r="CB41" s="55"/>
      <c r="CC41" s="65"/>
      <c r="CD41" s="72">
        <f>SUM(CE41:CG41)</f>
        <v>0</v>
      </c>
      <c r="CE41" s="65"/>
      <c r="CF41" s="65"/>
      <c r="CG41" s="65"/>
      <c r="CH41" s="65"/>
      <c r="CI41" s="65"/>
      <c r="CJ41" s="65"/>
      <c r="CL41" s="53"/>
      <c r="CO41" s="29"/>
      <c r="CP41" s="62"/>
      <c r="CQ41" s="48"/>
      <c r="CR41" s="116">
        <f>CS41+CT41+CU41</f>
        <v>90.740000000000009</v>
      </c>
      <c r="CS41" s="237">
        <v>22.3</v>
      </c>
      <c r="CT41" s="237">
        <v>25.7</v>
      </c>
      <c r="CU41" s="236">
        <f>40+2.5+0.24</f>
        <v>42.74</v>
      </c>
      <c r="CV41" s="51">
        <v>749000</v>
      </c>
      <c r="CW41" s="50">
        <v>749000</v>
      </c>
      <c r="CX41" s="43">
        <f>CW41-CV41</f>
        <v>0</v>
      </c>
      <c r="CY41" s="29"/>
      <c r="CZ41" s="62"/>
      <c r="DA41" s="48"/>
      <c r="DB41" s="116">
        <f>DC41+DD41+DE41</f>
        <v>90.740000000000009</v>
      </c>
      <c r="DC41" s="237">
        <v>22.3</v>
      </c>
      <c r="DD41" s="237">
        <v>25.7</v>
      </c>
      <c r="DE41" s="236">
        <f>40+2.5+0.24</f>
        <v>42.74</v>
      </c>
      <c r="DF41" s="51">
        <v>749000</v>
      </c>
      <c r="DG41" s="50">
        <v>749000</v>
      </c>
      <c r="DH41" s="43">
        <f>DG41-DF41</f>
        <v>0</v>
      </c>
      <c r="DI41" s="29"/>
      <c r="DJ41" s="62"/>
      <c r="DK41" s="48"/>
      <c r="DL41" s="116">
        <f>DM41+DN41+DO41</f>
        <v>90.740000000000009</v>
      </c>
      <c r="DM41" s="237">
        <v>22.3</v>
      </c>
      <c r="DN41" s="237">
        <v>25.7</v>
      </c>
      <c r="DO41" s="236">
        <f>40+2.5+0.24</f>
        <v>42.74</v>
      </c>
      <c r="DP41" s="51">
        <v>749000</v>
      </c>
      <c r="DQ41" s="50">
        <v>749000</v>
      </c>
      <c r="DR41" s="43">
        <f>DQ41-DP41</f>
        <v>0</v>
      </c>
      <c r="DS41" s="29"/>
      <c r="DT41" s="62"/>
      <c r="DU41" s="48"/>
      <c r="DV41" s="116">
        <f>DW41+DX41+DY41</f>
        <v>90.740000000000009</v>
      </c>
      <c r="DW41" s="237">
        <v>22.3</v>
      </c>
      <c r="DX41" s="237">
        <v>25.7</v>
      </c>
      <c r="DY41" s="236">
        <f>40+2.5+0.24</f>
        <v>42.74</v>
      </c>
      <c r="DZ41" s="51">
        <v>749000</v>
      </c>
      <c r="EA41" s="50">
        <v>749000</v>
      </c>
      <c r="EB41" s="43">
        <f>EA41-DZ41</f>
        <v>0</v>
      </c>
      <c r="EC41" s="29"/>
      <c r="ED41" s="62"/>
      <c r="EE41" s="48"/>
      <c r="EF41" s="116">
        <f>EG41+EH41+EI41</f>
        <v>90.740000000000009</v>
      </c>
      <c r="EG41" s="237">
        <v>22.3</v>
      </c>
      <c r="EH41" s="237">
        <v>25.7</v>
      </c>
      <c r="EI41" s="236">
        <f>40+2.5+0.24</f>
        <v>42.74</v>
      </c>
      <c r="EJ41" s="51">
        <v>749000</v>
      </c>
      <c r="EK41" s="50">
        <v>749000</v>
      </c>
      <c r="EL41" s="43">
        <f>EK41-EJ41</f>
        <v>0</v>
      </c>
      <c r="EM41" s="29"/>
      <c r="EN41" s="62"/>
      <c r="EO41" s="48"/>
      <c r="EP41" s="43">
        <f>EQ41+ER41+ES41</f>
        <v>90.740000000000009</v>
      </c>
      <c r="EQ41" s="43">
        <v>22.3</v>
      </c>
      <c r="ER41" s="43">
        <v>25.7</v>
      </c>
      <c r="ES41" s="43">
        <f>40+2.5+0.24</f>
        <v>42.74</v>
      </c>
      <c r="ET41" s="43">
        <v>749000</v>
      </c>
      <c r="EU41" s="43">
        <v>749000</v>
      </c>
      <c r="EV41" s="43">
        <f>EU41-ET41</f>
        <v>0</v>
      </c>
      <c r="EW41" s="29"/>
      <c r="EX41" s="62"/>
      <c r="EY41" s="48"/>
      <c r="EZ41" s="43">
        <f>FA41+FB41+FC41</f>
        <v>90.740000000000009</v>
      </c>
      <c r="FA41" s="43">
        <v>22.3</v>
      </c>
      <c r="FB41" s="43">
        <v>25.7</v>
      </c>
      <c r="FC41" s="43">
        <f>40+2.5+0.24</f>
        <v>42.74</v>
      </c>
      <c r="FD41" s="43">
        <v>749000</v>
      </c>
      <c r="FE41" s="43">
        <v>749000</v>
      </c>
      <c r="FF41" s="43">
        <f>FE41-FD41</f>
        <v>0</v>
      </c>
      <c r="FG41" s="29"/>
      <c r="FH41" s="62"/>
      <c r="FI41" s="48"/>
      <c r="FJ41" s="63">
        <f>FK41+FL41+FM41</f>
        <v>90.740000000000009</v>
      </c>
      <c r="FK41" s="43">
        <v>22.3</v>
      </c>
      <c r="FL41" s="43">
        <v>25.7</v>
      </c>
      <c r="FM41" s="43">
        <f>40+2.5+0.24</f>
        <v>42.74</v>
      </c>
      <c r="FN41" s="43">
        <v>749000</v>
      </c>
      <c r="FO41" s="43">
        <v>749000</v>
      </c>
      <c r="FP41" s="43">
        <f>FO41-FN41</f>
        <v>0</v>
      </c>
      <c r="FQ41" s="29"/>
      <c r="FR41" s="62"/>
      <c r="FS41" s="48"/>
      <c r="FT41" s="63">
        <f>FU41+FV41+FW41</f>
        <v>90.740000000000009</v>
      </c>
      <c r="FU41" s="43">
        <v>22.3</v>
      </c>
      <c r="FV41" s="43">
        <v>25.7</v>
      </c>
      <c r="FW41" s="43">
        <f>40+2.5+0.24</f>
        <v>42.74</v>
      </c>
      <c r="FX41" s="43">
        <v>749000</v>
      </c>
      <c r="FY41" s="43">
        <v>749000</v>
      </c>
      <c r="FZ41" s="43">
        <f>FY41-FX41</f>
        <v>0</v>
      </c>
      <c r="GA41" s="29"/>
      <c r="GB41" s="62"/>
      <c r="GC41" s="48"/>
      <c r="GD41" s="63">
        <f>GE41+GF41+GG41</f>
        <v>89.58</v>
      </c>
      <c r="GE41" s="43">
        <v>23.3</v>
      </c>
      <c r="GF41" s="43">
        <v>23.55</v>
      </c>
      <c r="GG41" s="43">
        <f>40+2.5+0.23</f>
        <v>42.73</v>
      </c>
      <c r="GH41" s="43">
        <v>749000</v>
      </c>
      <c r="GI41" s="43">
        <v>749000</v>
      </c>
      <c r="GJ41" s="43">
        <f>GI41-GH41</f>
        <v>0</v>
      </c>
      <c r="GK41" s="29"/>
      <c r="GL41" s="62"/>
      <c r="GM41" s="48"/>
      <c r="GN41" s="63">
        <f>GO41+GP41+GQ41</f>
        <v>89.58</v>
      </c>
      <c r="GO41" s="43">
        <v>23.3</v>
      </c>
      <c r="GP41" s="43">
        <v>23.55</v>
      </c>
      <c r="GQ41" s="43">
        <f>40+2.5+0.23</f>
        <v>42.73</v>
      </c>
      <c r="GR41" s="43">
        <v>749000</v>
      </c>
      <c r="GS41" s="43">
        <v>750000</v>
      </c>
      <c r="GT41" s="43">
        <f>GS41-GR41</f>
        <v>1000</v>
      </c>
      <c r="GU41" s="29"/>
      <c r="GV41" s="62"/>
    </row>
    <row r="42" spans="1:204" s="43" customFormat="1" ht="15.75" x14ac:dyDescent="0.25">
      <c r="A42" s="128" t="s">
        <v>169</v>
      </c>
      <c r="B42" s="55" t="s">
        <v>105</v>
      </c>
      <c r="C42" s="146">
        <v>56283401000</v>
      </c>
      <c r="D42" s="55" t="s">
        <v>171</v>
      </c>
      <c r="E42" s="116">
        <f>F42+G42+H42</f>
        <v>1331.82</v>
      </c>
      <c r="F42" s="237">
        <v>787.86</v>
      </c>
      <c r="G42" s="237">
        <v>522.91</v>
      </c>
      <c r="H42" s="236">
        <f>6.55+1.5+7+6</f>
        <v>21.05</v>
      </c>
      <c r="I42" s="51">
        <v>2584650</v>
      </c>
      <c r="J42" s="50">
        <v>2606290</v>
      </c>
      <c r="K42" s="61">
        <f>J42-I42</f>
        <v>21640</v>
      </c>
      <c r="L42" s="60">
        <v>269.75</v>
      </c>
      <c r="M42" s="58">
        <v>152.54</v>
      </c>
      <c r="N42" s="58">
        <v>115.87</v>
      </c>
      <c r="O42" s="60">
        <v>1.34</v>
      </c>
      <c r="P42" s="58">
        <v>2013350</v>
      </c>
      <c r="Q42" s="58">
        <v>2018030</v>
      </c>
      <c r="R42" s="58">
        <v>46.8</v>
      </c>
      <c r="S42" s="60">
        <v>823.31</v>
      </c>
      <c r="T42" s="58">
        <v>487.82</v>
      </c>
      <c r="U42" s="58">
        <v>331.39</v>
      </c>
      <c r="V42" s="58">
        <v>4.0999999999999996</v>
      </c>
      <c r="W42" s="58">
        <v>2031690</v>
      </c>
      <c r="X42" s="58">
        <v>2018030</v>
      </c>
      <c r="Y42" s="58">
        <v>136.6</v>
      </c>
      <c r="Z42" s="60">
        <v>375.09</v>
      </c>
      <c r="AA42" s="58">
        <v>215.59</v>
      </c>
      <c r="AB42" s="60">
        <v>157.63</v>
      </c>
      <c r="AC42" s="60">
        <v>1.87</v>
      </c>
      <c r="AD42" s="58">
        <v>2038110</v>
      </c>
      <c r="AE42" s="58">
        <v>2031690</v>
      </c>
      <c r="AF42" s="58">
        <v>64.2</v>
      </c>
      <c r="AG42" s="60">
        <v>292.14</v>
      </c>
      <c r="AH42" s="60">
        <v>165.21</v>
      </c>
      <c r="AI42" s="60">
        <v>125.47</v>
      </c>
      <c r="AJ42" s="60">
        <v>1.46</v>
      </c>
      <c r="AK42" s="58">
        <v>2038110</v>
      </c>
      <c r="AL42" s="58">
        <v>2043190</v>
      </c>
      <c r="AM42" s="58">
        <v>50.8</v>
      </c>
      <c r="AN42" s="60">
        <v>782.45</v>
      </c>
      <c r="AO42" s="60">
        <v>463</v>
      </c>
      <c r="AP42" s="60">
        <v>315.55</v>
      </c>
      <c r="AQ42" s="235">
        <v>3.9</v>
      </c>
      <c r="AR42" s="58">
        <v>2043190</v>
      </c>
      <c r="AS42" s="58">
        <v>2056190</v>
      </c>
      <c r="AT42" s="55">
        <v>130</v>
      </c>
      <c r="AU42" s="56">
        <v>-123.97</v>
      </c>
      <c r="AV42" s="56">
        <v>-238</v>
      </c>
      <c r="AW42" s="56">
        <v>-238.26</v>
      </c>
      <c r="AX42" s="56">
        <v>114.91</v>
      </c>
      <c r="AY42" s="55">
        <v>206030</v>
      </c>
      <c r="AZ42" s="55">
        <v>2056190</v>
      </c>
      <c r="BA42" s="55">
        <v>46.4</v>
      </c>
      <c r="BB42" s="56">
        <v>772.53</v>
      </c>
      <c r="BC42" s="56">
        <v>456.98</v>
      </c>
      <c r="BD42" s="56">
        <v>311.70999999999998</v>
      </c>
      <c r="BE42" s="56">
        <v>3.84</v>
      </c>
      <c r="BF42" s="55">
        <v>2073670</v>
      </c>
      <c r="BG42" s="55">
        <v>2060830</v>
      </c>
      <c r="BH42" s="55">
        <v>128.4</v>
      </c>
      <c r="BI42" s="56">
        <v>1054.21</v>
      </c>
      <c r="BJ42" s="56">
        <v>628.05999999999995</v>
      </c>
      <c r="BK42" s="56">
        <v>420.91</v>
      </c>
      <c r="BL42" s="57">
        <v>5.24</v>
      </c>
      <c r="BM42" s="55">
        <v>2073670</v>
      </c>
      <c r="BN42" s="55">
        <v>2091060</v>
      </c>
      <c r="BO42" s="55">
        <v>173.9</v>
      </c>
      <c r="BP42" s="56">
        <v>1322.91</v>
      </c>
      <c r="BQ42" s="56">
        <v>791.25</v>
      </c>
      <c r="BR42" s="56">
        <v>525.07000000000005</v>
      </c>
      <c r="BS42" s="56">
        <v>6.59</v>
      </c>
      <c r="BT42" s="55">
        <v>2091060</v>
      </c>
      <c r="BU42" s="55">
        <v>2112790</v>
      </c>
      <c r="BV42" s="55">
        <v>217.3</v>
      </c>
      <c r="BW42" s="56">
        <v>955.78</v>
      </c>
      <c r="BX42" s="55">
        <v>568.28</v>
      </c>
      <c r="BY42" s="55">
        <v>382.75</v>
      </c>
      <c r="BZ42" s="55">
        <v>4.75</v>
      </c>
      <c r="CA42" s="55">
        <v>2112790</v>
      </c>
      <c r="CB42" s="55">
        <v>2128590</v>
      </c>
      <c r="CC42" s="65">
        <v>158</v>
      </c>
      <c r="CD42" s="72">
        <f>SUM(CE42:CG42)</f>
        <v>0</v>
      </c>
      <c r="CE42" s="65"/>
      <c r="CF42" s="65"/>
      <c r="CG42" s="65"/>
      <c r="CH42" s="65"/>
      <c r="CI42" s="65"/>
      <c r="CJ42" s="65"/>
      <c r="CL42" s="53"/>
      <c r="CO42" s="29"/>
      <c r="CP42" s="62"/>
      <c r="CQ42" s="48"/>
      <c r="CR42" s="116">
        <f>CS42+CT42+CU42</f>
        <v>1032.82</v>
      </c>
      <c r="CS42" s="237">
        <v>606.26</v>
      </c>
      <c r="CT42" s="237">
        <v>406.99</v>
      </c>
      <c r="CU42" s="236">
        <f>5.07+1.5+7+6</f>
        <v>19.57</v>
      </c>
      <c r="CV42" s="51">
        <v>2606290</v>
      </c>
      <c r="CW42" s="50">
        <v>2623100</v>
      </c>
      <c r="CX42" s="43">
        <f>CW42-CV42</f>
        <v>16810</v>
      </c>
      <c r="CY42" s="29"/>
      <c r="CZ42" s="62"/>
      <c r="DA42" s="48"/>
      <c r="DB42" s="116">
        <f>DC42+DD42+DE42</f>
        <v>759.8</v>
      </c>
      <c r="DC42" s="237">
        <v>440.44</v>
      </c>
      <c r="DD42" s="237">
        <v>301.14999999999998</v>
      </c>
      <c r="DE42" s="236">
        <f>3.71+1.5+7+6</f>
        <v>18.21</v>
      </c>
      <c r="DF42" s="51">
        <v>2623100</v>
      </c>
      <c r="DG42" s="50">
        <v>2635500</v>
      </c>
      <c r="DH42" s="43">
        <f>DG42-DF42</f>
        <v>12400</v>
      </c>
      <c r="DI42" s="29"/>
      <c r="DJ42" s="62"/>
      <c r="DK42" s="48"/>
      <c r="DL42" s="116">
        <f>DM42+DN42+DO42</f>
        <v>219.97</v>
      </c>
      <c r="DM42" s="237">
        <v>116.9</v>
      </c>
      <c r="DN42" s="237">
        <v>87.55</v>
      </c>
      <c r="DO42" s="236">
        <f>1.02+1.5+7+6</f>
        <v>15.52</v>
      </c>
      <c r="DP42" s="51">
        <v>2635500</v>
      </c>
      <c r="DQ42" s="50">
        <v>2639000</v>
      </c>
      <c r="DR42" s="43">
        <f>DQ42-DP42</f>
        <v>3500</v>
      </c>
      <c r="DS42" s="29"/>
      <c r="DT42" s="62"/>
      <c r="DU42" s="48"/>
      <c r="DV42" s="116">
        <f>DW42+DX42+DY42</f>
        <v>64.5</v>
      </c>
      <c r="DW42" s="237">
        <v>27</v>
      </c>
      <c r="DX42" s="237">
        <v>22.75</v>
      </c>
      <c r="DY42" s="236">
        <f>0.25+1.5+7+6</f>
        <v>14.75</v>
      </c>
      <c r="DZ42" s="51">
        <v>2639000</v>
      </c>
      <c r="EA42" s="50">
        <v>2639340</v>
      </c>
      <c r="EB42" s="43">
        <f>EA42-DZ42</f>
        <v>340</v>
      </c>
      <c r="EC42" s="29"/>
      <c r="ED42" s="62"/>
      <c r="EE42" s="48"/>
      <c r="EF42" s="116">
        <f>EG42+EH42+EI42</f>
        <v>64.5</v>
      </c>
      <c r="EG42" s="237">
        <v>27</v>
      </c>
      <c r="EH42" s="237">
        <v>22.75</v>
      </c>
      <c r="EI42" s="236">
        <f>0.25+1.5+7+6</f>
        <v>14.75</v>
      </c>
      <c r="EJ42" s="51">
        <v>2639340</v>
      </c>
      <c r="EK42" s="50">
        <v>2639730</v>
      </c>
      <c r="EL42" s="43">
        <f>EK42-EJ42</f>
        <v>390</v>
      </c>
      <c r="EM42" s="29"/>
      <c r="EN42" s="62"/>
      <c r="EO42" s="48"/>
      <c r="EP42" s="43">
        <f>EQ42+ER42+ES42</f>
        <v>65.22</v>
      </c>
      <c r="EQ42" s="43">
        <v>27.72</v>
      </c>
      <c r="ER42" s="43">
        <v>22.75</v>
      </c>
      <c r="ES42" s="43">
        <f>0.25+1.5+7+6</f>
        <v>14.75</v>
      </c>
      <c r="ET42" s="43">
        <v>2639730</v>
      </c>
      <c r="EU42" s="43">
        <v>2640160</v>
      </c>
      <c r="EV42" s="43">
        <f>EU42-ET42</f>
        <v>430</v>
      </c>
      <c r="EW42" s="29"/>
      <c r="EX42" s="62"/>
      <c r="EY42" s="48"/>
      <c r="EZ42" s="43">
        <f>FA42+FB42+FC42</f>
        <v>586.46</v>
      </c>
      <c r="FA42" s="43">
        <v>335.16</v>
      </c>
      <c r="FB42" s="43">
        <v>233.95</v>
      </c>
      <c r="FC42" s="43">
        <f>2.85+1.5+7+6</f>
        <v>17.350000000000001</v>
      </c>
      <c r="FD42" s="43">
        <v>2640160</v>
      </c>
      <c r="FE42" s="43">
        <v>2649760</v>
      </c>
      <c r="FF42" s="43">
        <f>FE42-FD42</f>
        <v>9600</v>
      </c>
      <c r="FG42" s="29"/>
      <c r="FH42" s="62"/>
      <c r="FI42" s="48"/>
      <c r="FJ42" s="63">
        <f>FK42+FL42+FM42</f>
        <v>1555.94</v>
      </c>
      <c r="FK42" s="43">
        <v>923.98</v>
      </c>
      <c r="FL42" s="43">
        <v>609.79</v>
      </c>
      <c r="FM42" s="43">
        <f>7.67+1.5+7+6</f>
        <v>22.17</v>
      </c>
      <c r="FN42" s="43">
        <v>2649760</v>
      </c>
      <c r="FO42" s="43">
        <v>2675020</v>
      </c>
      <c r="FP42" s="43">
        <f>FO42-FN42</f>
        <v>25260</v>
      </c>
      <c r="FQ42" s="29"/>
      <c r="FR42" s="62"/>
      <c r="FS42" s="48"/>
      <c r="FT42" s="63">
        <f>FU42+FV42+FW42</f>
        <v>1386.9299999999998</v>
      </c>
      <c r="FU42" s="43">
        <v>821.33</v>
      </c>
      <c r="FV42" s="43">
        <v>544.27</v>
      </c>
      <c r="FW42" s="43">
        <f>6.83+1.5+7+6</f>
        <v>21.33</v>
      </c>
      <c r="FX42" s="43">
        <v>2675020</v>
      </c>
      <c r="FY42" s="43">
        <v>2697550</v>
      </c>
      <c r="FZ42" s="43">
        <f>FY42-FX42</f>
        <v>22530</v>
      </c>
      <c r="GA42" s="29"/>
      <c r="GB42" s="62"/>
      <c r="GC42" s="48"/>
      <c r="GD42" s="63">
        <f>GE42+GF42+GG42</f>
        <v>1349.16</v>
      </c>
      <c r="GE42" s="43">
        <v>798.39</v>
      </c>
      <c r="GF42" s="43">
        <v>529.63</v>
      </c>
      <c r="GG42" s="43">
        <f>6.64+1.5+7+6</f>
        <v>21.14</v>
      </c>
      <c r="GH42" s="43">
        <v>2697550</v>
      </c>
      <c r="GI42" s="43">
        <v>2719470</v>
      </c>
      <c r="GJ42" s="43">
        <f>GI42-GH42</f>
        <v>21920</v>
      </c>
      <c r="GK42" s="29"/>
      <c r="GL42" s="62"/>
      <c r="GM42" s="48"/>
      <c r="GN42" s="63">
        <f>GO42+GP42+GQ42</f>
        <v>541.26</v>
      </c>
      <c r="GO42" s="43">
        <v>307.70999999999998</v>
      </c>
      <c r="GP42" s="43">
        <v>216.43</v>
      </c>
      <c r="GQ42" s="43">
        <f>2.62+1.5+7+6</f>
        <v>17.12</v>
      </c>
      <c r="GR42" s="43">
        <v>2719470</v>
      </c>
      <c r="GS42" s="43">
        <v>2728340</v>
      </c>
      <c r="GT42" s="43">
        <f>GS42-GR42</f>
        <v>8870</v>
      </c>
      <c r="GU42" s="29"/>
      <c r="GV42" s="62"/>
    </row>
    <row r="43" spans="1:204" s="43" customFormat="1" ht="15.75" x14ac:dyDescent="0.25">
      <c r="A43" s="128" t="s">
        <v>169</v>
      </c>
      <c r="B43" s="55" t="s">
        <v>111</v>
      </c>
      <c r="C43" s="146">
        <v>60448801000</v>
      </c>
      <c r="D43" s="55" t="s">
        <v>170</v>
      </c>
      <c r="E43" s="116">
        <f>F43+G43+H43</f>
        <v>59.22</v>
      </c>
      <c r="F43" s="237">
        <v>21.75</v>
      </c>
      <c r="G43" s="237">
        <v>22.75</v>
      </c>
      <c r="H43" s="236">
        <f>0.22+1.5+7+6</f>
        <v>14.72</v>
      </c>
      <c r="I43" s="51">
        <v>87225</v>
      </c>
      <c r="J43" s="50">
        <v>87385</v>
      </c>
      <c r="K43" s="61">
        <f>J43-I43</f>
        <v>160</v>
      </c>
      <c r="L43" s="60">
        <v>44.72</v>
      </c>
      <c r="M43" s="58">
        <v>21.75</v>
      </c>
      <c r="N43" s="58">
        <v>22.75</v>
      </c>
      <c r="O43" s="60">
        <v>0.22</v>
      </c>
      <c r="P43" s="58">
        <v>68010</v>
      </c>
      <c r="Q43" s="58">
        <v>68325</v>
      </c>
      <c r="R43" s="58">
        <v>3.15</v>
      </c>
      <c r="S43" s="60">
        <v>45.92</v>
      </c>
      <c r="T43" s="58">
        <v>22.95</v>
      </c>
      <c r="U43" s="58">
        <v>22.75</v>
      </c>
      <c r="V43" s="58">
        <v>0.22</v>
      </c>
      <c r="W43" s="58">
        <v>68775</v>
      </c>
      <c r="X43" s="58">
        <v>68325</v>
      </c>
      <c r="Y43" s="58">
        <v>4.5</v>
      </c>
      <c r="Z43" s="60">
        <v>44.72</v>
      </c>
      <c r="AA43" s="58">
        <v>21.75</v>
      </c>
      <c r="AB43" s="60">
        <v>22.75</v>
      </c>
      <c r="AC43" s="60">
        <v>0.22</v>
      </c>
      <c r="AD43" s="58">
        <v>69005</v>
      </c>
      <c r="AE43" s="58">
        <v>68775</v>
      </c>
      <c r="AF43" s="58">
        <v>2.2999999999999998</v>
      </c>
      <c r="AG43" s="60">
        <v>44.72</v>
      </c>
      <c r="AH43" s="60">
        <v>21.75</v>
      </c>
      <c r="AI43" s="60">
        <v>22.75</v>
      </c>
      <c r="AJ43" s="60">
        <v>0.22</v>
      </c>
      <c r="AK43" s="58">
        <v>69005</v>
      </c>
      <c r="AL43" s="58">
        <v>69170</v>
      </c>
      <c r="AM43" s="58">
        <v>1.65</v>
      </c>
      <c r="AN43" s="60">
        <v>44.72</v>
      </c>
      <c r="AO43" s="60">
        <v>21.75</v>
      </c>
      <c r="AP43" s="60">
        <v>22.75</v>
      </c>
      <c r="AQ43" s="235">
        <v>0.22</v>
      </c>
      <c r="AR43" s="58">
        <v>69170</v>
      </c>
      <c r="AS43" s="58">
        <v>69490</v>
      </c>
      <c r="AT43" s="55">
        <v>3.2</v>
      </c>
      <c r="AU43" s="56">
        <v>44.72</v>
      </c>
      <c r="AV43" s="56">
        <v>21.75</v>
      </c>
      <c r="AW43" s="56">
        <v>22.75</v>
      </c>
      <c r="AX43" s="56">
        <v>0.22</v>
      </c>
      <c r="AY43" s="55">
        <v>69490</v>
      </c>
      <c r="AZ43" s="55">
        <v>69770</v>
      </c>
      <c r="BA43" s="55">
        <v>34</v>
      </c>
      <c r="BB43" s="56">
        <v>44.72</v>
      </c>
      <c r="BC43" s="56">
        <v>21.75</v>
      </c>
      <c r="BD43" s="56">
        <v>22.75</v>
      </c>
      <c r="BE43" s="56">
        <v>0.22</v>
      </c>
      <c r="BF43" s="55">
        <v>70120</v>
      </c>
      <c r="BG43" s="55">
        <v>69770</v>
      </c>
      <c r="BH43" s="55">
        <v>3.5</v>
      </c>
      <c r="BI43" s="56">
        <v>44.72</v>
      </c>
      <c r="BJ43" s="56">
        <v>21.75</v>
      </c>
      <c r="BK43" s="56">
        <v>22.75</v>
      </c>
      <c r="BL43" s="57">
        <v>0.22</v>
      </c>
      <c r="BM43" s="55">
        <v>70120</v>
      </c>
      <c r="BN43" s="55">
        <v>70520</v>
      </c>
      <c r="BO43" s="55">
        <v>4</v>
      </c>
      <c r="BP43" s="56">
        <v>44.72</v>
      </c>
      <c r="BQ43" s="56">
        <v>21.75</v>
      </c>
      <c r="BR43" s="56">
        <v>22.75</v>
      </c>
      <c r="BS43" s="56">
        <v>0.22</v>
      </c>
      <c r="BT43" s="55">
        <v>70520</v>
      </c>
      <c r="BU43" s="55">
        <v>70830</v>
      </c>
      <c r="BV43" s="55">
        <v>3.1</v>
      </c>
      <c r="BW43" s="56">
        <v>44.72</v>
      </c>
      <c r="BX43" s="55">
        <v>21.75</v>
      </c>
      <c r="BY43" s="55">
        <v>22.75</v>
      </c>
      <c r="BZ43" s="55">
        <v>0.22</v>
      </c>
      <c r="CA43" s="55">
        <v>70830</v>
      </c>
      <c r="CB43" s="55">
        <v>70880</v>
      </c>
      <c r="CC43" s="65">
        <v>0.05</v>
      </c>
      <c r="CD43" s="72">
        <f>SUM(CE43:CG43)</f>
        <v>0</v>
      </c>
      <c r="CE43" s="65"/>
      <c r="CF43" s="65"/>
      <c r="CG43" s="65"/>
      <c r="CH43" s="65"/>
      <c r="CI43" s="65"/>
      <c r="CJ43" s="65"/>
      <c r="CL43" s="53"/>
      <c r="CO43" s="29"/>
      <c r="CP43" s="62"/>
      <c r="CQ43" s="48"/>
      <c r="CR43" s="116">
        <f>CS43+CT43+CU43</f>
        <v>59.22</v>
      </c>
      <c r="CS43" s="237">
        <v>21.75</v>
      </c>
      <c r="CT43" s="237">
        <v>22.75</v>
      </c>
      <c r="CU43" s="236">
        <f>0.22+1.5+7+6</f>
        <v>14.72</v>
      </c>
      <c r="CV43" s="51">
        <v>87385</v>
      </c>
      <c r="CW43" s="50">
        <v>87515</v>
      </c>
      <c r="CX43" s="43">
        <f>CW43-CV43</f>
        <v>130</v>
      </c>
      <c r="CY43" s="29"/>
      <c r="CZ43" s="62"/>
      <c r="DA43" s="48"/>
      <c r="DB43" s="116">
        <f>DC43+DD43+DE43</f>
        <v>59.22</v>
      </c>
      <c r="DC43" s="237">
        <v>21.75</v>
      </c>
      <c r="DD43" s="237">
        <v>22.75</v>
      </c>
      <c r="DE43" s="236">
        <f>0.22+1.5+7+6</f>
        <v>14.72</v>
      </c>
      <c r="DF43" s="51">
        <v>87515</v>
      </c>
      <c r="DG43" s="50">
        <v>87690</v>
      </c>
      <c r="DH43" s="43">
        <f>DG43-DF43</f>
        <v>175</v>
      </c>
      <c r="DI43" s="29"/>
      <c r="DJ43" s="62"/>
      <c r="DK43" s="48"/>
      <c r="DL43" s="116">
        <f>DM43+DN43+DO43</f>
        <v>59.22</v>
      </c>
      <c r="DM43" s="237">
        <v>21.75</v>
      </c>
      <c r="DN43" s="237">
        <v>22.75</v>
      </c>
      <c r="DO43" s="236">
        <f>0.22+1.5+7+6</f>
        <v>14.72</v>
      </c>
      <c r="DP43" s="51">
        <v>87690</v>
      </c>
      <c r="DQ43" s="50">
        <v>87815</v>
      </c>
      <c r="DR43" s="43">
        <f>DQ43-DP43</f>
        <v>125</v>
      </c>
      <c r="DS43" s="29"/>
      <c r="DT43" s="62"/>
      <c r="DU43" s="48"/>
      <c r="DV43" s="116">
        <f>DW43+DX43+DY43</f>
        <v>59.22</v>
      </c>
      <c r="DW43" s="237">
        <v>21.75</v>
      </c>
      <c r="DX43" s="237">
        <v>22.75</v>
      </c>
      <c r="DY43" s="236">
        <f>0.22+1.5+7+6</f>
        <v>14.72</v>
      </c>
      <c r="DZ43" s="51">
        <v>87815</v>
      </c>
      <c r="EA43" s="50">
        <v>87905</v>
      </c>
      <c r="EB43" s="43">
        <f>EA43-DZ43</f>
        <v>90</v>
      </c>
      <c r="EC43" s="29"/>
      <c r="ED43" s="62"/>
      <c r="EE43" s="48"/>
      <c r="EF43" s="116">
        <f>EG43+EH43+EI43</f>
        <v>85.33</v>
      </c>
      <c r="EG43" s="237">
        <v>39.93</v>
      </c>
      <c r="EH43" s="237">
        <v>30.55</v>
      </c>
      <c r="EI43" s="236">
        <f>0.35+1.5+7+6</f>
        <v>14.85</v>
      </c>
      <c r="EJ43" s="51">
        <v>87905</v>
      </c>
      <c r="EK43" s="50">
        <v>89030</v>
      </c>
      <c r="EL43" s="43">
        <f>EK43-EJ43</f>
        <v>1125</v>
      </c>
      <c r="EM43" s="29"/>
      <c r="EN43" s="62"/>
      <c r="EO43" s="48"/>
      <c r="EP43" s="43">
        <f>EQ43+ER43+ES43</f>
        <v>59.22</v>
      </c>
      <c r="EQ43" s="43">
        <v>21.75</v>
      </c>
      <c r="ER43" s="43">
        <v>22.75</v>
      </c>
      <c r="ES43" s="43">
        <f>0.22+1.5+7+6</f>
        <v>14.72</v>
      </c>
      <c r="ET43" s="43">
        <v>89030</v>
      </c>
      <c r="EU43" s="43">
        <v>89235</v>
      </c>
      <c r="EV43" s="43">
        <f>EU43-ET43</f>
        <v>205</v>
      </c>
      <c r="EW43" s="29"/>
      <c r="EX43" s="62"/>
      <c r="EY43" s="48"/>
      <c r="EZ43" s="43">
        <f>FA43+FB43+FC43</f>
        <v>59.22</v>
      </c>
      <c r="FA43" s="43">
        <v>21.75</v>
      </c>
      <c r="FB43" s="43">
        <v>22.75</v>
      </c>
      <c r="FC43" s="43">
        <f>0.22+1.5+7+6</f>
        <v>14.72</v>
      </c>
      <c r="FD43" s="43">
        <v>89235</v>
      </c>
      <c r="FE43" s="43">
        <v>89411</v>
      </c>
      <c r="FF43" s="43">
        <f>FE43-FD43</f>
        <v>176</v>
      </c>
      <c r="FG43" s="29"/>
      <c r="FH43" s="62"/>
      <c r="FI43" s="48"/>
      <c r="FJ43" s="63">
        <f>FK43+FL43+FM43</f>
        <v>59.22</v>
      </c>
      <c r="FK43" s="43">
        <v>21.75</v>
      </c>
      <c r="FL43" s="43">
        <v>22.75</v>
      </c>
      <c r="FM43" s="43">
        <f>0.22+1.5+7+6</f>
        <v>14.72</v>
      </c>
      <c r="FN43" s="43">
        <v>89411</v>
      </c>
      <c r="FO43" s="43">
        <v>89684</v>
      </c>
      <c r="FP43" s="43">
        <f>FO43-FN43</f>
        <v>273</v>
      </c>
      <c r="FQ43" s="29"/>
      <c r="FR43" s="62"/>
      <c r="FS43" s="48"/>
      <c r="FT43" s="63">
        <f>FU43+FV43+FW43</f>
        <v>59.22</v>
      </c>
      <c r="FU43" s="43">
        <v>21.75</v>
      </c>
      <c r="FV43" s="43">
        <v>22.75</v>
      </c>
      <c r="FW43" s="43">
        <f>0.22+1.5+7+6</f>
        <v>14.72</v>
      </c>
      <c r="FX43" s="43">
        <v>89684</v>
      </c>
      <c r="FY43" s="43">
        <v>89833</v>
      </c>
      <c r="FZ43" s="43">
        <f>FY43-FX43</f>
        <v>149</v>
      </c>
      <c r="GA43" s="29"/>
      <c r="GB43" s="62"/>
      <c r="GC43" s="48"/>
      <c r="GD43" s="63">
        <f>GE43+GF43+GG43</f>
        <v>59.22</v>
      </c>
      <c r="GE43" s="43">
        <v>21.75</v>
      </c>
      <c r="GF43" s="43">
        <v>22.75</v>
      </c>
      <c r="GG43" s="43">
        <f>0.22+1.5+7+6</f>
        <v>14.72</v>
      </c>
      <c r="GH43" s="43">
        <v>89833</v>
      </c>
      <c r="GI43" s="43">
        <v>89946</v>
      </c>
      <c r="GJ43" s="43">
        <f>GI43-GH43</f>
        <v>113</v>
      </c>
      <c r="GK43" s="29"/>
      <c r="GL43" s="62"/>
      <c r="GM43" s="48"/>
      <c r="GN43" s="63">
        <f>GO43+GP43+GQ43</f>
        <v>68.03</v>
      </c>
      <c r="GO43" s="43">
        <v>30.51</v>
      </c>
      <c r="GP43" s="43">
        <v>22.75</v>
      </c>
      <c r="GQ43" s="43">
        <f>0.27+1.5+7+6</f>
        <v>14.77</v>
      </c>
      <c r="GR43" s="43">
        <v>89946</v>
      </c>
      <c r="GS43" s="43">
        <v>90711</v>
      </c>
      <c r="GT43" s="43">
        <f>GS43-GR43</f>
        <v>765</v>
      </c>
      <c r="GU43" s="29"/>
      <c r="GV43" s="62"/>
    </row>
    <row r="44" spans="1:204" s="43" customFormat="1" ht="15.75" x14ac:dyDescent="0.25">
      <c r="A44" s="128" t="s">
        <v>169</v>
      </c>
      <c r="B44" s="55" t="s">
        <v>6</v>
      </c>
      <c r="C44" s="146">
        <v>61266201001</v>
      </c>
      <c r="D44" s="55" t="s">
        <v>168</v>
      </c>
      <c r="E44" s="116">
        <f>F44+G44+H44</f>
        <v>59.22</v>
      </c>
      <c r="F44" s="237">
        <v>21.75</v>
      </c>
      <c r="G44" s="237">
        <v>22.75</v>
      </c>
      <c r="H44" s="236">
        <f>0.22+1.5+7+6</f>
        <v>14.72</v>
      </c>
      <c r="I44" s="51">
        <v>34910</v>
      </c>
      <c r="J44" s="50">
        <v>35170</v>
      </c>
      <c r="K44" s="61">
        <f>J44-I44</f>
        <v>260</v>
      </c>
      <c r="L44" s="60">
        <v>47.49</v>
      </c>
      <c r="M44" s="58">
        <v>24.51</v>
      </c>
      <c r="N44" s="58">
        <v>22.75</v>
      </c>
      <c r="O44" s="60">
        <v>0.23</v>
      </c>
      <c r="P44" s="58">
        <v>14945</v>
      </c>
      <c r="Q44" s="58">
        <v>15460</v>
      </c>
      <c r="R44" s="58">
        <v>5.15</v>
      </c>
      <c r="S44" s="60">
        <v>44.72</v>
      </c>
      <c r="T44" s="58">
        <v>21.75</v>
      </c>
      <c r="U44" s="58">
        <v>22.75</v>
      </c>
      <c r="V44" s="58">
        <v>0.22</v>
      </c>
      <c r="W44" s="58">
        <v>16240</v>
      </c>
      <c r="X44" s="58">
        <v>15975</v>
      </c>
      <c r="Y44" s="58">
        <v>2.65</v>
      </c>
      <c r="Z44" s="60">
        <v>45.92</v>
      </c>
      <c r="AA44" s="58">
        <v>22.95</v>
      </c>
      <c r="AB44" s="60">
        <v>22.75</v>
      </c>
      <c r="AC44" s="60">
        <v>0.22</v>
      </c>
      <c r="AD44" s="58">
        <v>68775</v>
      </c>
      <c r="AE44" s="58">
        <v>68325</v>
      </c>
      <c r="AF44" s="58">
        <v>4.5</v>
      </c>
      <c r="AG44" s="60">
        <v>44.72</v>
      </c>
      <c r="AH44" s="60">
        <v>21.75</v>
      </c>
      <c r="AI44" s="60">
        <v>22.75</v>
      </c>
      <c r="AJ44" s="60">
        <v>0.22</v>
      </c>
      <c r="AK44" s="58">
        <v>16240</v>
      </c>
      <c r="AL44" s="58">
        <v>16415</v>
      </c>
      <c r="AM44" s="58">
        <v>1.75</v>
      </c>
      <c r="AN44" s="60">
        <v>47.85</v>
      </c>
      <c r="AO44" s="60">
        <v>24.87</v>
      </c>
      <c r="AP44" s="60">
        <v>22.75</v>
      </c>
      <c r="AQ44" s="235">
        <v>0.23</v>
      </c>
      <c r="AR44" s="58">
        <v>16415</v>
      </c>
      <c r="AS44" s="58">
        <v>16945</v>
      </c>
      <c r="AT44" s="55">
        <v>5.3</v>
      </c>
      <c r="AU44" s="56">
        <v>44.72</v>
      </c>
      <c r="AV44" s="56">
        <v>21.75</v>
      </c>
      <c r="AW44" s="56">
        <v>22.75</v>
      </c>
      <c r="AX44" s="56">
        <v>0.22</v>
      </c>
      <c r="AY44" s="55">
        <v>16945</v>
      </c>
      <c r="AZ44" s="55">
        <v>17340</v>
      </c>
      <c r="BA44" s="55">
        <v>31</v>
      </c>
      <c r="BB44" s="56">
        <v>46.89</v>
      </c>
      <c r="BC44" s="56">
        <v>23.91</v>
      </c>
      <c r="BD44" s="56">
        <v>22.75</v>
      </c>
      <c r="BE44" s="56">
        <v>0.23</v>
      </c>
      <c r="BF44" s="55">
        <v>17830</v>
      </c>
      <c r="BG44" s="55">
        <v>17340</v>
      </c>
      <c r="BH44" s="55">
        <v>4.9000000000000004</v>
      </c>
      <c r="BI44" s="56">
        <v>46.29</v>
      </c>
      <c r="BJ44" s="56">
        <v>23.31</v>
      </c>
      <c r="BK44" s="56">
        <v>22.75</v>
      </c>
      <c r="BL44" s="57">
        <v>0.23</v>
      </c>
      <c r="BM44" s="55">
        <v>17830</v>
      </c>
      <c r="BN44" s="55">
        <v>18295</v>
      </c>
      <c r="BO44" s="55">
        <v>4.6500000000000004</v>
      </c>
      <c r="BP44" s="56">
        <v>44.72</v>
      </c>
      <c r="BQ44" s="56">
        <v>21.75</v>
      </c>
      <c r="BR44" s="56">
        <v>22.75</v>
      </c>
      <c r="BS44" s="56">
        <v>0.22</v>
      </c>
      <c r="BT44" s="55">
        <v>18295</v>
      </c>
      <c r="BU44" s="55">
        <v>18655</v>
      </c>
      <c r="BV44" s="55">
        <v>3.6</v>
      </c>
      <c r="BW44" s="56">
        <v>44.72</v>
      </c>
      <c r="BX44" s="55">
        <v>21.75</v>
      </c>
      <c r="BY44" s="55">
        <v>22.75</v>
      </c>
      <c r="BZ44" s="55">
        <v>0.22</v>
      </c>
      <c r="CA44" s="55">
        <v>18655</v>
      </c>
      <c r="CB44" s="55">
        <v>18655</v>
      </c>
      <c r="CC44" s="65">
        <v>0</v>
      </c>
      <c r="CD44" s="72">
        <f>SUM(CE44:CG44)</f>
        <v>0</v>
      </c>
      <c r="CE44" s="65"/>
      <c r="CF44" s="65"/>
      <c r="CG44" s="65"/>
      <c r="CH44" s="65"/>
      <c r="CI44" s="65"/>
      <c r="CJ44" s="65"/>
      <c r="CL44" s="53"/>
      <c r="CO44" s="29"/>
      <c r="CP44" s="62"/>
      <c r="CQ44" s="48"/>
      <c r="CR44" s="116">
        <f>CS44+CT44+CU44</f>
        <v>59.22</v>
      </c>
      <c r="CS44" s="237">
        <v>21.75</v>
      </c>
      <c r="CT44" s="237">
        <v>22.75</v>
      </c>
      <c r="CU44" s="236">
        <f>0.22+1.5+7+6</f>
        <v>14.72</v>
      </c>
      <c r="CV44" s="51">
        <v>35170</v>
      </c>
      <c r="CW44" s="50">
        <v>35450</v>
      </c>
      <c r="CX44" s="43">
        <f>CW44-CV44</f>
        <v>280</v>
      </c>
      <c r="CY44" s="29"/>
      <c r="CZ44" s="62"/>
      <c r="DA44" s="48"/>
      <c r="DB44" s="238">
        <f>DC44+DD44+DE44</f>
        <v>59.22</v>
      </c>
      <c r="DC44" s="237">
        <v>21.75</v>
      </c>
      <c r="DD44" s="237">
        <v>22.75</v>
      </c>
      <c r="DE44" s="236">
        <f>0.22+1.5+7+6</f>
        <v>14.72</v>
      </c>
      <c r="DF44" s="51">
        <v>35450</v>
      </c>
      <c r="DG44" s="50">
        <v>35730</v>
      </c>
      <c r="DH44" s="43">
        <f>DG44-DF44</f>
        <v>280</v>
      </c>
      <c r="DI44" s="29"/>
      <c r="DJ44" s="62"/>
      <c r="DK44" s="48"/>
      <c r="DL44" s="238">
        <v>59.22</v>
      </c>
      <c r="DM44" s="237">
        <v>21.75</v>
      </c>
      <c r="DN44" s="237">
        <v>22.75</v>
      </c>
      <c r="DO44" s="236">
        <f>0.22+1.5+7+6</f>
        <v>14.72</v>
      </c>
      <c r="DP44" s="51">
        <v>35730</v>
      </c>
      <c r="DQ44" s="50">
        <v>35850</v>
      </c>
      <c r="DR44" s="43">
        <f>DQ44-DP44</f>
        <v>120</v>
      </c>
      <c r="DS44" s="29"/>
      <c r="DT44" s="62"/>
      <c r="DU44" s="48"/>
      <c r="DV44" s="238">
        <f>DW44+DX44+DY44</f>
        <v>59.22</v>
      </c>
      <c r="DW44" s="237">
        <v>21.75</v>
      </c>
      <c r="DX44" s="237">
        <v>22.75</v>
      </c>
      <c r="DY44" s="236">
        <f>0.22+1.5+7+6</f>
        <v>14.72</v>
      </c>
      <c r="DZ44" s="51">
        <v>35850</v>
      </c>
      <c r="EA44" s="50">
        <v>35975</v>
      </c>
      <c r="EB44" s="43">
        <f>EA44-DZ44</f>
        <v>125</v>
      </c>
      <c r="EC44" s="29"/>
      <c r="ED44" s="62"/>
      <c r="EE44" s="48"/>
      <c r="EF44" s="238">
        <f>EG44+EH44+EI44</f>
        <v>59.22</v>
      </c>
      <c r="EG44" s="237">
        <v>21.75</v>
      </c>
      <c r="EH44" s="237">
        <v>22.75</v>
      </c>
      <c r="EI44" s="236">
        <f>0.22+1.5+7+6</f>
        <v>14.72</v>
      </c>
      <c r="EJ44" s="51">
        <v>35975</v>
      </c>
      <c r="EK44" s="50">
        <v>36125</v>
      </c>
      <c r="EL44" s="43">
        <f>EK44-EJ44</f>
        <v>150</v>
      </c>
      <c r="EM44" s="29"/>
      <c r="EN44" s="62"/>
      <c r="EO44" s="48"/>
      <c r="EP44" s="43">
        <f>EQ44+ER44+ES44</f>
        <v>59.22</v>
      </c>
      <c r="EQ44" s="43">
        <v>21.75</v>
      </c>
      <c r="ER44" s="43">
        <v>22.75</v>
      </c>
      <c r="ES44" s="43">
        <f>0.22+1.5+7+6</f>
        <v>14.72</v>
      </c>
      <c r="ET44" s="43">
        <v>36125</v>
      </c>
      <c r="EU44" s="43">
        <v>36225</v>
      </c>
      <c r="EV44" s="43">
        <f>EU44-ET44</f>
        <v>100</v>
      </c>
      <c r="EW44" s="29"/>
      <c r="EX44" s="62"/>
      <c r="EY44" s="48"/>
      <c r="EZ44" s="43">
        <f>FA44+FB44+FC44</f>
        <v>59.22</v>
      </c>
      <c r="FA44" s="43">
        <v>21.75</v>
      </c>
      <c r="FB44" s="43">
        <v>22.75</v>
      </c>
      <c r="FC44" s="43">
        <f>0.22+1.5+7+6</f>
        <v>14.72</v>
      </c>
      <c r="FD44" s="43">
        <v>36225</v>
      </c>
      <c r="FE44" s="43">
        <v>36340</v>
      </c>
      <c r="FF44" s="43">
        <f>FE44-FD44</f>
        <v>115</v>
      </c>
      <c r="FG44" s="29"/>
      <c r="FH44" s="62"/>
      <c r="FI44" s="48"/>
      <c r="FJ44" s="63">
        <f>FK44+FL44+FM44</f>
        <v>59.22</v>
      </c>
      <c r="FK44" s="43">
        <v>21.75</v>
      </c>
      <c r="FL44" s="43">
        <v>22.75</v>
      </c>
      <c r="FM44" s="43">
        <f>0.22+1.5+7+6</f>
        <v>14.72</v>
      </c>
      <c r="FN44" s="43">
        <v>36340</v>
      </c>
      <c r="FO44" s="43">
        <v>36590</v>
      </c>
      <c r="FP44" s="43">
        <f>FO44-FN44</f>
        <v>250</v>
      </c>
      <c r="FQ44" s="29"/>
      <c r="FR44" s="62"/>
      <c r="FS44" s="48"/>
      <c r="FT44" s="63">
        <f>FU44+FV44+FW44</f>
        <v>59.22</v>
      </c>
      <c r="FU44" s="43">
        <v>21.75</v>
      </c>
      <c r="FV44" s="43">
        <v>22.75</v>
      </c>
      <c r="FW44" s="43">
        <f>0.22+1.5+7+6</f>
        <v>14.72</v>
      </c>
      <c r="FX44" s="43">
        <v>36590</v>
      </c>
      <c r="FY44" s="43">
        <v>36755</v>
      </c>
      <c r="FZ44" s="43">
        <f>FY44-FX44</f>
        <v>165</v>
      </c>
      <c r="GA44" s="29"/>
      <c r="GB44" s="62"/>
      <c r="GC44" s="48"/>
      <c r="GD44" s="63">
        <f>GE44+GF44+GG44</f>
        <v>59.22</v>
      </c>
      <c r="GE44" s="43">
        <v>21.75</v>
      </c>
      <c r="GF44" s="43">
        <v>22.75</v>
      </c>
      <c r="GG44" s="43">
        <f>0.22+1.5+7+6</f>
        <v>14.72</v>
      </c>
      <c r="GH44" s="43">
        <v>36755</v>
      </c>
      <c r="GI44" s="43">
        <v>36840</v>
      </c>
      <c r="GJ44" s="43">
        <f>GI44-GH44</f>
        <v>85</v>
      </c>
      <c r="GK44" s="29"/>
      <c r="GL44" s="62"/>
      <c r="GM44" s="48"/>
      <c r="GN44" s="63">
        <f>GO44+GP44+GQ44</f>
        <v>59.22</v>
      </c>
      <c r="GO44" s="43">
        <v>21.75</v>
      </c>
      <c r="GP44" s="43">
        <v>22.75</v>
      </c>
      <c r="GQ44" s="43">
        <f>0.22+1.5+7+6</f>
        <v>14.72</v>
      </c>
      <c r="GR44" s="43">
        <v>36840</v>
      </c>
      <c r="GS44" s="43">
        <v>37210</v>
      </c>
      <c r="GT44" s="43">
        <f>GS44-GR44</f>
        <v>370</v>
      </c>
      <c r="GU44" s="29"/>
      <c r="GV44" s="62"/>
    </row>
    <row r="45" spans="1:204" s="43" customFormat="1" ht="16.5" thickBot="1" x14ac:dyDescent="0.3">
      <c r="A45" s="128" t="s">
        <v>167</v>
      </c>
      <c r="B45" s="55" t="s">
        <v>107</v>
      </c>
      <c r="C45" s="146" t="s">
        <v>166</v>
      </c>
      <c r="D45" s="55" t="s">
        <v>165</v>
      </c>
      <c r="E45" s="35">
        <f>F45+G45+H45</f>
        <v>198.03000000000003</v>
      </c>
      <c r="F45" s="232">
        <v>7.52</v>
      </c>
      <c r="G45" s="231">
        <v>30</v>
      </c>
      <c r="H45" s="230">
        <f>150.77+9.74</f>
        <v>160.51000000000002</v>
      </c>
      <c r="I45" s="229">
        <v>516</v>
      </c>
      <c r="J45" s="229">
        <v>516</v>
      </c>
      <c r="K45" s="36">
        <f>J45-I45</f>
        <v>0</v>
      </c>
      <c r="L45" s="60">
        <v>244.96</v>
      </c>
      <c r="M45" s="58">
        <v>49.45</v>
      </c>
      <c r="N45" s="58">
        <v>30</v>
      </c>
      <c r="O45" s="60">
        <v>165.51</v>
      </c>
      <c r="P45" s="58">
        <v>477</v>
      </c>
      <c r="Q45" s="58">
        <v>478</v>
      </c>
      <c r="R45" s="58">
        <v>1</v>
      </c>
      <c r="S45" s="60">
        <v>242.93</v>
      </c>
      <c r="T45" s="58">
        <v>49.45</v>
      </c>
      <c r="U45" s="58">
        <v>32.97</v>
      </c>
      <c r="V45" s="58">
        <v>160.51</v>
      </c>
      <c r="W45" s="58">
        <v>478</v>
      </c>
      <c r="X45" s="58">
        <v>480</v>
      </c>
      <c r="Y45" s="58">
        <v>2</v>
      </c>
      <c r="Z45" s="60">
        <v>239.96</v>
      </c>
      <c r="AA45" s="58">
        <v>49.45</v>
      </c>
      <c r="AB45" s="60">
        <v>30</v>
      </c>
      <c r="AC45" s="60">
        <v>160.51</v>
      </c>
      <c r="AD45" s="58">
        <v>480</v>
      </c>
      <c r="AE45" s="58">
        <v>480</v>
      </c>
      <c r="AF45" s="58">
        <v>0</v>
      </c>
      <c r="AG45" s="60">
        <v>239.96</v>
      </c>
      <c r="AH45" s="60">
        <v>49.45</v>
      </c>
      <c r="AI45" s="60">
        <v>30</v>
      </c>
      <c r="AJ45" s="60">
        <v>150.77000000000001</v>
      </c>
      <c r="AK45" s="58">
        <v>480</v>
      </c>
      <c r="AL45" s="58">
        <v>481</v>
      </c>
      <c r="AM45" s="58">
        <v>1</v>
      </c>
      <c r="AN45" s="60">
        <v>239.96</v>
      </c>
      <c r="AO45" s="60">
        <v>49.45</v>
      </c>
      <c r="AP45" s="60">
        <v>30</v>
      </c>
      <c r="AQ45" s="235">
        <v>150.77000000000001</v>
      </c>
      <c r="AR45" s="58">
        <v>480</v>
      </c>
      <c r="AS45" s="58">
        <v>481</v>
      </c>
      <c r="AT45" s="55">
        <v>1</v>
      </c>
      <c r="AU45" s="56">
        <v>247.93</v>
      </c>
      <c r="AV45" s="56">
        <v>49.45</v>
      </c>
      <c r="AW45" s="56">
        <v>32.97</v>
      </c>
      <c r="AX45" s="56">
        <v>159.74</v>
      </c>
      <c r="AY45" s="55">
        <v>481</v>
      </c>
      <c r="AZ45" s="55">
        <v>483</v>
      </c>
      <c r="BA45" s="55">
        <v>2</v>
      </c>
      <c r="BB45" s="56">
        <v>239.96</v>
      </c>
      <c r="BC45" s="56">
        <v>49.95</v>
      </c>
      <c r="BD45" s="56">
        <v>30</v>
      </c>
      <c r="BE45" s="56">
        <v>160.51</v>
      </c>
      <c r="BF45" s="55">
        <v>484</v>
      </c>
      <c r="BG45" s="55">
        <v>485</v>
      </c>
      <c r="BH45" s="55">
        <v>1</v>
      </c>
      <c r="BI45" s="56">
        <v>239.96</v>
      </c>
      <c r="BJ45" s="56">
        <v>49.45</v>
      </c>
      <c r="BK45" s="56">
        <v>30</v>
      </c>
      <c r="BL45" s="57">
        <v>160.51</v>
      </c>
      <c r="BM45" s="55">
        <v>485</v>
      </c>
      <c r="BN45" s="55">
        <v>486</v>
      </c>
      <c r="BO45" s="55">
        <v>1</v>
      </c>
      <c r="BP45" s="56">
        <v>239.96</v>
      </c>
      <c r="BQ45" s="56">
        <v>49.45</v>
      </c>
      <c r="BR45" s="56">
        <v>30</v>
      </c>
      <c r="BS45" s="56">
        <v>160.51</v>
      </c>
      <c r="BT45" s="55">
        <v>486</v>
      </c>
      <c r="BU45" s="55">
        <v>486</v>
      </c>
      <c r="BV45" s="55">
        <v>0</v>
      </c>
      <c r="BW45" s="56"/>
      <c r="BX45" s="55"/>
      <c r="BY45" s="55"/>
      <c r="BZ45" s="55"/>
      <c r="CA45" s="55">
        <v>486</v>
      </c>
      <c r="CB45" s="55">
        <v>486</v>
      </c>
      <c r="CC45" s="65">
        <v>0</v>
      </c>
      <c r="CD45" s="72">
        <f>SUM(CE45:CG45)</f>
        <v>244.96000000000004</v>
      </c>
      <c r="CE45" s="65">
        <v>49.45</v>
      </c>
      <c r="CF45" s="65">
        <v>30</v>
      </c>
      <c r="CG45" s="65">
        <f>150.77+9.74+5</f>
        <v>165.51000000000002</v>
      </c>
      <c r="CH45" s="65"/>
      <c r="CI45" s="65"/>
      <c r="CJ45" s="65"/>
      <c r="CL45" s="53"/>
      <c r="CO45" s="29"/>
      <c r="CP45" s="62"/>
      <c r="CQ45" s="48"/>
      <c r="CR45" s="35">
        <f>CS45+CT45+CU45</f>
        <v>198.03000000000003</v>
      </c>
      <c r="CS45" s="232">
        <v>7.52</v>
      </c>
      <c r="CT45" s="231">
        <v>30</v>
      </c>
      <c r="CU45" s="230">
        <f>150.77+9.74</f>
        <v>160.51000000000002</v>
      </c>
      <c r="CV45" s="229">
        <v>516</v>
      </c>
      <c r="CW45" s="229">
        <v>516</v>
      </c>
      <c r="CX45" s="28">
        <f>CW45-CV45</f>
        <v>0</v>
      </c>
      <c r="CY45" s="29"/>
      <c r="CZ45" s="62"/>
      <c r="DA45" s="48"/>
      <c r="DB45" s="35">
        <v>198.03</v>
      </c>
      <c r="DC45" s="232">
        <v>7.52</v>
      </c>
      <c r="DD45" s="231">
        <v>30</v>
      </c>
      <c r="DE45" s="230">
        <f>150.77+9.74</f>
        <v>160.51000000000002</v>
      </c>
      <c r="DF45" s="229">
        <v>516</v>
      </c>
      <c r="DG45" s="229">
        <v>516</v>
      </c>
      <c r="DH45" s="28">
        <f>DG45-DF45</f>
        <v>0</v>
      </c>
      <c r="DI45" s="29"/>
      <c r="DJ45" s="62"/>
      <c r="DK45" s="48"/>
      <c r="DL45" s="35">
        <f>DM45+DN45+DO45</f>
        <v>198.03000000000003</v>
      </c>
      <c r="DM45" s="234">
        <v>7.52</v>
      </c>
      <c r="DN45" s="231">
        <v>30</v>
      </c>
      <c r="DO45" s="230">
        <f>150.77+9.74</f>
        <v>160.51000000000002</v>
      </c>
      <c r="DP45" s="229">
        <v>516</v>
      </c>
      <c r="DQ45" s="229">
        <v>516</v>
      </c>
      <c r="DR45" s="28">
        <f>DQ45-DP45</f>
        <v>0</v>
      </c>
      <c r="DS45" s="29"/>
      <c r="DT45" s="62"/>
      <c r="DU45" s="48"/>
      <c r="DV45" s="35">
        <f>DW45+DX45+DY45</f>
        <v>198.03000000000003</v>
      </c>
      <c r="DW45" s="234">
        <v>7.52</v>
      </c>
      <c r="DX45" s="231">
        <v>30</v>
      </c>
      <c r="DY45" s="230">
        <f>150.77+9.74</f>
        <v>160.51000000000002</v>
      </c>
      <c r="DZ45" s="229">
        <v>516</v>
      </c>
      <c r="EA45" s="233">
        <v>516</v>
      </c>
      <c r="EB45" s="28">
        <f>EA45-DZ45</f>
        <v>0</v>
      </c>
      <c r="EC45" s="29"/>
      <c r="ED45" s="62"/>
      <c r="EE45" s="48"/>
      <c r="EF45" s="35">
        <f>EG45+EH45+EI45</f>
        <v>198.03000000000003</v>
      </c>
      <c r="EG45" s="232">
        <v>7.52</v>
      </c>
      <c r="EH45" s="231">
        <v>30</v>
      </c>
      <c r="EI45" s="230">
        <f>150.77+9.74</f>
        <v>160.51000000000002</v>
      </c>
      <c r="EJ45" s="229">
        <v>516</v>
      </c>
      <c r="EK45" s="229">
        <v>516</v>
      </c>
      <c r="EL45" s="28">
        <f>EK45-EJ45</f>
        <v>0</v>
      </c>
      <c r="EM45" s="29"/>
      <c r="EN45" s="62"/>
      <c r="EO45" s="48"/>
      <c r="EP45" s="28">
        <f>EQ45+ER45+ES45</f>
        <v>198.03000000000003</v>
      </c>
      <c r="EQ45" s="28">
        <v>7.52</v>
      </c>
      <c r="ER45" s="28">
        <v>30</v>
      </c>
      <c r="ES45" s="28">
        <f>150.77+9.74</f>
        <v>160.51000000000002</v>
      </c>
      <c r="ET45" s="28">
        <v>516</v>
      </c>
      <c r="EU45" s="28">
        <v>516</v>
      </c>
      <c r="EV45" s="28">
        <f>EU45-ET45</f>
        <v>0</v>
      </c>
      <c r="EW45" s="29"/>
      <c r="EX45" s="62"/>
      <c r="EY45" s="48"/>
      <c r="EZ45" s="28">
        <f>FA45+FB45+FC45</f>
        <v>231.03000000000003</v>
      </c>
      <c r="FA45" s="28">
        <v>11.37</v>
      </c>
      <c r="FB45" s="28">
        <v>34.15</v>
      </c>
      <c r="FC45" s="28">
        <f>150.77+9.74+25</f>
        <v>185.51000000000002</v>
      </c>
      <c r="FD45" s="28">
        <v>516</v>
      </c>
      <c r="FE45" s="28">
        <v>517</v>
      </c>
      <c r="FF45" s="28">
        <f>FE45-FD45</f>
        <v>1</v>
      </c>
      <c r="FG45" s="29" t="s">
        <v>3</v>
      </c>
      <c r="FH45" s="62"/>
      <c r="FI45" s="48"/>
      <c r="FJ45" s="31">
        <f>FK45+FL45+FM45</f>
        <v>198.51000000000002</v>
      </c>
      <c r="FK45" s="28">
        <v>8</v>
      </c>
      <c r="FL45" s="28">
        <v>30</v>
      </c>
      <c r="FM45" s="28">
        <f>150.77+9.74</f>
        <v>160.51000000000002</v>
      </c>
      <c r="FN45" s="28">
        <v>517</v>
      </c>
      <c r="FO45" s="28">
        <v>517</v>
      </c>
      <c r="FP45" s="28">
        <f>FO45-FN45</f>
        <v>0</v>
      </c>
      <c r="FQ45" s="29"/>
      <c r="FR45" s="62"/>
      <c r="FS45" s="48"/>
      <c r="FT45" s="31">
        <f>FU45+FV45+FW45</f>
        <v>198.51000000000002</v>
      </c>
      <c r="FU45" s="28">
        <v>8</v>
      </c>
      <c r="FV45" s="28">
        <v>30</v>
      </c>
      <c r="FW45" s="28">
        <f>150.77+9.74</f>
        <v>160.51000000000002</v>
      </c>
      <c r="FX45" s="28">
        <v>517</v>
      </c>
      <c r="FY45" s="28">
        <v>517</v>
      </c>
      <c r="FZ45" s="28">
        <f>FY45-FX45</f>
        <v>0</v>
      </c>
      <c r="GA45" s="29"/>
      <c r="GB45" s="62"/>
      <c r="GC45" s="48"/>
      <c r="GD45" s="31">
        <f>GE45+GF45+GG45</f>
        <v>198.51000000000002</v>
      </c>
      <c r="GE45" s="28">
        <v>8</v>
      </c>
      <c r="GF45" s="28">
        <v>30</v>
      </c>
      <c r="GG45" s="28">
        <f>150.77+9.74</f>
        <v>160.51000000000002</v>
      </c>
      <c r="GH45" s="28">
        <v>517</v>
      </c>
      <c r="GI45" s="28">
        <v>517</v>
      </c>
      <c r="GJ45" s="28">
        <f>GI45-GH45</f>
        <v>0</v>
      </c>
      <c r="GK45" s="29"/>
      <c r="GL45" s="62"/>
      <c r="GM45" s="48"/>
      <c r="GN45" s="31">
        <f>SUM(GO45:GQ45)</f>
        <v>206.03000000000003</v>
      </c>
      <c r="GO45" s="28">
        <v>11.37</v>
      </c>
      <c r="GP45" s="28">
        <v>34.15</v>
      </c>
      <c r="GQ45" s="28">
        <f>150.77+9.74</f>
        <v>160.51000000000002</v>
      </c>
      <c r="GR45" s="28">
        <v>517</v>
      </c>
      <c r="GS45" s="28">
        <v>518</v>
      </c>
      <c r="GT45" s="28">
        <f>GS45-GR45</f>
        <v>1</v>
      </c>
      <c r="GU45" s="29"/>
      <c r="GV45" s="62"/>
    </row>
    <row r="46" spans="1:204" s="14" customFormat="1" ht="15.75" x14ac:dyDescent="0.25">
      <c r="C46" s="27"/>
      <c r="E46" s="199">
        <f>SUM(E3:E45)</f>
        <v>18798.77</v>
      </c>
      <c r="F46" s="217">
        <f>SUM(F3:F45)</f>
        <v>12412.539999999997</v>
      </c>
      <c r="G46" s="216">
        <f>SUM(G3:G45)</f>
        <v>5059.7400000000007</v>
      </c>
      <c r="H46" s="215">
        <f>SUM(H3:H45)</f>
        <v>1326.49</v>
      </c>
      <c r="I46" s="214">
        <f>SUM(I3:I45)</f>
        <v>3696925</v>
      </c>
      <c r="J46" s="213">
        <f>SUM(J3:J45)</f>
        <v>3722468</v>
      </c>
      <c r="K46" s="212">
        <f>SUM(K3:K45)</f>
        <v>25543</v>
      </c>
      <c r="L46" s="228"/>
      <c r="M46" s="212"/>
      <c r="N46" s="220"/>
      <c r="O46" s="226"/>
      <c r="P46" s="220"/>
      <c r="Q46" s="220"/>
      <c r="R46" s="220"/>
      <c r="S46" s="226"/>
      <c r="T46" s="220"/>
      <c r="U46" s="220"/>
      <c r="V46" s="220"/>
      <c r="W46" s="220"/>
      <c r="X46" s="220"/>
      <c r="Y46" s="220"/>
      <c r="Z46" s="226"/>
      <c r="AA46" s="220"/>
      <c r="AB46" s="226"/>
      <c r="AC46" s="226"/>
      <c r="AD46" s="220"/>
      <c r="AE46" s="220"/>
      <c r="AF46" s="220"/>
      <c r="AG46" s="226"/>
      <c r="AH46" s="220"/>
      <c r="AI46" s="226"/>
      <c r="AJ46" s="226"/>
      <c r="AK46" s="220"/>
      <c r="AL46" s="220"/>
      <c r="AM46" s="227"/>
      <c r="AN46" s="226"/>
      <c r="AO46" s="226"/>
      <c r="AP46" s="226"/>
      <c r="AQ46" s="225"/>
      <c r="AR46" s="220"/>
      <c r="AS46" s="220"/>
      <c r="AT46" s="219"/>
      <c r="AU46" s="221"/>
      <c r="AV46" s="221"/>
      <c r="AW46" s="221"/>
      <c r="AX46" s="221"/>
      <c r="AY46" s="221"/>
      <c r="AZ46" s="221"/>
      <c r="BA46" s="221"/>
      <c r="BB46" s="223"/>
      <c r="BC46" s="223"/>
      <c r="BD46" s="223"/>
      <c r="BE46" s="223"/>
      <c r="BF46" s="221"/>
      <c r="BG46" s="221"/>
      <c r="BH46" s="221"/>
      <c r="BI46" s="223"/>
      <c r="BJ46" s="223"/>
      <c r="BK46" s="223"/>
      <c r="BL46" s="224"/>
      <c r="BM46" s="221"/>
      <c r="BN46" s="221"/>
      <c r="BO46" s="221"/>
      <c r="BP46" s="223"/>
      <c r="BQ46" s="223"/>
      <c r="BR46" s="223"/>
      <c r="BS46" s="223"/>
      <c r="BT46" s="221"/>
      <c r="BU46" s="221"/>
      <c r="BV46" s="221"/>
      <c r="BW46" s="223"/>
      <c r="BX46" s="221"/>
      <c r="BY46" s="221"/>
      <c r="BZ46" s="221"/>
      <c r="CA46" s="221"/>
      <c r="CB46" s="221"/>
      <c r="CC46" s="222"/>
      <c r="CD46" s="222"/>
      <c r="CE46" s="222"/>
      <c r="CF46" s="222"/>
      <c r="CG46" s="222"/>
      <c r="CH46" s="222"/>
      <c r="CI46" s="222"/>
      <c r="CJ46" s="222"/>
      <c r="CK46" s="221"/>
      <c r="CL46" s="220"/>
      <c r="CO46" s="29"/>
      <c r="CP46" s="62"/>
      <c r="CQ46" s="16"/>
      <c r="CR46" s="199">
        <f>SUM(CR3:CR45)</f>
        <v>18818.86</v>
      </c>
      <c r="CS46" s="198">
        <f>SUM(CS3:CS45)</f>
        <v>12424.05</v>
      </c>
      <c r="CT46" s="198">
        <f>SUM(CT3:CT45)</f>
        <v>5068.0800000000008</v>
      </c>
      <c r="CU46" s="198">
        <f>SUM(CU3:CU45)</f>
        <v>1326.73</v>
      </c>
      <c r="CV46" s="14">
        <f>SUM(CV3:CV45)</f>
        <v>3715899</v>
      </c>
      <c r="CW46" s="14">
        <f>SUM(CW3:CW45)</f>
        <v>3736218</v>
      </c>
      <c r="CX46" s="219">
        <f>SUM(CX3:CX45)</f>
        <v>20319</v>
      </c>
      <c r="CY46" s="29"/>
      <c r="CZ46" s="62"/>
      <c r="DA46" s="16"/>
      <c r="DB46" s="23">
        <f>SUM(DB3:DB45)</f>
        <v>14055.019999999997</v>
      </c>
      <c r="DC46" s="14">
        <f>SUM(DC3:DC45)</f>
        <v>8127.25</v>
      </c>
      <c r="DD46" s="14">
        <f>SUM(DD3:DD45)</f>
        <v>4607.3</v>
      </c>
      <c r="DE46" s="14">
        <f>SUM(DE3:DE45)</f>
        <v>1320.4700000000003</v>
      </c>
      <c r="DF46" s="14">
        <f>SUM(DF3:DF45)</f>
        <v>3735007</v>
      </c>
      <c r="DG46" s="14">
        <f>SUM(DG3:DG45)</f>
        <v>3749514</v>
      </c>
      <c r="DH46" s="14">
        <f>SUM(DH3:DH45)</f>
        <v>14507</v>
      </c>
      <c r="DI46" s="29"/>
      <c r="DJ46" s="62"/>
      <c r="DK46" s="16"/>
      <c r="DL46" s="23">
        <f>SUM(DL3:DL45)</f>
        <v>10360.449999999999</v>
      </c>
      <c r="DM46" s="198">
        <f>SUM(DM3:DM45)</f>
        <v>4882.0200000000004</v>
      </c>
      <c r="DN46" s="198">
        <f>SUM(DN3:DN45)</f>
        <v>4161.8700000000008</v>
      </c>
      <c r="DO46" s="198">
        <f>SUM(DO3:DO45)</f>
        <v>1316.5600000000002</v>
      </c>
      <c r="DP46" s="14">
        <f>SUM(DP3:DP45)</f>
        <v>3749514</v>
      </c>
      <c r="DQ46" s="14">
        <f>SUM(DQ3:DQ45)</f>
        <v>3754137</v>
      </c>
      <c r="DR46" s="14">
        <f>SUM(DR3:DR45)</f>
        <v>4623</v>
      </c>
      <c r="DS46" s="29"/>
      <c r="DT46" s="62"/>
      <c r="DU46" s="16"/>
      <c r="DV46" s="23">
        <f>SUM(DV3:DV45)</f>
        <v>9759.4999999999982</v>
      </c>
      <c r="DW46" s="14">
        <f>SUM(DW3:DW45)</f>
        <v>4293.5000000000009</v>
      </c>
      <c r="DX46" s="14">
        <f>SUM(DX3:DX45)</f>
        <v>4192.76</v>
      </c>
      <c r="DY46" s="14">
        <f>SUM(DY3:DY45)</f>
        <v>1273.2400000000002</v>
      </c>
      <c r="DZ46" s="14">
        <f>SUM(DZ3:DZ45)</f>
        <v>3741917.56</v>
      </c>
      <c r="EA46" s="14">
        <f>SUM(EA3:EA45)</f>
        <v>3756052</v>
      </c>
      <c r="EB46" s="14">
        <f>SUM(EB3:EB45)</f>
        <v>14185</v>
      </c>
      <c r="EC46" s="29"/>
      <c r="ED46" s="62"/>
      <c r="EE46" s="16"/>
      <c r="EF46" s="23">
        <f>SUM(EF3:EF45)</f>
        <v>8834.0199999999986</v>
      </c>
      <c r="EG46" s="14">
        <f>SUM(EG3:EG45)</f>
        <v>3566.79</v>
      </c>
      <c r="EH46" s="14">
        <f>SUM(EH3:EH45)</f>
        <v>3952.0200000000009</v>
      </c>
      <c r="EI46" s="14">
        <f>SUM(EI3:EI45)</f>
        <v>1315.21</v>
      </c>
      <c r="EJ46" s="14">
        <f>SUM(EJ3:EJ45)</f>
        <v>3756046</v>
      </c>
      <c r="EK46" s="14">
        <f>SUM(EK3:EK45)</f>
        <v>3758201</v>
      </c>
      <c r="EL46" s="14">
        <f>SUM(EL3:EL45)</f>
        <v>2155</v>
      </c>
      <c r="EM46" s="29"/>
      <c r="EN46" s="62"/>
      <c r="EO46" s="16"/>
      <c r="EP46" s="198">
        <f>SUM(EP3:EP45)</f>
        <v>9184.0299999999988</v>
      </c>
      <c r="EQ46" s="198">
        <f>SUM(EQ3:EQ45)</f>
        <v>4707.3700000000026</v>
      </c>
      <c r="ER46" s="198">
        <f>SUM(ER3:ER45)</f>
        <v>3106.7999999999993</v>
      </c>
      <c r="ES46" s="198">
        <f>SUM(ES3:ES45)</f>
        <v>1369.8600000000004</v>
      </c>
      <c r="ET46" s="14">
        <f>SUM(ET3:ET45)</f>
        <v>3758201</v>
      </c>
      <c r="EU46" s="14">
        <f>SUM(EU3:EU45)</f>
        <v>3760155</v>
      </c>
      <c r="EV46" s="14">
        <f>SUM(EV3:EV45)</f>
        <v>1954</v>
      </c>
      <c r="EW46" s="29"/>
      <c r="EX46" s="62"/>
      <c r="EY46" s="16"/>
      <c r="EZ46" s="198">
        <f>SUM(EZ3:EZ45)</f>
        <v>15120.510000000004</v>
      </c>
      <c r="FA46" s="198">
        <f>SUM(FA3:FA45)</f>
        <v>10001.939999999999</v>
      </c>
      <c r="FB46" s="198">
        <f>SUM(FB3:FB45)</f>
        <v>3645.7899999999995</v>
      </c>
      <c r="FC46" s="198">
        <f>SUM(FC3:FC45)</f>
        <v>1423.5800000000002</v>
      </c>
      <c r="FD46" s="14">
        <f>SUM(FD3:FD45)</f>
        <v>3760155</v>
      </c>
      <c r="FE46" s="14">
        <f>SUM(FE3:FE45)</f>
        <v>3773078</v>
      </c>
      <c r="FF46" s="14">
        <f>SUM(FF3:FF45)</f>
        <v>12923</v>
      </c>
      <c r="FG46" s="29"/>
      <c r="FH46" s="62"/>
      <c r="FI46" s="16"/>
      <c r="FJ46" s="15">
        <f>FK46+FL46+FM46</f>
        <v>15791.739999999996</v>
      </c>
      <c r="FK46" s="198">
        <f>SUM(FK3:FK45)</f>
        <v>10292.999999999996</v>
      </c>
      <c r="FL46" s="198">
        <f>SUM(FL3:FL45)</f>
        <v>4045.6499999999992</v>
      </c>
      <c r="FM46" s="198">
        <f>SUM(FM3:FM45)</f>
        <v>1453.0900000000004</v>
      </c>
      <c r="FN46" s="14">
        <f>SUM(FN3:FN45)</f>
        <v>3773019</v>
      </c>
      <c r="FO46" s="14">
        <f>SUM(FO3:FO45)</f>
        <v>3801623</v>
      </c>
      <c r="FP46" s="14">
        <f>SUM(FP3:FP45)</f>
        <v>28604</v>
      </c>
      <c r="FQ46" s="29"/>
      <c r="FR46" s="62"/>
      <c r="FS46" s="16"/>
      <c r="FT46" s="198">
        <f>SUM(FT3:FT45)</f>
        <v>19288.120000000003</v>
      </c>
      <c r="FU46" s="198">
        <f>SUM(FU3:FU45)</f>
        <v>13819.979999999998</v>
      </c>
      <c r="FV46" s="198">
        <f>SUM(FV3:FV45)</f>
        <v>4015.4999999999995</v>
      </c>
      <c r="FW46" s="198">
        <f>SUM(FW3:FW45)</f>
        <v>1452.64</v>
      </c>
      <c r="FX46" s="14">
        <f>SUM(FX3:FX45)</f>
        <v>3801916</v>
      </c>
      <c r="FY46" s="14">
        <f>SUM(FY3:FY45)</f>
        <v>3828500</v>
      </c>
      <c r="FZ46" s="14">
        <f>SUM(FZ3:FZ45)</f>
        <v>26584</v>
      </c>
      <c r="GA46" s="29"/>
      <c r="GB46" s="62"/>
      <c r="GC46" s="16"/>
      <c r="GD46" s="15">
        <f>SUM(GD3:GD45)</f>
        <v>17045.180000000004</v>
      </c>
      <c r="GE46" s="14">
        <f>SUM(GE3:GE45)</f>
        <v>11951.969999999992</v>
      </c>
      <c r="GF46" s="14">
        <f>SUM(GF3:GF45)</f>
        <v>3645.6499999999996</v>
      </c>
      <c r="GG46" s="14">
        <f>SUM(GG3:GG45)</f>
        <v>1447.5600000000002</v>
      </c>
      <c r="GH46" s="14">
        <f>SUM(GH3:GH45)</f>
        <v>3793795</v>
      </c>
      <c r="GI46" s="14">
        <f>SUM(GI3:GI45)</f>
        <v>3818345</v>
      </c>
      <c r="GJ46" s="14">
        <f>SUM(GJ3:GJ45)</f>
        <v>24550</v>
      </c>
      <c r="GK46" s="29"/>
      <c r="GL46" s="62"/>
      <c r="GM46" s="16"/>
      <c r="GN46" s="15">
        <f>SUM(GN3:GN45)</f>
        <v>16432.34</v>
      </c>
      <c r="GO46" s="14">
        <f>SUM(GO3:GO45)</f>
        <v>11520.139999999996</v>
      </c>
      <c r="GP46" s="14">
        <f>SUM(GP3:GP45)</f>
        <v>3466.8099999999995</v>
      </c>
      <c r="GQ46" s="14">
        <f>SUM(GQ3:GQ45)</f>
        <v>1445.39</v>
      </c>
      <c r="GR46" s="14">
        <f>SUM(GR3:GR45)</f>
        <v>3818345</v>
      </c>
      <c r="GS46" s="14">
        <f>SUM(GS3:GS45)</f>
        <v>3832030</v>
      </c>
      <c r="GT46" s="14">
        <f>SUM(GT3:GT45)</f>
        <v>13685</v>
      </c>
      <c r="GU46" s="29"/>
      <c r="GV46" s="62"/>
    </row>
    <row r="47" spans="1:204" ht="15.75" x14ac:dyDescent="0.25">
      <c r="A47" s="14"/>
      <c r="B47" s="4"/>
      <c r="C47" s="218"/>
      <c r="D47" s="4"/>
      <c r="E47" s="199"/>
      <c r="F47" s="217"/>
      <c r="G47" s="216"/>
      <c r="H47" s="215"/>
      <c r="I47" s="214"/>
      <c r="J47" s="213"/>
      <c r="K47" s="212"/>
      <c r="L47" s="211"/>
      <c r="M47" s="210"/>
      <c r="N47" s="206"/>
      <c r="O47" s="208"/>
      <c r="P47" s="206"/>
      <c r="Q47" s="206"/>
      <c r="R47" s="206"/>
      <c r="S47" s="208"/>
      <c r="T47" s="206"/>
      <c r="U47" s="206"/>
      <c r="V47" s="206"/>
      <c r="W47" s="206"/>
      <c r="X47" s="206"/>
      <c r="Y47" s="206"/>
      <c r="Z47" s="208"/>
      <c r="AA47" s="206"/>
      <c r="AB47" s="208"/>
      <c r="AC47" s="208"/>
      <c r="AD47" s="206"/>
      <c r="AE47" s="206"/>
      <c r="AF47" s="206"/>
      <c r="AG47" s="208"/>
      <c r="AH47" s="206"/>
      <c r="AI47" s="208"/>
      <c r="AJ47" s="208"/>
      <c r="AK47" s="206"/>
      <c r="AL47" s="206"/>
      <c r="AM47" s="209"/>
      <c r="AN47" s="208"/>
      <c r="AO47" s="208"/>
      <c r="AP47" s="208"/>
      <c r="AQ47" s="207"/>
      <c r="AR47" s="206"/>
      <c r="AS47" s="206"/>
      <c r="AT47" s="205"/>
      <c r="AU47" s="201"/>
      <c r="AV47" s="201"/>
      <c r="AW47" s="201"/>
      <c r="AX47" s="201"/>
      <c r="AY47" s="201"/>
      <c r="AZ47" s="201"/>
      <c r="BA47" s="201"/>
      <c r="BB47" s="203"/>
      <c r="BC47" s="203"/>
      <c r="BD47" s="203"/>
      <c r="BE47" s="203"/>
      <c r="BF47" s="201"/>
      <c r="BG47" s="201"/>
      <c r="BH47" s="201"/>
      <c r="BI47" s="203"/>
      <c r="BJ47" s="203"/>
      <c r="BK47" s="203"/>
      <c r="BL47" s="204"/>
      <c r="BM47" s="201"/>
      <c r="BN47" s="201"/>
      <c r="BO47" s="201"/>
      <c r="BP47" s="203"/>
      <c r="BQ47" s="203"/>
      <c r="BR47" s="203"/>
      <c r="BS47" s="203"/>
      <c r="BT47" s="201"/>
      <c r="BU47" s="201"/>
      <c r="BV47" s="201"/>
      <c r="BW47" s="203"/>
      <c r="BX47" s="201"/>
      <c r="BY47" s="201"/>
      <c r="BZ47" s="201"/>
      <c r="CA47" s="201"/>
      <c r="CB47" s="201"/>
      <c r="CC47" s="202"/>
      <c r="CD47" s="202"/>
      <c r="CE47" s="202"/>
      <c r="CF47" s="202"/>
      <c r="CG47" s="202"/>
      <c r="CH47" s="202"/>
      <c r="CI47" s="202"/>
      <c r="CJ47" s="202"/>
      <c r="CK47" s="201"/>
      <c r="CL47" s="200"/>
      <c r="CO47" s="29"/>
      <c r="CP47" s="62"/>
      <c r="CR47" s="199"/>
      <c r="CS47" s="198"/>
      <c r="CT47" s="198"/>
      <c r="CU47" s="198"/>
      <c r="CV47" s="14"/>
      <c r="CW47" s="14"/>
      <c r="CY47" s="29"/>
      <c r="CZ47" s="62"/>
      <c r="DI47" s="29"/>
      <c r="DJ47" s="62"/>
      <c r="DS47" s="29"/>
      <c r="DT47" s="62"/>
      <c r="EC47" s="29"/>
      <c r="ED47" s="62"/>
      <c r="EM47" s="29"/>
      <c r="EN47" s="62"/>
      <c r="EO47" s="2"/>
      <c r="EW47" s="29"/>
      <c r="EX47" s="62"/>
      <c r="FG47" s="29"/>
      <c r="FH47" s="62"/>
      <c r="FJ47" s="12"/>
      <c r="FQ47" s="29"/>
      <c r="FR47" s="62"/>
      <c r="GA47" s="29"/>
      <c r="GB47" s="62"/>
      <c r="GD47" s="12"/>
      <c r="GK47" s="29"/>
      <c r="GL47" s="62"/>
      <c r="GU47" s="29"/>
      <c r="GV47" s="62"/>
    </row>
    <row r="48" spans="1:204" s="43" customFormat="1" ht="31.5" x14ac:dyDescent="0.25">
      <c r="A48" s="98" t="s">
        <v>164</v>
      </c>
      <c r="B48" s="197" t="s">
        <v>163</v>
      </c>
      <c r="C48" s="197" t="s">
        <v>162</v>
      </c>
      <c r="D48" s="197" t="s">
        <v>161</v>
      </c>
      <c r="E48" s="171" t="s">
        <v>98</v>
      </c>
      <c r="F48" s="186" t="s">
        <v>99</v>
      </c>
      <c r="G48" s="185" t="s">
        <v>100</v>
      </c>
      <c r="H48" s="184" t="s">
        <v>155</v>
      </c>
      <c r="I48" s="193"/>
      <c r="J48" s="196"/>
      <c r="K48" s="196"/>
      <c r="L48" s="196"/>
      <c r="M48" s="185" t="s">
        <v>100</v>
      </c>
      <c r="N48" s="191" t="s">
        <v>99</v>
      </c>
      <c r="O48" s="184" t="s">
        <v>155</v>
      </c>
      <c r="P48" s="193" t="s">
        <v>98</v>
      </c>
      <c r="Q48" s="196"/>
      <c r="R48" s="196"/>
      <c r="S48" s="196"/>
      <c r="T48" s="185" t="s">
        <v>100</v>
      </c>
      <c r="U48" s="191" t="s">
        <v>99</v>
      </c>
      <c r="V48" s="184" t="s">
        <v>155</v>
      </c>
      <c r="W48" s="193" t="s">
        <v>98</v>
      </c>
      <c r="X48" s="196"/>
      <c r="Y48" s="196"/>
      <c r="Z48" s="196"/>
      <c r="AA48" s="185" t="s">
        <v>100</v>
      </c>
      <c r="AB48" s="191" t="s">
        <v>99</v>
      </c>
      <c r="AC48" s="184" t="s">
        <v>155</v>
      </c>
      <c r="AD48" s="193" t="s">
        <v>98</v>
      </c>
      <c r="AE48" s="196"/>
      <c r="AF48" s="196"/>
      <c r="AG48" s="195"/>
      <c r="AH48" s="185" t="s">
        <v>100</v>
      </c>
      <c r="AI48" s="191" t="s">
        <v>99</v>
      </c>
      <c r="AJ48" s="184" t="s">
        <v>155</v>
      </c>
      <c r="AK48" s="193" t="s">
        <v>98</v>
      </c>
      <c r="AL48" s="196"/>
      <c r="AM48" s="196"/>
      <c r="AN48" s="195"/>
      <c r="AO48" s="185" t="s">
        <v>100</v>
      </c>
      <c r="AP48" s="191" t="s">
        <v>99</v>
      </c>
      <c r="AQ48" s="184" t="s">
        <v>155</v>
      </c>
      <c r="AR48" s="193" t="s">
        <v>98</v>
      </c>
      <c r="AS48" s="196"/>
      <c r="AT48" s="196"/>
      <c r="AU48" s="195"/>
      <c r="AV48" s="185" t="s">
        <v>100</v>
      </c>
      <c r="AW48" s="191" t="s">
        <v>99</v>
      </c>
      <c r="AX48" s="184" t="s">
        <v>155</v>
      </c>
      <c r="AY48" s="193" t="s">
        <v>98</v>
      </c>
      <c r="AZ48" s="196"/>
      <c r="BA48" s="196"/>
      <c r="BB48" s="195"/>
      <c r="BC48" s="185" t="s">
        <v>100</v>
      </c>
      <c r="BD48" s="191" t="s">
        <v>99</v>
      </c>
      <c r="BE48" s="184" t="s">
        <v>155</v>
      </c>
      <c r="BF48" s="193" t="s">
        <v>98</v>
      </c>
      <c r="BG48" s="194"/>
      <c r="BH48" s="194"/>
      <c r="BI48" s="194"/>
      <c r="BJ48" s="185" t="s">
        <v>100</v>
      </c>
      <c r="BK48" s="191" t="s">
        <v>99</v>
      </c>
      <c r="BL48" s="184" t="s">
        <v>155</v>
      </c>
      <c r="BM48" s="193" t="s">
        <v>98</v>
      </c>
      <c r="BN48" s="184"/>
      <c r="BO48" s="184"/>
      <c r="BP48" s="184"/>
      <c r="BQ48" s="185" t="s">
        <v>100</v>
      </c>
      <c r="BR48" s="191" t="s">
        <v>99</v>
      </c>
      <c r="BS48" s="184" t="s">
        <v>155</v>
      </c>
      <c r="BT48" s="193" t="s">
        <v>98</v>
      </c>
      <c r="BU48" s="192"/>
      <c r="BV48" s="192"/>
      <c r="BW48" s="192"/>
      <c r="BX48" s="185"/>
      <c r="BY48" s="191"/>
      <c r="BZ48" s="184"/>
      <c r="CA48" s="190" t="s">
        <v>97</v>
      </c>
      <c r="CB48" s="189"/>
      <c r="CO48" s="100" t="s">
        <v>97</v>
      </c>
      <c r="CP48" s="183"/>
      <c r="CQ48" s="48"/>
      <c r="CR48" s="187" t="s">
        <v>98</v>
      </c>
      <c r="CS48" s="186" t="s">
        <v>99</v>
      </c>
      <c r="CT48" s="185" t="s">
        <v>100</v>
      </c>
      <c r="CU48" s="184" t="s">
        <v>155</v>
      </c>
      <c r="CY48" s="100" t="s">
        <v>97</v>
      </c>
      <c r="CZ48" s="183"/>
      <c r="DA48" s="48"/>
      <c r="DB48" s="187" t="s">
        <v>98</v>
      </c>
      <c r="DC48" s="186" t="s">
        <v>99</v>
      </c>
      <c r="DD48" s="185" t="s">
        <v>100</v>
      </c>
      <c r="DE48" s="184" t="s">
        <v>155</v>
      </c>
      <c r="DI48" s="100" t="s">
        <v>97</v>
      </c>
      <c r="DJ48" s="183"/>
      <c r="DK48" s="48"/>
      <c r="DL48" s="187" t="s">
        <v>98</v>
      </c>
      <c r="DM48" s="186" t="s">
        <v>99</v>
      </c>
      <c r="DN48" s="185" t="s">
        <v>100</v>
      </c>
      <c r="DO48" s="184" t="s">
        <v>155</v>
      </c>
      <c r="DS48" s="100" t="s">
        <v>97</v>
      </c>
      <c r="DT48" s="183"/>
      <c r="DU48" s="48"/>
      <c r="DV48" s="187" t="s">
        <v>98</v>
      </c>
      <c r="DW48" s="186" t="s">
        <v>99</v>
      </c>
      <c r="DX48" s="185" t="s">
        <v>100</v>
      </c>
      <c r="DY48" s="184" t="s">
        <v>155</v>
      </c>
      <c r="EC48" s="100" t="s">
        <v>97</v>
      </c>
      <c r="ED48" s="183"/>
      <c r="EE48" s="48"/>
      <c r="EF48" s="187" t="s">
        <v>98</v>
      </c>
      <c r="EG48" s="186" t="s">
        <v>99</v>
      </c>
      <c r="EH48" s="185" t="s">
        <v>100</v>
      </c>
      <c r="EI48" s="184" t="s">
        <v>155</v>
      </c>
      <c r="EM48" s="100" t="s">
        <v>97</v>
      </c>
      <c r="EN48" s="183"/>
      <c r="EO48" s="48"/>
      <c r="EP48" s="187" t="s">
        <v>98</v>
      </c>
      <c r="EQ48" s="186" t="s">
        <v>99</v>
      </c>
      <c r="ER48" s="185" t="s">
        <v>100</v>
      </c>
      <c r="ES48" s="184" t="s">
        <v>155</v>
      </c>
      <c r="EW48" s="100" t="s">
        <v>97</v>
      </c>
      <c r="EX48" s="183"/>
      <c r="EY48" s="48"/>
      <c r="EZ48" s="187" t="s">
        <v>98</v>
      </c>
      <c r="FA48" s="186" t="s">
        <v>99</v>
      </c>
      <c r="FB48" s="185" t="s">
        <v>100</v>
      </c>
      <c r="FC48" s="184" t="s">
        <v>155</v>
      </c>
      <c r="FG48" s="100" t="s">
        <v>97</v>
      </c>
      <c r="FH48" s="183"/>
      <c r="FI48" s="48"/>
      <c r="FJ48" s="188" t="s">
        <v>98</v>
      </c>
      <c r="FK48" s="186" t="s">
        <v>99</v>
      </c>
      <c r="FL48" s="185" t="s">
        <v>100</v>
      </c>
      <c r="FM48" s="184" t="s">
        <v>155</v>
      </c>
      <c r="FQ48" s="100" t="s">
        <v>97</v>
      </c>
      <c r="FR48" s="183"/>
      <c r="FS48" s="48"/>
      <c r="FT48" s="187" t="s">
        <v>98</v>
      </c>
      <c r="FU48" s="186" t="s">
        <v>99</v>
      </c>
      <c r="FV48" s="185" t="s">
        <v>100</v>
      </c>
      <c r="FW48" s="184" t="s">
        <v>155</v>
      </c>
      <c r="GA48" s="100" t="s">
        <v>97</v>
      </c>
      <c r="GB48" s="183"/>
      <c r="GC48" s="48"/>
      <c r="GD48" s="188" t="s">
        <v>98</v>
      </c>
      <c r="GE48" s="186" t="s">
        <v>99</v>
      </c>
      <c r="GF48" s="185" t="s">
        <v>100</v>
      </c>
      <c r="GG48" s="184" t="s">
        <v>155</v>
      </c>
      <c r="GK48" s="100" t="s">
        <v>97</v>
      </c>
      <c r="GL48" s="183"/>
      <c r="GM48" s="48"/>
      <c r="GN48" s="187" t="s">
        <v>98</v>
      </c>
      <c r="GO48" s="186" t="s">
        <v>99</v>
      </c>
      <c r="GP48" s="185" t="s">
        <v>100</v>
      </c>
      <c r="GQ48" s="184" t="s">
        <v>155</v>
      </c>
      <c r="GU48" s="100" t="s">
        <v>97</v>
      </c>
      <c r="GV48" s="183"/>
    </row>
    <row r="49" spans="1:204" s="43" customFormat="1" ht="31.5" x14ac:dyDescent="0.25">
      <c r="A49" s="169"/>
      <c r="B49" s="181" t="s">
        <v>160</v>
      </c>
      <c r="C49" s="182" t="s">
        <v>159</v>
      </c>
      <c r="D49" s="181" t="s">
        <v>158</v>
      </c>
      <c r="E49" s="49">
        <v>1622.53</v>
      </c>
      <c r="F49" s="50">
        <v>12227</v>
      </c>
      <c r="G49" s="51">
        <v>11899</v>
      </c>
      <c r="H49" s="180">
        <f>F49-G49</f>
        <v>328</v>
      </c>
      <c r="I49" s="178"/>
      <c r="J49" s="178"/>
      <c r="K49" s="178"/>
      <c r="L49" s="178">
        <v>0</v>
      </c>
      <c r="M49" s="178">
        <v>0</v>
      </c>
      <c r="N49" s="175">
        <v>0</v>
      </c>
      <c r="O49" s="178" t="s">
        <v>3</v>
      </c>
      <c r="P49" s="175"/>
      <c r="Q49" s="175"/>
      <c r="R49" s="178">
        <v>0</v>
      </c>
      <c r="S49" s="178">
        <v>0</v>
      </c>
      <c r="T49" s="178">
        <v>0</v>
      </c>
      <c r="U49" s="179">
        <v>726.91</v>
      </c>
      <c r="V49" s="178" t="s">
        <v>3</v>
      </c>
      <c r="W49" s="175"/>
      <c r="X49" s="175"/>
      <c r="Y49" s="177">
        <v>3866</v>
      </c>
      <c r="Z49" s="177">
        <v>40</v>
      </c>
      <c r="AA49" s="177">
        <v>64400</v>
      </c>
      <c r="AB49" s="176">
        <v>678.84</v>
      </c>
      <c r="AC49" s="175"/>
      <c r="AD49" s="175"/>
      <c r="AE49" s="174"/>
      <c r="AF49" s="173">
        <v>4011</v>
      </c>
      <c r="AG49" s="172">
        <v>40</v>
      </c>
      <c r="AH49" s="55">
        <v>5800</v>
      </c>
      <c r="AI49" s="55">
        <v>677.84</v>
      </c>
      <c r="AJ49" s="55"/>
      <c r="AK49" s="55"/>
      <c r="AL49" s="55"/>
      <c r="AM49" s="55">
        <v>4011</v>
      </c>
      <c r="AN49" s="55">
        <v>4000</v>
      </c>
      <c r="AO49" s="55">
        <v>5800</v>
      </c>
      <c r="AP49" s="56">
        <v>816.57</v>
      </c>
      <c r="AQ49" s="56" t="s">
        <v>3</v>
      </c>
      <c r="AR49" s="56" t="s">
        <v>3</v>
      </c>
      <c r="AS49" s="56" t="s">
        <v>3</v>
      </c>
      <c r="AT49" s="55">
        <v>4011</v>
      </c>
      <c r="AU49" s="55">
        <v>4172</v>
      </c>
      <c r="AV49" s="141">
        <v>6440</v>
      </c>
      <c r="AW49" s="56">
        <v>1285.6500000000001</v>
      </c>
      <c r="AX49" s="56"/>
      <c r="AY49" s="56"/>
      <c r="AZ49" s="57"/>
      <c r="BA49" s="141">
        <v>4172</v>
      </c>
      <c r="BB49" s="141">
        <v>4390</v>
      </c>
      <c r="BC49" s="141">
        <v>8720</v>
      </c>
      <c r="BD49" s="56">
        <v>1030.82</v>
      </c>
      <c r="BE49" s="56"/>
      <c r="BF49" s="56"/>
      <c r="BG49" s="56"/>
      <c r="BH49" s="141">
        <v>4390</v>
      </c>
      <c r="BI49" s="141">
        <v>4653</v>
      </c>
      <c r="BJ49" s="141">
        <v>10520</v>
      </c>
      <c r="BK49" s="56">
        <v>1687.48</v>
      </c>
      <c r="BL49" s="141"/>
      <c r="BM49" s="141"/>
      <c r="BN49" s="141"/>
      <c r="BO49" s="141">
        <v>4653</v>
      </c>
      <c r="BP49" s="141">
        <v>4940</v>
      </c>
      <c r="BQ49" s="65">
        <v>11480</v>
      </c>
      <c r="BR49" s="65"/>
      <c r="BS49" s="65"/>
      <c r="BT49" s="65"/>
      <c r="BU49" s="65"/>
      <c r="BV49" s="65"/>
      <c r="BW49" s="65"/>
      <c r="BX49" s="65"/>
      <c r="BY49" s="111" t="e">
        <f>SUM(#REF!)+SUM(#REF!)+SUM(#REF!)+SUM(N49:N92)+SUM(U49:U92)+SUM(AB49:AB92)+SUM(AI49:AI92)+SUM(AP49:AP92)+SUM(AW49:AW92)+SUM(BD49:BD92)+SUM(BK49:BK92)+SUM(BR49:BR92)</f>
        <v>#REF!</v>
      </c>
      <c r="BZ49" s="171" t="s">
        <v>92</v>
      </c>
      <c r="CO49" s="88">
        <f>E93</f>
        <v>62496.719999999994</v>
      </c>
      <c r="CP49" s="170" t="s">
        <v>92</v>
      </c>
      <c r="CQ49" s="48"/>
      <c r="CR49" s="49">
        <v>1238.1600000000001</v>
      </c>
      <c r="CS49" s="50">
        <v>12414</v>
      </c>
      <c r="CT49" s="51">
        <v>12227</v>
      </c>
      <c r="CU49" s="55">
        <f>CS49-CT49</f>
        <v>187</v>
      </c>
      <c r="CY49" s="88">
        <f>CR93+CO49</f>
        <v>109084.07999999999</v>
      </c>
      <c r="CZ49" s="170" t="s">
        <v>92</v>
      </c>
      <c r="DA49" s="48"/>
      <c r="DB49" s="63">
        <v>576.76</v>
      </c>
      <c r="DC49" s="43">
        <v>12551</v>
      </c>
      <c r="DD49" s="43">
        <v>12414</v>
      </c>
      <c r="DE49" s="43">
        <f>DC49-DD49</f>
        <v>137</v>
      </c>
      <c r="DI49" s="88">
        <f>DB93+CY49</f>
        <v>138714.78999999998</v>
      </c>
      <c r="DJ49" s="170" t="s">
        <v>92</v>
      </c>
      <c r="DK49" s="48"/>
      <c r="DL49" s="63">
        <v>415.35</v>
      </c>
      <c r="DM49" s="43">
        <v>12623</v>
      </c>
      <c r="DN49" s="43">
        <v>12551</v>
      </c>
      <c r="DO49" s="43">
        <f>DM49-DN49</f>
        <v>72</v>
      </c>
      <c r="DS49" s="88">
        <f>DL93+DI49</f>
        <v>173077.99999999997</v>
      </c>
      <c r="DT49" s="170" t="s">
        <v>92</v>
      </c>
      <c r="DU49" s="48"/>
      <c r="DV49" s="63">
        <v>519.09</v>
      </c>
      <c r="DW49" s="43">
        <v>12757</v>
      </c>
      <c r="DX49" s="43">
        <v>12623</v>
      </c>
      <c r="DY49" s="43">
        <f>DW49-DX49</f>
        <v>134</v>
      </c>
      <c r="EC49" s="88">
        <f>DV93+DS49</f>
        <v>198077.27999999997</v>
      </c>
      <c r="ED49" s="170" t="s">
        <v>92</v>
      </c>
      <c r="EE49" s="48"/>
      <c r="EF49" s="63">
        <v>511.83</v>
      </c>
      <c r="EG49" s="43">
        <v>12881</v>
      </c>
      <c r="EH49" s="43">
        <v>12757</v>
      </c>
      <c r="EI49" s="43">
        <f>EG49-EH49</f>
        <v>124</v>
      </c>
      <c r="EM49" s="88">
        <f>EF93+EC49</f>
        <v>222265.38999999996</v>
      </c>
      <c r="EN49" s="170" t="s">
        <v>92</v>
      </c>
      <c r="EO49" s="48"/>
      <c r="EP49" s="63">
        <v>539.04999999999995</v>
      </c>
      <c r="EQ49" s="43">
        <v>13020</v>
      </c>
      <c r="ER49" s="43">
        <v>12881</v>
      </c>
      <c r="ES49" s="43">
        <f>EQ49-ER49</f>
        <v>139</v>
      </c>
      <c r="EW49" s="88">
        <f>EP93+EM49</f>
        <v>248109.45999999996</v>
      </c>
      <c r="EX49" s="170" t="s">
        <v>92</v>
      </c>
      <c r="EY49" s="48"/>
      <c r="EZ49" s="63">
        <v>509.83</v>
      </c>
      <c r="FA49" s="43">
        <v>13142</v>
      </c>
      <c r="FB49" s="43">
        <v>13020</v>
      </c>
      <c r="FC49" s="43">
        <f>FA49-FB49</f>
        <v>122</v>
      </c>
      <c r="FG49" s="88">
        <f>EZ93+EW49</f>
        <v>276352.78999999998</v>
      </c>
      <c r="FH49" s="170" t="s">
        <v>92</v>
      </c>
      <c r="FI49" s="48"/>
      <c r="FJ49" s="63">
        <v>966.08</v>
      </c>
      <c r="FK49" s="43">
        <v>13301</v>
      </c>
      <c r="FL49" s="43">
        <v>13142</v>
      </c>
      <c r="FM49" s="43">
        <f>FK49-FL49</f>
        <v>159</v>
      </c>
      <c r="FQ49" s="88">
        <f>FJ93+FG49</f>
        <v>326735.15000000002</v>
      </c>
      <c r="FR49" s="170" t="s">
        <v>92</v>
      </c>
      <c r="FS49" s="48"/>
      <c r="FT49" s="63">
        <v>1081.1500000000001</v>
      </c>
      <c r="FU49" s="43">
        <v>13495</v>
      </c>
      <c r="FV49" s="43">
        <v>13301</v>
      </c>
      <c r="FW49" s="43">
        <f>FU49-FV49</f>
        <v>194</v>
      </c>
      <c r="GA49" s="88">
        <f>FT93+FQ49</f>
        <v>387733.17000000004</v>
      </c>
      <c r="GB49" s="170" t="s">
        <v>92</v>
      </c>
      <c r="GC49" s="48"/>
      <c r="GD49" s="63">
        <v>1244.0999999999999</v>
      </c>
      <c r="GE49" s="43">
        <v>13703</v>
      </c>
      <c r="GF49" s="43">
        <v>13495</v>
      </c>
      <c r="GG49" s="43">
        <f>GE49-GF49</f>
        <v>208</v>
      </c>
      <c r="GK49" s="88">
        <f>GD93+GA49</f>
        <v>451811.57000000007</v>
      </c>
      <c r="GL49" s="170" t="s">
        <v>92</v>
      </c>
      <c r="GM49" s="48"/>
      <c r="GN49" s="63">
        <v>1133.29</v>
      </c>
      <c r="GO49" s="43">
        <v>13903</v>
      </c>
      <c r="GP49" s="43">
        <v>13703</v>
      </c>
      <c r="GQ49" s="43">
        <f>GO49-GP49</f>
        <v>200</v>
      </c>
      <c r="GU49" s="88">
        <f>GN93+GK49</f>
        <v>523756.49000000011</v>
      </c>
      <c r="GV49" s="170" t="s">
        <v>92</v>
      </c>
    </row>
    <row r="50" spans="1:204" s="43" customFormat="1" ht="15.75" x14ac:dyDescent="0.25">
      <c r="A50" s="169"/>
      <c r="B50" s="55" t="s">
        <v>58</v>
      </c>
      <c r="C50" s="168" t="s">
        <v>157</v>
      </c>
      <c r="D50" s="151" t="s">
        <v>156</v>
      </c>
      <c r="E50" s="49">
        <v>30.35</v>
      </c>
      <c r="F50" s="50">
        <v>59625</v>
      </c>
      <c r="G50" s="51">
        <v>59464</v>
      </c>
      <c r="H50" s="58">
        <f>F50-G50</f>
        <v>161</v>
      </c>
      <c r="I50" s="58"/>
      <c r="J50" s="58"/>
      <c r="K50" s="58"/>
      <c r="L50" s="58">
        <v>44563</v>
      </c>
      <c r="M50" s="58">
        <v>184</v>
      </c>
      <c r="N50" s="60">
        <v>30.93</v>
      </c>
      <c r="O50" s="58"/>
      <c r="P50" s="60"/>
      <c r="Q50" s="60"/>
      <c r="R50" s="58">
        <v>44563</v>
      </c>
      <c r="S50" s="58">
        <v>44725</v>
      </c>
      <c r="T50" s="58">
        <v>162</v>
      </c>
      <c r="U50" s="60">
        <v>37.520000000000003</v>
      </c>
      <c r="V50" s="58"/>
      <c r="W50" s="60"/>
      <c r="X50" s="60"/>
      <c r="Y50" s="58">
        <v>44725</v>
      </c>
      <c r="Z50" s="58">
        <v>44925</v>
      </c>
      <c r="AA50" s="58">
        <v>200</v>
      </c>
      <c r="AB50" s="60">
        <v>41.25</v>
      </c>
      <c r="AC50" s="60"/>
      <c r="AD50" s="60"/>
      <c r="AE50" s="59"/>
      <c r="AF50" s="143">
        <v>44925</v>
      </c>
      <c r="AG50" s="143">
        <v>45152</v>
      </c>
      <c r="AH50" s="65">
        <v>227</v>
      </c>
      <c r="AI50" s="148">
        <v>40.01</v>
      </c>
      <c r="AJ50" s="150"/>
      <c r="AK50" s="150"/>
      <c r="AL50" s="150"/>
      <c r="AM50" s="65">
        <v>45152</v>
      </c>
      <c r="AN50" s="65">
        <v>45370</v>
      </c>
      <c r="AO50" s="65">
        <v>218</v>
      </c>
      <c r="AP50" s="148">
        <v>54.19</v>
      </c>
      <c r="AQ50" s="148"/>
      <c r="AR50" s="148"/>
      <c r="AS50" s="148"/>
      <c r="AT50" s="65">
        <v>45370</v>
      </c>
      <c r="AU50" s="65">
        <v>45691</v>
      </c>
      <c r="AV50" s="65">
        <v>321</v>
      </c>
      <c r="AW50" s="148">
        <v>39.53</v>
      </c>
      <c r="AX50" s="148"/>
      <c r="AY50" s="148"/>
      <c r="AZ50" s="149"/>
      <c r="BA50" s="65">
        <v>45691</v>
      </c>
      <c r="BB50" s="65">
        <v>45891</v>
      </c>
      <c r="BC50" s="65">
        <v>200</v>
      </c>
      <c r="BD50" s="148">
        <v>88.3</v>
      </c>
      <c r="BE50" s="148"/>
      <c r="BF50" s="148"/>
      <c r="BG50" s="148"/>
      <c r="BH50" s="65">
        <v>45891</v>
      </c>
      <c r="BI50" s="65">
        <v>46421</v>
      </c>
      <c r="BJ50" s="65">
        <v>530</v>
      </c>
      <c r="BK50" s="148">
        <v>83.74</v>
      </c>
      <c r="BL50" s="65"/>
      <c r="BM50" s="65"/>
      <c r="BN50" s="65"/>
      <c r="BO50" s="65">
        <v>46421</v>
      </c>
      <c r="BP50" s="65">
        <v>46922</v>
      </c>
      <c r="BQ50" s="65">
        <v>501</v>
      </c>
      <c r="BR50" s="65"/>
      <c r="BS50" s="65"/>
      <c r="BT50" s="65"/>
      <c r="BU50" s="65"/>
      <c r="BV50" s="65"/>
      <c r="BW50" s="65"/>
      <c r="BX50" s="65"/>
      <c r="BY50" s="167" t="e">
        <f>SUM(G49:G91)+SUM(#REF!)+SUM(M49:M92)+SUM(T49:T92)+SUM(AA49:AA92)+SUM(AH49:AH92)+SUM(AO49:AO92)+SUM(AV49:AV92)+SUM(BC49:BC92)+SUM(BJ49:BJ92)+SUM(BQ49:BQ92)+SUM(BX49:BX92)</f>
        <v>#REF!</v>
      </c>
      <c r="BZ50" s="166" t="s">
        <v>155</v>
      </c>
      <c r="CO50" s="165">
        <f>H93</f>
        <v>130322</v>
      </c>
      <c r="CP50" s="164" t="s">
        <v>155</v>
      </c>
      <c r="CQ50" s="48"/>
      <c r="CR50" s="49">
        <v>36.799999999999997</v>
      </c>
      <c r="CS50" s="50">
        <v>59838</v>
      </c>
      <c r="CT50" s="51">
        <v>59625</v>
      </c>
      <c r="CU50" s="55">
        <f>CS50-CT50</f>
        <v>213</v>
      </c>
      <c r="CY50" s="165">
        <f>CU93+CO50</f>
        <v>166405</v>
      </c>
      <c r="CZ50" s="164" t="s">
        <v>155</v>
      </c>
      <c r="DA50" s="48"/>
      <c r="DB50" s="63">
        <v>23.68</v>
      </c>
      <c r="DC50" s="43">
        <v>59954</v>
      </c>
      <c r="DD50" s="43">
        <v>59838</v>
      </c>
      <c r="DE50" s="43">
        <f>DC50-DD50</f>
        <v>116</v>
      </c>
      <c r="DI50" s="165">
        <f>DE93+CY50</f>
        <v>193657</v>
      </c>
      <c r="DJ50" s="164" t="s">
        <v>155</v>
      </c>
      <c r="DK50" s="48"/>
      <c r="DL50" s="63">
        <v>22.41</v>
      </c>
      <c r="DM50" s="43">
        <v>60059</v>
      </c>
      <c r="DN50" s="43">
        <v>59954</v>
      </c>
      <c r="DO50" s="43">
        <f>DM50-DN50</f>
        <v>105</v>
      </c>
      <c r="DS50" s="165">
        <f>DO93+DI50</f>
        <v>220764</v>
      </c>
      <c r="DT50" s="164" t="s">
        <v>155</v>
      </c>
      <c r="DU50" s="48"/>
      <c r="DV50" s="63">
        <v>13.62</v>
      </c>
      <c r="DW50" s="43">
        <v>60087</v>
      </c>
      <c r="DX50" s="43">
        <v>60059</v>
      </c>
      <c r="DY50" s="43">
        <f>DW50-DX50</f>
        <v>28</v>
      </c>
      <c r="EC50" s="165">
        <f>DY93+DS50</f>
        <v>254306</v>
      </c>
      <c r="ED50" s="164" t="s">
        <v>155</v>
      </c>
      <c r="EE50" s="48"/>
      <c r="EF50" s="63">
        <v>13.16</v>
      </c>
      <c r="EG50" s="43">
        <v>60111</v>
      </c>
      <c r="EH50" s="43">
        <v>60087</v>
      </c>
      <c r="EI50" s="43">
        <f>EG50-EH50</f>
        <v>24</v>
      </c>
      <c r="EM50" s="165">
        <f>EI93+EC50</f>
        <v>287000</v>
      </c>
      <c r="EN50" s="164" t="s">
        <v>155</v>
      </c>
      <c r="EO50" s="48"/>
      <c r="EP50" s="63">
        <v>10.42</v>
      </c>
      <c r="EQ50" s="43">
        <v>60111</v>
      </c>
      <c r="ER50" s="43">
        <v>60111</v>
      </c>
      <c r="ES50" s="43">
        <f>EQ50-ER50</f>
        <v>0</v>
      </c>
      <c r="EW50" s="165">
        <f>ES93+EM50</f>
        <v>316573</v>
      </c>
      <c r="EX50" s="164" t="s">
        <v>155</v>
      </c>
      <c r="EY50" s="48"/>
      <c r="EZ50" s="63">
        <v>10.42</v>
      </c>
      <c r="FA50" s="43">
        <v>60111</v>
      </c>
      <c r="FB50" s="43">
        <v>60111</v>
      </c>
      <c r="FC50" s="43">
        <f>FA50-FB50</f>
        <v>0</v>
      </c>
      <c r="FG50" s="165">
        <f>FC93+EW50</f>
        <v>341946</v>
      </c>
      <c r="FH50" s="164" t="s">
        <v>155</v>
      </c>
      <c r="FI50" s="48"/>
      <c r="FJ50" s="63">
        <v>20.84</v>
      </c>
      <c r="FK50" s="43">
        <v>60111</v>
      </c>
      <c r="FL50" s="43">
        <v>60111</v>
      </c>
      <c r="FM50" s="43">
        <f>FK50-FL50</f>
        <v>0</v>
      </c>
      <c r="FQ50" s="165">
        <f>FG50+FM93</f>
        <v>373396</v>
      </c>
      <c r="FR50" s="164" t="s">
        <v>155</v>
      </c>
      <c r="FS50" s="48"/>
      <c r="FT50" s="63">
        <v>10.42</v>
      </c>
      <c r="FU50" s="43">
        <v>60111</v>
      </c>
      <c r="FV50" s="43">
        <v>60111</v>
      </c>
      <c r="FW50" s="43">
        <f>FU50-FV50</f>
        <v>0</v>
      </c>
      <c r="GA50" s="165">
        <f>FW93+FQ50</f>
        <v>421905</v>
      </c>
      <c r="GB50" s="164" t="s">
        <v>155</v>
      </c>
      <c r="GC50" s="48"/>
      <c r="GD50" s="63">
        <v>10.42</v>
      </c>
      <c r="GE50" s="43">
        <v>60111</v>
      </c>
      <c r="GF50" s="43">
        <v>60111</v>
      </c>
      <c r="GG50" s="43">
        <f>GE50-GF50</f>
        <v>0</v>
      </c>
      <c r="GK50" s="165">
        <f>GG93+GA50</f>
        <v>481479</v>
      </c>
      <c r="GL50" s="164" t="s">
        <v>155</v>
      </c>
      <c r="GM50" s="48"/>
      <c r="GN50" s="63">
        <v>5423.2</v>
      </c>
      <c r="GO50" s="43">
        <v>9581</v>
      </c>
      <c r="GP50" s="43">
        <v>9186</v>
      </c>
      <c r="GQ50" s="43">
        <f>GO50-GP50</f>
        <v>395</v>
      </c>
      <c r="GU50" s="165">
        <f>GK50+GQ93</f>
        <v>539902</v>
      </c>
      <c r="GV50" s="164" t="s">
        <v>155</v>
      </c>
    </row>
    <row r="51" spans="1:204" s="43" customFormat="1" x14ac:dyDescent="0.2">
      <c r="A51" s="55"/>
      <c r="B51" s="55" t="s">
        <v>148</v>
      </c>
      <c r="C51" s="146">
        <v>1219800000</v>
      </c>
      <c r="D51" s="55" t="s">
        <v>154</v>
      </c>
      <c r="E51" s="49">
        <v>16.739999999999998</v>
      </c>
      <c r="F51" s="50">
        <v>22686</v>
      </c>
      <c r="G51" s="51">
        <v>22635</v>
      </c>
      <c r="H51" s="58">
        <f>F51-G51</f>
        <v>51</v>
      </c>
      <c r="I51" s="58"/>
      <c r="J51" s="58"/>
      <c r="K51" s="58"/>
      <c r="L51" s="58">
        <v>0</v>
      </c>
      <c r="M51" s="58">
        <v>0</v>
      </c>
      <c r="N51" s="60">
        <v>-257.57</v>
      </c>
      <c r="O51" s="58"/>
      <c r="P51" s="60"/>
      <c r="Q51" s="60"/>
      <c r="R51" s="58">
        <v>21032</v>
      </c>
      <c r="S51" s="58">
        <v>21186</v>
      </c>
      <c r="T51" s="58">
        <v>154</v>
      </c>
      <c r="U51" s="60">
        <v>16.46</v>
      </c>
      <c r="V51" s="58"/>
      <c r="W51" s="60"/>
      <c r="X51" s="60"/>
      <c r="Y51" s="58">
        <v>21186</v>
      </c>
      <c r="Z51" s="58">
        <v>21233</v>
      </c>
      <c r="AA51" s="58">
        <v>47</v>
      </c>
      <c r="AB51" s="60">
        <v>14.81</v>
      </c>
      <c r="AC51" s="60"/>
      <c r="AD51" s="60"/>
      <c r="AE51" s="59"/>
      <c r="AF51" s="143">
        <v>2133</v>
      </c>
      <c r="AG51" s="143">
        <v>21268</v>
      </c>
      <c r="AH51" s="65">
        <v>35</v>
      </c>
      <c r="AI51" s="148">
        <v>15.22</v>
      </c>
      <c r="AJ51" s="150"/>
      <c r="AK51" s="150"/>
      <c r="AL51" s="150"/>
      <c r="AM51" s="65">
        <v>21268</v>
      </c>
      <c r="AN51" s="65">
        <v>21306</v>
      </c>
      <c r="AO51" s="65">
        <v>38</v>
      </c>
      <c r="AP51" s="148">
        <v>14.12</v>
      </c>
      <c r="AQ51" s="148"/>
      <c r="AR51" s="148"/>
      <c r="AS51" s="148"/>
      <c r="AT51" s="65">
        <v>21306</v>
      </c>
      <c r="AU51" s="65">
        <v>21336</v>
      </c>
      <c r="AV51" s="65">
        <v>30</v>
      </c>
      <c r="AW51" s="148">
        <v>15.16</v>
      </c>
      <c r="AX51" s="148"/>
      <c r="AY51" s="148"/>
      <c r="AZ51" s="149"/>
      <c r="BA51" s="65">
        <v>21336</v>
      </c>
      <c r="BB51" s="65">
        <v>21371</v>
      </c>
      <c r="BC51" s="65">
        <v>35</v>
      </c>
      <c r="BD51" s="148">
        <v>15.02</v>
      </c>
      <c r="BE51" s="148"/>
      <c r="BF51" s="148"/>
      <c r="BG51" s="148"/>
      <c r="BH51" s="65">
        <v>21371</v>
      </c>
      <c r="BI51" s="65">
        <v>21405</v>
      </c>
      <c r="BJ51" s="65">
        <v>34</v>
      </c>
      <c r="BK51" s="148">
        <v>15.31</v>
      </c>
      <c r="BL51" s="65"/>
      <c r="BM51" s="65"/>
      <c r="BN51" s="65"/>
      <c r="BO51" s="65">
        <v>21405</v>
      </c>
      <c r="BP51" s="65">
        <v>21441</v>
      </c>
      <c r="BQ51" s="65">
        <v>36</v>
      </c>
      <c r="BR51" s="65"/>
      <c r="BS51" s="65"/>
      <c r="BT51" s="65"/>
      <c r="BU51" s="65"/>
      <c r="BV51" s="65"/>
      <c r="BW51" s="65"/>
      <c r="BX51" s="65"/>
      <c r="BY51" s="55"/>
      <c r="CO51" s="29"/>
      <c r="CP51" s="29"/>
      <c r="CQ51" s="48"/>
      <c r="CR51" s="49">
        <v>13.29</v>
      </c>
      <c r="CS51" s="50">
        <v>22709</v>
      </c>
      <c r="CT51" s="51">
        <v>22686</v>
      </c>
      <c r="CU51" s="55">
        <f>CS51-CT51</f>
        <v>23</v>
      </c>
      <c r="CY51" s="29"/>
      <c r="CZ51" s="29"/>
      <c r="DA51" s="48"/>
      <c r="DB51" s="63">
        <v>14.19</v>
      </c>
      <c r="DC51" s="43">
        <v>22742</v>
      </c>
      <c r="DD51" s="43">
        <v>22709</v>
      </c>
      <c r="DE51" s="43">
        <f>DC51-DD51</f>
        <v>33</v>
      </c>
      <c r="DI51" s="29"/>
      <c r="DJ51" s="29"/>
      <c r="DK51" s="48"/>
      <c r="DL51" s="63">
        <v>13.18</v>
      </c>
      <c r="DM51" s="43">
        <v>22766</v>
      </c>
      <c r="DN51" s="43">
        <v>22742</v>
      </c>
      <c r="DO51" s="43">
        <f>DM51-DN51</f>
        <v>24</v>
      </c>
      <c r="DS51" s="29"/>
      <c r="DT51" s="29"/>
      <c r="DU51" s="48"/>
      <c r="DV51" s="63">
        <v>13.96</v>
      </c>
      <c r="DW51" s="43">
        <v>22797</v>
      </c>
      <c r="DX51" s="43">
        <v>22766</v>
      </c>
      <c r="DY51" s="43">
        <f>DW51-DX51</f>
        <v>31</v>
      </c>
      <c r="EC51" s="29"/>
      <c r="ED51" s="29"/>
      <c r="EE51" s="48"/>
      <c r="EF51" s="63">
        <v>13.05</v>
      </c>
      <c r="EG51" s="43">
        <v>22820</v>
      </c>
      <c r="EH51" s="43">
        <v>22797</v>
      </c>
      <c r="EI51" s="43">
        <f>EG51-EH51</f>
        <v>23</v>
      </c>
      <c r="EM51" s="29"/>
      <c r="EN51" s="29"/>
      <c r="EO51" s="48"/>
      <c r="EP51" s="63">
        <v>13.92</v>
      </c>
      <c r="EQ51" s="43">
        <v>22850</v>
      </c>
      <c r="ER51" s="43">
        <v>22820</v>
      </c>
      <c r="ES51" s="43">
        <f>EQ51-ER51</f>
        <v>30</v>
      </c>
      <c r="EW51" s="29"/>
      <c r="EX51" s="29"/>
      <c r="EY51" s="48"/>
      <c r="EZ51" s="63">
        <v>14.04</v>
      </c>
      <c r="FA51" s="43">
        <v>22881</v>
      </c>
      <c r="FB51" s="43">
        <v>22850</v>
      </c>
      <c r="FC51" s="43">
        <f>FA51-FB51</f>
        <v>31</v>
      </c>
      <c r="FG51" s="29"/>
      <c r="FH51" s="29"/>
      <c r="FI51" s="48"/>
      <c r="FJ51" s="63">
        <v>15.2</v>
      </c>
      <c r="FK51" s="43">
        <v>22917</v>
      </c>
      <c r="FL51" s="43">
        <v>22881</v>
      </c>
      <c r="FM51" s="43">
        <f>FK51-FL51</f>
        <v>36</v>
      </c>
      <c r="FQ51" s="29"/>
      <c r="FR51" s="29"/>
      <c r="FS51" s="48"/>
      <c r="FT51" s="63">
        <v>14.92</v>
      </c>
      <c r="FU51" s="43">
        <v>22951</v>
      </c>
      <c r="FV51" s="43">
        <v>22917</v>
      </c>
      <c r="FW51" s="43">
        <f>FU51-FV51</f>
        <v>34</v>
      </c>
      <c r="GA51" s="29"/>
      <c r="GB51" s="29"/>
      <c r="GC51" s="48"/>
      <c r="GD51" s="63">
        <v>29.05</v>
      </c>
      <c r="GE51" s="43">
        <v>22979</v>
      </c>
      <c r="GF51" s="43">
        <v>22951</v>
      </c>
      <c r="GG51" s="43">
        <f>GE51-GF51</f>
        <v>28</v>
      </c>
      <c r="GK51" s="29"/>
      <c r="GL51" s="29"/>
      <c r="GM51" s="48"/>
      <c r="GN51" s="63">
        <v>21.95</v>
      </c>
      <c r="GO51" s="43">
        <v>23066</v>
      </c>
      <c r="GP51" s="43">
        <v>22979</v>
      </c>
      <c r="GQ51" s="43">
        <f>GO51-GP51</f>
        <v>87</v>
      </c>
      <c r="GU51" s="29"/>
      <c r="GV51" s="29"/>
    </row>
    <row r="52" spans="1:204" s="43" customFormat="1" x14ac:dyDescent="0.2">
      <c r="A52" s="55"/>
      <c r="B52" s="55" t="s">
        <v>146</v>
      </c>
      <c r="C52" s="146">
        <v>1226830000</v>
      </c>
      <c r="D52" s="151" t="s">
        <v>153</v>
      </c>
      <c r="E52" s="49">
        <v>153.03</v>
      </c>
      <c r="F52" s="50">
        <v>18367</v>
      </c>
      <c r="G52" s="51">
        <v>17172</v>
      </c>
      <c r="H52" s="58">
        <f>F52-G52</f>
        <v>1195</v>
      </c>
      <c r="I52" s="58"/>
      <c r="J52" s="58"/>
      <c r="K52" s="58"/>
      <c r="L52" s="58">
        <v>19748</v>
      </c>
      <c r="M52" s="58">
        <v>93</v>
      </c>
      <c r="N52" s="60">
        <v>29.44</v>
      </c>
      <c r="O52" s="58"/>
      <c r="P52" s="60"/>
      <c r="Q52" s="60"/>
      <c r="R52" s="58">
        <v>19748</v>
      </c>
      <c r="S52" s="58">
        <v>19838</v>
      </c>
      <c r="T52" s="58">
        <v>90</v>
      </c>
      <c r="U52" s="60">
        <v>30.49</v>
      </c>
      <c r="V52" s="58"/>
      <c r="W52" s="60"/>
      <c r="X52" s="60"/>
      <c r="Y52" s="58">
        <v>19928</v>
      </c>
      <c r="Z52" s="58">
        <v>20022</v>
      </c>
      <c r="AA52" s="58">
        <v>94</v>
      </c>
      <c r="AB52" s="60">
        <v>29.12</v>
      </c>
      <c r="AC52" s="60"/>
      <c r="AD52" s="60"/>
      <c r="AE52" s="59"/>
      <c r="AF52" s="143">
        <v>20022</v>
      </c>
      <c r="AG52" s="143">
        <v>20105</v>
      </c>
      <c r="AH52" s="65">
        <v>83</v>
      </c>
      <c r="AI52" s="148">
        <v>29.38</v>
      </c>
      <c r="AJ52" s="150"/>
      <c r="AK52" s="150"/>
      <c r="AL52" s="150"/>
      <c r="AM52" s="65">
        <v>20105</v>
      </c>
      <c r="AN52" s="65">
        <v>20190</v>
      </c>
      <c r="AO52" s="65">
        <v>85</v>
      </c>
      <c r="AP52" s="148">
        <v>29.98</v>
      </c>
      <c r="AQ52" s="148"/>
      <c r="AR52" s="148"/>
      <c r="AS52" s="148"/>
      <c r="AT52" s="65">
        <v>20190</v>
      </c>
      <c r="AU52" s="65">
        <v>20280</v>
      </c>
      <c r="AV52" s="65">
        <v>90</v>
      </c>
      <c r="AW52" s="148">
        <v>30.72</v>
      </c>
      <c r="AX52" s="148"/>
      <c r="AY52" s="148"/>
      <c r="AZ52" s="149"/>
      <c r="BA52" s="65">
        <v>20280</v>
      </c>
      <c r="BB52" s="65">
        <v>20364</v>
      </c>
      <c r="BC52" s="65">
        <v>84</v>
      </c>
      <c r="BD52" s="148">
        <v>31.44</v>
      </c>
      <c r="BE52" s="148"/>
      <c r="BF52" s="148"/>
      <c r="BG52" s="148"/>
      <c r="BH52" s="65">
        <v>20364</v>
      </c>
      <c r="BI52" s="65">
        <v>20453</v>
      </c>
      <c r="BJ52" s="65">
        <v>89</v>
      </c>
      <c r="BK52" s="148">
        <v>31.19</v>
      </c>
      <c r="BL52" s="65"/>
      <c r="BM52" s="65"/>
      <c r="BN52" s="65"/>
      <c r="BO52" s="65">
        <v>20453</v>
      </c>
      <c r="BP52" s="65">
        <v>20541</v>
      </c>
      <c r="BQ52" s="65">
        <v>88</v>
      </c>
      <c r="BR52" s="65"/>
      <c r="BS52" s="65"/>
      <c r="BT52" s="65"/>
      <c r="BU52" s="65"/>
      <c r="BV52" s="65"/>
      <c r="BW52" s="65"/>
      <c r="BX52" s="65"/>
      <c r="BZ52" s="53"/>
      <c r="CO52" s="29"/>
      <c r="CP52" s="62"/>
      <c r="CQ52" s="48"/>
      <c r="CR52" s="49">
        <v>113.35</v>
      </c>
      <c r="CS52" s="50">
        <v>19203</v>
      </c>
      <c r="CT52" s="51">
        <v>18367</v>
      </c>
      <c r="CU52" s="55">
        <f>CS52-CT52</f>
        <v>836</v>
      </c>
      <c r="CY52" s="29"/>
      <c r="CZ52" s="62"/>
      <c r="DA52" s="48"/>
      <c r="DB52" s="63">
        <v>60.89</v>
      </c>
      <c r="DC52" s="43">
        <v>19619</v>
      </c>
      <c r="DD52" s="43">
        <v>19203</v>
      </c>
      <c r="DE52" s="43">
        <f>DC52-DD52</f>
        <v>416</v>
      </c>
      <c r="DI52" s="29"/>
      <c r="DJ52" s="62"/>
      <c r="DK52" s="48"/>
      <c r="DL52" s="63">
        <v>66.75</v>
      </c>
      <c r="DM52" s="43">
        <v>20096</v>
      </c>
      <c r="DN52" s="43">
        <v>19619</v>
      </c>
      <c r="DO52" s="43">
        <f>DM52-DN52</f>
        <v>477</v>
      </c>
      <c r="DS52" s="29"/>
      <c r="DT52" s="62"/>
      <c r="DU52" s="48"/>
      <c r="DV52" s="63">
        <v>74.16</v>
      </c>
      <c r="DW52" s="43">
        <v>20647</v>
      </c>
      <c r="DX52" s="43">
        <v>20096</v>
      </c>
      <c r="DY52" s="43">
        <f>DW52-DX52</f>
        <v>551</v>
      </c>
      <c r="EC52" s="29"/>
      <c r="ED52" s="62"/>
      <c r="EE52" s="48"/>
      <c r="EF52" s="63">
        <v>71.17</v>
      </c>
      <c r="EG52" s="43">
        <v>21167</v>
      </c>
      <c r="EH52" s="43">
        <v>20647</v>
      </c>
      <c r="EI52" s="43">
        <f>EG52-EH52</f>
        <v>520</v>
      </c>
      <c r="EM52" s="29"/>
      <c r="EN52" s="62"/>
      <c r="EO52" s="48"/>
      <c r="EP52" s="63">
        <v>66.83</v>
      </c>
      <c r="EQ52" s="43">
        <v>21642</v>
      </c>
      <c r="ER52" s="43">
        <v>21167</v>
      </c>
      <c r="ES52" s="43">
        <f>EQ52-ER52</f>
        <v>475</v>
      </c>
      <c r="EW52" s="29"/>
      <c r="EX52" s="62"/>
      <c r="EY52" s="48"/>
      <c r="EZ52" s="63">
        <v>76.97</v>
      </c>
      <c r="FA52" s="43">
        <v>22222</v>
      </c>
      <c r="FB52" s="43">
        <v>21642</v>
      </c>
      <c r="FC52" s="43">
        <f>FA52-FB52</f>
        <v>580</v>
      </c>
      <c r="FG52" s="29"/>
      <c r="FH52" s="62"/>
      <c r="FI52" s="48"/>
      <c r="FJ52" s="63">
        <v>131.55000000000001</v>
      </c>
      <c r="FK52" s="43">
        <v>23165</v>
      </c>
      <c r="FL52" s="43">
        <v>22222</v>
      </c>
      <c r="FM52" s="43">
        <f>FK52-FL52</f>
        <v>943</v>
      </c>
      <c r="FQ52" s="29"/>
      <c r="FR52" s="62"/>
      <c r="FS52" s="48"/>
      <c r="FT52" s="63">
        <v>230.39</v>
      </c>
      <c r="FU52" s="43">
        <v>24951</v>
      </c>
      <c r="FV52" s="43">
        <v>23165</v>
      </c>
      <c r="FW52" s="43">
        <f>FU52-FV52</f>
        <v>1786</v>
      </c>
      <c r="GA52" s="29"/>
      <c r="GB52" s="62"/>
      <c r="GC52" s="48"/>
      <c r="GD52" s="63">
        <v>188.19</v>
      </c>
      <c r="GE52" s="43">
        <v>26377</v>
      </c>
      <c r="GF52" s="43">
        <v>24951</v>
      </c>
      <c r="GG52" s="43">
        <f>GE52-GF52</f>
        <v>1426</v>
      </c>
      <c r="GK52" s="29"/>
      <c r="GL52" s="62"/>
      <c r="GM52" s="48"/>
      <c r="GN52" s="63">
        <v>244.11</v>
      </c>
      <c r="GO52" s="43">
        <v>28280</v>
      </c>
      <c r="GP52" s="43">
        <v>26377</v>
      </c>
      <c r="GQ52" s="43">
        <f>GO52-GP52</f>
        <v>1903</v>
      </c>
      <c r="GU52" s="29"/>
      <c r="GV52" s="62"/>
    </row>
    <row r="53" spans="1:204" s="43" customFormat="1" x14ac:dyDescent="0.2">
      <c r="A53" s="55"/>
      <c r="B53" s="55" t="s">
        <v>58</v>
      </c>
      <c r="C53" s="146">
        <v>1767830000</v>
      </c>
      <c r="D53" s="55" t="s">
        <v>152</v>
      </c>
      <c r="E53" s="49">
        <v>3705.61</v>
      </c>
      <c r="F53" s="50">
        <v>7331</v>
      </c>
      <c r="G53" s="51">
        <v>7056</v>
      </c>
      <c r="H53" s="58">
        <f>F53-G53</f>
        <v>275</v>
      </c>
      <c r="I53" s="58"/>
      <c r="J53" s="58"/>
      <c r="K53" s="58"/>
      <c r="L53" s="58">
        <v>3101</v>
      </c>
      <c r="M53" s="144">
        <v>32880</v>
      </c>
      <c r="N53" s="60">
        <v>1847.59</v>
      </c>
      <c r="O53" s="58"/>
      <c r="P53" s="60"/>
      <c r="Q53" s="60"/>
      <c r="R53" s="58">
        <v>3101</v>
      </c>
      <c r="S53" s="58">
        <v>3257</v>
      </c>
      <c r="T53" s="144">
        <v>18720</v>
      </c>
      <c r="U53" s="60">
        <v>1639.18</v>
      </c>
      <c r="V53" s="144"/>
      <c r="W53" s="60"/>
      <c r="X53" s="60"/>
      <c r="Y53" s="144">
        <v>3257</v>
      </c>
      <c r="Z53" s="144">
        <v>3397</v>
      </c>
      <c r="AA53" s="144">
        <v>16800</v>
      </c>
      <c r="AB53" s="60">
        <v>1765.97</v>
      </c>
      <c r="AC53" s="60"/>
      <c r="AD53" s="60"/>
      <c r="AE53" s="59"/>
      <c r="AF53" s="143">
        <v>3397</v>
      </c>
      <c r="AG53" s="143">
        <v>3544</v>
      </c>
      <c r="AH53" s="65">
        <v>17640</v>
      </c>
      <c r="AI53" s="148">
        <v>2197.21</v>
      </c>
      <c r="AJ53" s="150"/>
      <c r="AK53" s="150"/>
      <c r="AL53" s="150"/>
      <c r="AM53" s="65">
        <v>3544</v>
      </c>
      <c r="AN53" s="65">
        <v>3726</v>
      </c>
      <c r="AO53" s="65">
        <v>21840</v>
      </c>
      <c r="AP53" s="148">
        <v>2959.65</v>
      </c>
      <c r="AQ53" s="148"/>
      <c r="AR53" s="148"/>
      <c r="AS53" s="148"/>
      <c r="AT53" s="65">
        <v>3726</v>
      </c>
      <c r="AU53" s="65">
        <v>3977</v>
      </c>
      <c r="AV53" s="147">
        <v>30120</v>
      </c>
      <c r="AW53" s="148">
        <v>4093.08</v>
      </c>
      <c r="AX53" s="148"/>
      <c r="AY53" s="148"/>
      <c r="AZ53" s="149"/>
      <c r="BA53" s="147">
        <v>3977</v>
      </c>
      <c r="BB53" s="147">
        <v>4220</v>
      </c>
      <c r="BC53" s="147">
        <v>29160</v>
      </c>
      <c r="BD53" s="148">
        <v>4941.97</v>
      </c>
      <c r="BE53" s="148"/>
      <c r="BF53" s="148"/>
      <c r="BG53" s="148"/>
      <c r="BH53" s="147">
        <v>4220</v>
      </c>
      <c r="BI53" s="147">
        <v>4574</v>
      </c>
      <c r="BJ53" s="147">
        <v>4280</v>
      </c>
      <c r="BK53" s="148">
        <v>4900.92</v>
      </c>
      <c r="BL53" s="147"/>
      <c r="BM53" s="147"/>
      <c r="BN53" s="147"/>
      <c r="BO53" s="147">
        <v>4574</v>
      </c>
      <c r="BP53" s="147">
        <v>4927</v>
      </c>
      <c r="BQ53" s="65">
        <v>42360</v>
      </c>
      <c r="BR53" s="65"/>
      <c r="BS53" s="65"/>
      <c r="BT53" s="65"/>
      <c r="BU53" s="65"/>
      <c r="BV53" s="65"/>
      <c r="BW53" s="65"/>
      <c r="BX53" s="65"/>
      <c r="BZ53" s="53"/>
      <c r="CO53" s="29"/>
      <c r="CP53" s="62"/>
      <c r="CQ53" s="48"/>
      <c r="CR53" s="49">
        <v>2788.91</v>
      </c>
      <c r="CS53" s="50">
        <v>7532</v>
      </c>
      <c r="CT53" s="51">
        <v>7331</v>
      </c>
      <c r="CU53" s="55">
        <f>CS53-CT53</f>
        <v>201</v>
      </c>
      <c r="CY53" s="29"/>
      <c r="CZ53" s="62"/>
      <c r="DA53" s="48"/>
      <c r="DB53" s="63">
        <v>4118.2299999999996</v>
      </c>
      <c r="DC53" s="43">
        <v>7661</v>
      </c>
      <c r="DD53" s="43">
        <v>7532</v>
      </c>
      <c r="DE53" s="43">
        <f>DC53-DD53</f>
        <v>129</v>
      </c>
      <c r="DI53" s="29"/>
      <c r="DJ53" s="62"/>
      <c r="DK53" s="48"/>
      <c r="DL53" s="63">
        <v>4063.22</v>
      </c>
      <c r="DM53" s="43">
        <v>7805</v>
      </c>
      <c r="DN53" s="43">
        <v>7661</v>
      </c>
      <c r="DO53" s="43">
        <f>DM53-DN53</f>
        <v>144</v>
      </c>
      <c r="DS53" s="29"/>
      <c r="DT53" s="62"/>
      <c r="DU53" s="48"/>
      <c r="DV53" s="63">
        <v>1308.97</v>
      </c>
      <c r="DW53" s="43">
        <v>7960</v>
      </c>
      <c r="DX53" s="43">
        <v>7805</v>
      </c>
      <c r="DY53" s="43">
        <f>DW53-DX53</f>
        <v>155</v>
      </c>
      <c r="EC53" s="29"/>
      <c r="ED53" s="62"/>
      <c r="EE53" s="48"/>
      <c r="EF53" s="63">
        <v>1155.92</v>
      </c>
      <c r="EG53" s="43">
        <v>8075</v>
      </c>
      <c r="EH53" s="43">
        <v>7960</v>
      </c>
      <c r="EI53" s="43">
        <f>EG53-EH53</f>
        <v>115</v>
      </c>
      <c r="EM53" s="29"/>
      <c r="EN53" s="62"/>
      <c r="EO53" s="48"/>
      <c r="EP53" s="63">
        <v>1140.6099999999999</v>
      </c>
      <c r="EQ53" s="43">
        <v>8181</v>
      </c>
      <c r="ER53" s="43">
        <v>8075</v>
      </c>
      <c r="ES53" s="43">
        <f>EQ53-ER53</f>
        <v>106</v>
      </c>
      <c r="EW53" s="29"/>
      <c r="EX53" s="62"/>
      <c r="EY53" s="48"/>
      <c r="EZ53" s="63">
        <v>1514.49</v>
      </c>
      <c r="FA53" s="43">
        <v>8330</v>
      </c>
      <c r="FB53" s="43">
        <v>8181</v>
      </c>
      <c r="FC53" s="43">
        <f>FA53-FB53</f>
        <v>149</v>
      </c>
      <c r="FG53" s="29"/>
      <c r="FH53" s="62"/>
      <c r="FI53" s="48"/>
      <c r="FJ53" s="63">
        <v>3288.97</v>
      </c>
      <c r="FK53" s="43">
        <v>8534</v>
      </c>
      <c r="FL53" s="43">
        <v>8330</v>
      </c>
      <c r="FM53" s="43">
        <f>FK53-FL53</f>
        <v>204</v>
      </c>
      <c r="FQ53" s="29"/>
      <c r="FR53" s="62"/>
      <c r="FS53" s="48"/>
      <c r="FT53" s="63">
        <v>4910.43</v>
      </c>
      <c r="FU53" s="43">
        <v>8873</v>
      </c>
      <c r="FV53" s="43">
        <v>8534</v>
      </c>
      <c r="FW53" s="43">
        <f>FU53-FV53</f>
        <v>339</v>
      </c>
      <c r="GA53" s="29"/>
      <c r="GB53" s="62"/>
      <c r="GC53" s="48"/>
      <c r="GD53" s="63">
        <v>4694.57</v>
      </c>
      <c r="GE53" s="43">
        <v>9186</v>
      </c>
      <c r="GF53" s="43">
        <v>8873</v>
      </c>
      <c r="GG53" s="43">
        <f>GE53-GF53</f>
        <v>313</v>
      </c>
      <c r="GK53" s="29"/>
      <c r="GL53" s="62"/>
      <c r="GM53" s="48"/>
      <c r="GN53" s="63">
        <v>5423.2</v>
      </c>
      <c r="GO53" s="43">
        <v>9581</v>
      </c>
      <c r="GP53" s="43">
        <v>9186</v>
      </c>
      <c r="GQ53" s="43">
        <f>GO53-GP53</f>
        <v>395</v>
      </c>
      <c r="GU53" s="29"/>
      <c r="GV53" s="62"/>
    </row>
    <row r="54" spans="1:204" s="43" customFormat="1" x14ac:dyDescent="0.2">
      <c r="A54" s="55"/>
      <c r="B54" s="55" t="s">
        <v>20</v>
      </c>
      <c r="C54" s="146">
        <v>1896830000</v>
      </c>
      <c r="D54" s="151" t="s">
        <v>151</v>
      </c>
      <c r="E54" s="49">
        <v>107.73</v>
      </c>
      <c r="F54" s="50">
        <v>17616</v>
      </c>
      <c r="G54" s="51">
        <v>16831</v>
      </c>
      <c r="H54" s="58">
        <f>F54-G54</f>
        <v>785</v>
      </c>
      <c r="I54" s="58"/>
      <c r="J54" s="58"/>
      <c r="K54" s="58"/>
      <c r="L54" s="58">
        <v>31350</v>
      </c>
      <c r="M54" s="58">
        <v>253</v>
      </c>
      <c r="N54" s="60">
        <v>43.96</v>
      </c>
      <c r="O54" s="58"/>
      <c r="P54" s="60"/>
      <c r="Q54" s="60"/>
      <c r="R54" s="58">
        <v>31350</v>
      </c>
      <c r="S54" s="58">
        <v>31564</v>
      </c>
      <c r="T54" s="58">
        <v>214</v>
      </c>
      <c r="U54" s="60">
        <v>41.42</v>
      </c>
      <c r="V54" s="58"/>
      <c r="W54" s="60"/>
      <c r="X54" s="60"/>
      <c r="Y54" s="58">
        <v>31564</v>
      </c>
      <c r="Z54" s="58">
        <v>31747</v>
      </c>
      <c r="AA54" s="58">
        <v>183</v>
      </c>
      <c r="AB54" s="60">
        <v>41.18</v>
      </c>
      <c r="AC54" s="60"/>
      <c r="AD54" s="60"/>
      <c r="AE54" s="59"/>
      <c r="AF54" s="143">
        <v>31747</v>
      </c>
      <c r="AG54" s="143">
        <v>31928</v>
      </c>
      <c r="AH54" s="65">
        <v>181</v>
      </c>
      <c r="AI54" s="148">
        <v>49.82</v>
      </c>
      <c r="AJ54" s="150"/>
      <c r="AK54" s="150"/>
      <c r="AL54" s="150"/>
      <c r="AM54" s="65">
        <v>31928</v>
      </c>
      <c r="AN54" s="65">
        <v>32179</v>
      </c>
      <c r="AO54" s="65">
        <v>251</v>
      </c>
      <c r="AP54" s="148">
        <v>61.5</v>
      </c>
      <c r="AQ54" s="148"/>
      <c r="AR54" s="148"/>
      <c r="AS54" s="148"/>
      <c r="AT54" s="65">
        <v>32179</v>
      </c>
      <c r="AU54" s="65">
        <v>32525</v>
      </c>
      <c r="AV54" s="65">
        <v>346</v>
      </c>
      <c r="AW54" s="148">
        <v>87.26</v>
      </c>
      <c r="AX54" s="148"/>
      <c r="AY54" s="148"/>
      <c r="AZ54" s="149"/>
      <c r="BA54" s="65">
        <v>32525</v>
      </c>
      <c r="BB54" s="65">
        <v>33011</v>
      </c>
      <c r="BC54" s="65">
        <v>486</v>
      </c>
      <c r="BD54" s="148">
        <v>18.91</v>
      </c>
      <c r="BE54" s="148"/>
      <c r="BF54" s="148"/>
      <c r="BG54" s="148"/>
      <c r="BH54" s="65">
        <v>33011</v>
      </c>
      <c r="BI54" s="65">
        <v>33011</v>
      </c>
      <c r="BJ54" s="65">
        <v>0</v>
      </c>
      <c r="BK54" s="148">
        <v>235.46</v>
      </c>
      <c r="BL54" s="65"/>
      <c r="BM54" s="65"/>
      <c r="BN54" s="65"/>
      <c r="BO54" s="65">
        <v>0</v>
      </c>
      <c r="BP54" s="65">
        <v>1552</v>
      </c>
      <c r="BQ54" s="65">
        <v>2552</v>
      </c>
      <c r="BR54" s="65"/>
      <c r="BS54" s="65"/>
      <c r="BT54" s="65"/>
      <c r="BU54" s="65"/>
      <c r="BV54" s="65"/>
      <c r="BW54" s="65"/>
      <c r="BX54" s="65"/>
      <c r="BZ54" s="53"/>
      <c r="CO54" s="29"/>
      <c r="CP54" s="62"/>
      <c r="CQ54" s="48"/>
      <c r="CR54" s="49">
        <v>92.24</v>
      </c>
      <c r="CS54" s="50">
        <v>18261</v>
      </c>
      <c r="CT54" s="51">
        <v>17616</v>
      </c>
      <c r="CU54" s="55">
        <f>CS54-CT54</f>
        <v>645</v>
      </c>
      <c r="CY54" s="29"/>
      <c r="CZ54" s="62"/>
      <c r="DA54" s="48"/>
      <c r="DB54" s="63">
        <v>41.52</v>
      </c>
      <c r="DC54" s="43">
        <v>18475</v>
      </c>
      <c r="DD54" s="43">
        <v>18261</v>
      </c>
      <c r="DE54" s="43">
        <f>DC54-DD54</f>
        <v>214</v>
      </c>
      <c r="DI54" s="29"/>
      <c r="DJ54" s="62"/>
      <c r="DK54" s="48"/>
      <c r="DL54" s="63">
        <v>36.25</v>
      </c>
      <c r="DM54" s="43">
        <v>18634</v>
      </c>
      <c r="DN54" s="43">
        <v>18475</v>
      </c>
      <c r="DO54" s="43">
        <f>DM54-DN54</f>
        <v>159</v>
      </c>
      <c r="DS54" s="29"/>
      <c r="DT54" s="62"/>
      <c r="DU54" s="48"/>
      <c r="DV54" s="63">
        <v>38.840000000000003</v>
      </c>
      <c r="DW54" s="43">
        <v>18819</v>
      </c>
      <c r="DX54" s="43">
        <v>18634</v>
      </c>
      <c r="DY54" s="43">
        <f>DW54-DX54</f>
        <v>185</v>
      </c>
      <c r="EC54" s="29"/>
      <c r="ED54" s="62"/>
      <c r="EE54" s="48"/>
      <c r="EF54" s="63">
        <v>36.909999999999997</v>
      </c>
      <c r="EG54" s="43">
        <v>18984</v>
      </c>
      <c r="EH54" s="43">
        <v>18819</v>
      </c>
      <c r="EI54" s="43">
        <f>EG54-EH54</f>
        <v>165</v>
      </c>
      <c r="EM54" s="29"/>
      <c r="EN54" s="62"/>
      <c r="EO54" s="48"/>
      <c r="EP54" s="63">
        <v>40.1</v>
      </c>
      <c r="EQ54" s="43">
        <v>19182</v>
      </c>
      <c r="ER54" s="43">
        <v>18984</v>
      </c>
      <c r="ES54" s="43">
        <f>EQ54-ER54</f>
        <v>198</v>
      </c>
      <c r="EW54" s="29"/>
      <c r="EX54" s="62"/>
      <c r="EY54" s="48"/>
      <c r="EZ54" s="63">
        <v>36.72</v>
      </c>
      <c r="FA54" s="43">
        <v>19345</v>
      </c>
      <c r="FB54" s="43">
        <v>19182</v>
      </c>
      <c r="FC54" s="43">
        <f>FA54-FB54</f>
        <v>163</v>
      </c>
      <c r="FG54" s="29"/>
      <c r="FH54" s="62"/>
      <c r="FI54" s="48"/>
      <c r="FJ54" s="63">
        <v>52.29</v>
      </c>
      <c r="FK54" s="43">
        <v>19612</v>
      </c>
      <c r="FL54" s="43">
        <v>19345</v>
      </c>
      <c r="FM54" s="43">
        <f>FK54-FL54</f>
        <v>267</v>
      </c>
      <c r="FQ54" s="29"/>
      <c r="FR54" s="62"/>
      <c r="FS54" s="48"/>
      <c r="FT54" s="63">
        <v>75.989999999999995</v>
      </c>
      <c r="FU54" s="43">
        <v>20081</v>
      </c>
      <c r="FV54" s="43">
        <v>19612</v>
      </c>
      <c r="FW54" s="43">
        <f>FU54-FV54</f>
        <v>469</v>
      </c>
      <c r="GA54" s="29"/>
      <c r="GB54" s="62"/>
      <c r="GC54" s="48"/>
      <c r="GD54" s="63">
        <v>133.30000000000001</v>
      </c>
      <c r="GE54" s="43">
        <v>21039</v>
      </c>
      <c r="GF54" s="43">
        <v>20081</v>
      </c>
      <c r="GG54" s="43">
        <f>GE54-GF54</f>
        <v>958</v>
      </c>
      <c r="GK54" s="29"/>
      <c r="GL54" s="62"/>
      <c r="GM54" s="48"/>
      <c r="GN54" s="63">
        <v>120.76</v>
      </c>
      <c r="GO54" s="43">
        <v>21890</v>
      </c>
      <c r="GP54" s="43">
        <v>21039</v>
      </c>
      <c r="GQ54" s="43">
        <f>GO54-GP54</f>
        <v>851</v>
      </c>
      <c r="GU54" s="29"/>
      <c r="GV54" s="62"/>
    </row>
    <row r="55" spans="1:204" s="43" customFormat="1" hidden="1" x14ac:dyDescent="0.2">
      <c r="A55" s="55"/>
      <c r="B55" s="55"/>
      <c r="C55" s="146">
        <v>2015803800</v>
      </c>
      <c r="D55" s="151" t="s">
        <v>150</v>
      </c>
      <c r="E55" s="49"/>
      <c r="F55" s="50"/>
      <c r="G55" s="51"/>
      <c r="H55" s="58"/>
      <c r="I55" s="58"/>
      <c r="J55" s="58"/>
      <c r="K55" s="58"/>
      <c r="L55" s="58"/>
      <c r="M55" s="58"/>
      <c r="N55" s="60"/>
      <c r="O55" s="58"/>
      <c r="P55" s="60"/>
      <c r="Q55" s="60"/>
      <c r="R55" s="58"/>
      <c r="S55" s="58"/>
      <c r="T55" s="58"/>
      <c r="U55" s="60"/>
      <c r="V55" s="58"/>
      <c r="W55" s="60"/>
      <c r="X55" s="60"/>
      <c r="Y55" s="58"/>
      <c r="Z55" s="58"/>
      <c r="AA55" s="58"/>
      <c r="AB55" s="60"/>
      <c r="AC55" s="60"/>
      <c r="AD55" s="60"/>
      <c r="AE55" s="59"/>
      <c r="AF55" s="143"/>
      <c r="AG55" s="143"/>
      <c r="AH55" s="65"/>
      <c r="AI55" s="148"/>
      <c r="AJ55" s="150"/>
      <c r="AK55" s="150"/>
      <c r="AL55" s="150"/>
      <c r="AM55" s="65"/>
      <c r="AN55" s="65"/>
      <c r="AO55" s="65"/>
      <c r="AP55" s="148"/>
      <c r="AQ55" s="148"/>
      <c r="AR55" s="148"/>
      <c r="AS55" s="148"/>
      <c r="AT55" s="65"/>
      <c r="AU55" s="65"/>
      <c r="AV55" s="65"/>
      <c r="AW55" s="148"/>
      <c r="AX55" s="148"/>
      <c r="AY55" s="148"/>
      <c r="AZ55" s="149"/>
      <c r="BA55" s="65"/>
      <c r="BB55" s="65"/>
      <c r="BC55" s="65"/>
      <c r="BD55" s="148"/>
      <c r="BE55" s="148"/>
      <c r="BF55" s="148"/>
      <c r="BG55" s="148"/>
      <c r="BH55" s="65"/>
      <c r="BI55" s="65"/>
      <c r="BJ55" s="65"/>
      <c r="BK55" s="148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Z55" s="53"/>
      <c r="CO55" s="29"/>
      <c r="CP55" s="62"/>
      <c r="CQ55" s="48"/>
      <c r="CR55" s="49">
        <v>232.96</v>
      </c>
      <c r="CS55" s="50">
        <v>1821</v>
      </c>
      <c r="CT55" s="51">
        <v>24</v>
      </c>
      <c r="CU55" s="55">
        <f>CS55-CT55</f>
        <v>1797</v>
      </c>
      <c r="CY55" s="29"/>
      <c r="CZ55" s="62"/>
      <c r="DA55" s="48"/>
      <c r="DB55" s="63"/>
      <c r="DI55" s="29"/>
      <c r="DJ55" s="62"/>
      <c r="DK55" s="48"/>
      <c r="DL55" s="63"/>
      <c r="DS55" s="29"/>
      <c r="DT55" s="62"/>
      <c r="DU55" s="48"/>
      <c r="DV55" s="63"/>
      <c r="EC55" s="29"/>
      <c r="ED55" s="62"/>
      <c r="EE55" s="48"/>
      <c r="EF55" s="63"/>
      <c r="EM55" s="29"/>
      <c r="EN55" s="62"/>
      <c r="EO55" s="48"/>
      <c r="EP55" s="63"/>
      <c r="EW55" s="29"/>
      <c r="EX55" s="62"/>
      <c r="EY55" s="48"/>
      <c r="EZ55" s="63"/>
      <c r="FG55" s="29"/>
      <c r="FH55" s="62"/>
      <c r="FI55" s="48"/>
      <c r="FJ55" s="63"/>
      <c r="FQ55" s="29"/>
      <c r="FR55" s="62"/>
      <c r="FS55" s="48"/>
      <c r="FT55" s="63"/>
      <c r="GA55" s="29"/>
      <c r="GB55" s="62"/>
      <c r="GC55" s="48"/>
      <c r="GD55" s="63"/>
      <c r="GG55" s="43">
        <f>GE55-GF55</f>
        <v>0</v>
      </c>
      <c r="GK55" s="29"/>
      <c r="GL55" s="62"/>
      <c r="GM55" s="48"/>
      <c r="GN55" s="63"/>
      <c r="GU55" s="29"/>
      <c r="GV55" s="62"/>
    </row>
    <row r="56" spans="1:204" s="43" customFormat="1" x14ac:dyDescent="0.2">
      <c r="A56" s="55"/>
      <c r="B56" s="55" t="s">
        <v>37</v>
      </c>
      <c r="C56" s="146">
        <v>2217830000</v>
      </c>
      <c r="D56" s="151" t="s">
        <v>149</v>
      </c>
      <c r="E56" s="49">
        <v>137.1</v>
      </c>
      <c r="F56" s="50">
        <v>18896</v>
      </c>
      <c r="G56" s="51">
        <v>17845</v>
      </c>
      <c r="H56" s="58">
        <f>F56-G56</f>
        <v>1051</v>
      </c>
      <c r="I56" s="58"/>
      <c r="J56" s="58"/>
      <c r="K56" s="58"/>
      <c r="L56" s="58">
        <v>11941</v>
      </c>
      <c r="M56" s="58">
        <v>485</v>
      </c>
      <c r="N56" s="60">
        <v>52.28</v>
      </c>
      <c r="O56" s="58"/>
      <c r="P56" s="60"/>
      <c r="Q56" s="60"/>
      <c r="R56" s="58">
        <v>11941</v>
      </c>
      <c r="S56" s="58">
        <v>12226</v>
      </c>
      <c r="T56" s="58">
        <v>285</v>
      </c>
      <c r="U56" s="60">
        <v>46.84</v>
      </c>
      <c r="V56" s="58"/>
      <c r="W56" s="60"/>
      <c r="X56" s="60"/>
      <c r="Y56" s="58">
        <v>12226</v>
      </c>
      <c r="Z56" s="58">
        <v>12453</v>
      </c>
      <c r="AA56" s="58">
        <v>227</v>
      </c>
      <c r="AB56" s="60">
        <v>55.58</v>
      </c>
      <c r="AC56" s="60"/>
      <c r="AD56" s="60"/>
      <c r="AE56" s="59"/>
      <c r="AF56" s="143">
        <v>12453</v>
      </c>
      <c r="AG56" s="143">
        <v>12751</v>
      </c>
      <c r="AH56" s="65">
        <v>298</v>
      </c>
      <c r="AI56" s="148">
        <v>52.88</v>
      </c>
      <c r="AJ56" s="150"/>
      <c r="AK56" s="150"/>
      <c r="AL56" s="150"/>
      <c r="AM56" s="65">
        <v>12751</v>
      </c>
      <c r="AN56" s="65">
        <v>13027</v>
      </c>
      <c r="AO56" s="65">
        <v>276</v>
      </c>
      <c r="AP56" s="148">
        <v>77.62</v>
      </c>
      <c r="AQ56" s="148"/>
      <c r="AR56" s="148"/>
      <c r="AS56" s="148"/>
      <c r="AT56" s="65">
        <v>13027</v>
      </c>
      <c r="AU56" s="65">
        <v>13504</v>
      </c>
      <c r="AV56" s="65">
        <v>477</v>
      </c>
      <c r="AW56" s="148">
        <v>94.71</v>
      </c>
      <c r="AX56" s="148"/>
      <c r="AY56" s="148"/>
      <c r="AZ56" s="149"/>
      <c r="BA56" s="65">
        <v>13504</v>
      </c>
      <c r="BB56" s="65">
        <v>14043</v>
      </c>
      <c r="BC56" s="65">
        <v>539</v>
      </c>
      <c r="BD56" s="148">
        <v>129.74</v>
      </c>
      <c r="BE56" s="148"/>
      <c r="BF56" s="148"/>
      <c r="BG56" s="148"/>
      <c r="BH56" s="65">
        <v>14043</v>
      </c>
      <c r="BI56" s="65">
        <v>14831</v>
      </c>
      <c r="BJ56" s="65">
        <v>788</v>
      </c>
      <c r="BK56" s="148">
        <v>111.42</v>
      </c>
      <c r="BL56" s="65"/>
      <c r="BM56" s="65"/>
      <c r="BN56" s="65"/>
      <c r="BO56" s="65">
        <v>14831</v>
      </c>
      <c r="BP56" s="65">
        <v>15494</v>
      </c>
      <c r="BQ56" s="65">
        <v>663</v>
      </c>
      <c r="BR56" s="65"/>
      <c r="BS56" s="65"/>
      <c r="BT56" s="65"/>
      <c r="BU56" s="65"/>
      <c r="BV56" s="65"/>
      <c r="BW56" s="65"/>
      <c r="BX56" s="65"/>
      <c r="BZ56" s="53"/>
      <c r="CO56" s="29"/>
      <c r="CP56" s="62"/>
      <c r="CQ56" s="48"/>
      <c r="CR56" s="49">
        <v>78.22</v>
      </c>
      <c r="CS56" s="50">
        <v>19414</v>
      </c>
      <c r="CT56" s="51">
        <v>18896</v>
      </c>
      <c r="CU56" s="55">
        <f>CS56-CT56</f>
        <v>518</v>
      </c>
      <c r="CY56" s="29"/>
      <c r="CZ56" s="62"/>
      <c r="DA56" s="48"/>
      <c r="DB56" s="63">
        <v>52.65</v>
      </c>
      <c r="DC56" s="43">
        <v>19744</v>
      </c>
      <c r="DD56" s="43">
        <v>19414</v>
      </c>
      <c r="DE56" s="43">
        <f>DC56-DD56</f>
        <v>330</v>
      </c>
      <c r="DI56" s="29"/>
      <c r="DJ56" s="62"/>
      <c r="DK56" s="48"/>
      <c r="DL56" s="63">
        <v>32.409999999999997</v>
      </c>
      <c r="DM56" s="43">
        <v>19863</v>
      </c>
      <c r="DN56" s="43">
        <v>19744</v>
      </c>
      <c r="DO56" s="43">
        <f>DM56-DN56</f>
        <v>119</v>
      </c>
      <c r="DS56" s="29"/>
      <c r="DT56" s="62"/>
      <c r="DU56" s="48"/>
      <c r="DV56" s="63">
        <v>37.44</v>
      </c>
      <c r="DW56" s="43">
        <v>20033</v>
      </c>
      <c r="DX56" s="43">
        <v>19863</v>
      </c>
      <c r="DY56" s="43">
        <f>DW56-DX56</f>
        <v>170</v>
      </c>
      <c r="EC56" s="29"/>
      <c r="ED56" s="62"/>
      <c r="EE56" s="48"/>
      <c r="EF56" s="63">
        <v>41.73</v>
      </c>
      <c r="EG56" s="43">
        <v>20248</v>
      </c>
      <c r="EH56" s="43">
        <v>20033</v>
      </c>
      <c r="EI56" s="43">
        <f>EG56-EH56</f>
        <v>215</v>
      </c>
      <c r="EM56" s="29"/>
      <c r="EN56" s="62"/>
      <c r="EO56" s="48"/>
      <c r="EP56" s="63">
        <v>41.44</v>
      </c>
      <c r="EQ56" s="43">
        <v>20460</v>
      </c>
      <c r="ER56" s="43">
        <v>20248</v>
      </c>
      <c r="ES56" s="43">
        <f>EQ56-ER56</f>
        <v>212</v>
      </c>
      <c r="EW56" s="29"/>
      <c r="EX56" s="62"/>
      <c r="EY56" s="48"/>
      <c r="EZ56" s="63">
        <v>33.54</v>
      </c>
      <c r="FA56" s="43">
        <v>20590</v>
      </c>
      <c r="FB56" s="43">
        <v>20460</v>
      </c>
      <c r="FC56" s="43">
        <f>FA56-FB56</f>
        <v>130</v>
      </c>
      <c r="FG56" s="29"/>
      <c r="FH56" s="62"/>
      <c r="FI56" s="48"/>
      <c r="FJ56" s="63">
        <v>50.42</v>
      </c>
      <c r="FK56" s="43">
        <v>20841</v>
      </c>
      <c r="FL56" s="43">
        <v>20590</v>
      </c>
      <c r="FM56" s="43">
        <f>FK56-FL56</f>
        <v>251</v>
      </c>
      <c r="FQ56" s="29"/>
      <c r="FR56" s="62"/>
      <c r="FS56" s="48"/>
      <c r="FT56" s="63">
        <v>92.51</v>
      </c>
      <c r="FU56" s="43">
        <v>21451</v>
      </c>
      <c r="FV56" s="43">
        <v>20841</v>
      </c>
      <c r="FW56" s="43">
        <f>FU56-FV56</f>
        <v>610</v>
      </c>
      <c r="GA56" s="29"/>
      <c r="GB56" s="62"/>
      <c r="GC56" s="48"/>
      <c r="GD56" s="63">
        <v>130.13999999999999</v>
      </c>
      <c r="GE56" s="43">
        <v>22382</v>
      </c>
      <c r="GF56" s="43">
        <v>21451</v>
      </c>
      <c r="GG56" s="43">
        <f>GE56-GF56</f>
        <v>931</v>
      </c>
      <c r="GK56" s="29"/>
      <c r="GL56" s="62"/>
      <c r="GM56" s="48"/>
      <c r="GN56" s="63">
        <v>108.58</v>
      </c>
      <c r="GO56" s="43">
        <v>23129</v>
      </c>
      <c r="GP56" s="43">
        <v>22382</v>
      </c>
      <c r="GQ56" s="43">
        <f>GO56-GP56</f>
        <v>747</v>
      </c>
      <c r="GU56" s="29"/>
      <c r="GV56" s="62"/>
    </row>
    <row r="57" spans="1:204" s="43" customFormat="1" ht="15.75" x14ac:dyDescent="0.25">
      <c r="A57" s="55"/>
      <c r="B57" s="55" t="s">
        <v>148</v>
      </c>
      <c r="C57" s="146">
        <v>2219800000</v>
      </c>
      <c r="D57" s="55" t="s">
        <v>147</v>
      </c>
      <c r="E57" s="49">
        <v>4679.71</v>
      </c>
      <c r="F57" s="50">
        <v>104463</v>
      </c>
      <c r="G57" s="51">
        <v>23000</v>
      </c>
      <c r="H57" s="58">
        <f>F57-G57</f>
        <v>81463</v>
      </c>
      <c r="I57" s="144"/>
      <c r="J57" s="144"/>
      <c r="K57" s="144"/>
      <c r="L57" s="144">
        <v>37068</v>
      </c>
      <c r="M57" s="144">
        <v>7159</v>
      </c>
      <c r="N57" s="60">
        <v>581.83000000000004</v>
      </c>
      <c r="O57" s="144"/>
      <c r="P57" s="60"/>
      <c r="Q57" s="60"/>
      <c r="R57" s="144">
        <v>37068</v>
      </c>
      <c r="S57" s="144">
        <v>41990</v>
      </c>
      <c r="T57" s="144">
        <v>4922</v>
      </c>
      <c r="U57" s="60">
        <v>506.12</v>
      </c>
      <c r="V57" s="144"/>
      <c r="W57" s="60"/>
      <c r="X57" s="60"/>
      <c r="Y57" s="144">
        <v>41990</v>
      </c>
      <c r="Z57" s="144">
        <v>46370</v>
      </c>
      <c r="AA57" s="144">
        <v>4380</v>
      </c>
      <c r="AB57" s="60">
        <v>547.80999999999995</v>
      </c>
      <c r="AC57" s="60"/>
      <c r="AD57" s="60"/>
      <c r="AE57" s="59"/>
      <c r="AF57" s="143">
        <v>46370</v>
      </c>
      <c r="AG57" s="143">
        <v>51461</v>
      </c>
      <c r="AH57" s="65">
        <v>5091</v>
      </c>
      <c r="AI57" s="148">
        <v>593.01</v>
      </c>
      <c r="AJ57" s="150"/>
      <c r="AK57" s="150"/>
      <c r="AL57" s="150"/>
      <c r="AM57" s="65">
        <v>51461</v>
      </c>
      <c r="AN57" s="65">
        <v>57207</v>
      </c>
      <c r="AO57" s="65">
        <v>5746</v>
      </c>
      <c r="AP57" s="148">
        <v>668.11</v>
      </c>
      <c r="AQ57" s="148"/>
      <c r="AR57" s="148"/>
      <c r="AS57" s="148"/>
      <c r="AT57" s="147">
        <v>57207</v>
      </c>
      <c r="AU57" s="147">
        <v>62540</v>
      </c>
      <c r="AV57" s="147">
        <v>5333</v>
      </c>
      <c r="AW57" s="148">
        <v>1262.0899999999999</v>
      </c>
      <c r="AX57" s="148"/>
      <c r="AY57" s="148"/>
      <c r="AZ57" s="149"/>
      <c r="BA57" s="147">
        <v>62540</v>
      </c>
      <c r="BB57" s="147">
        <v>70865</v>
      </c>
      <c r="BC57" s="147">
        <v>8325</v>
      </c>
      <c r="BD57" s="148"/>
      <c r="BE57" s="148"/>
      <c r="BF57" s="148"/>
      <c r="BG57" s="148"/>
      <c r="BH57" s="163" t="s">
        <v>103</v>
      </c>
      <c r="BI57" s="163"/>
      <c r="BJ57" s="163"/>
      <c r="BK57" s="162"/>
      <c r="BL57" s="161"/>
      <c r="BM57" s="161"/>
      <c r="BN57" s="161"/>
      <c r="BO57" s="161"/>
      <c r="BP57" s="161"/>
      <c r="BQ57" s="160"/>
      <c r="BR57" s="160"/>
      <c r="BS57" s="160"/>
      <c r="BT57" s="160"/>
      <c r="BU57" s="160"/>
      <c r="BV57" s="160"/>
      <c r="BW57" s="160"/>
      <c r="BX57" s="160"/>
      <c r="BZ57" s="53"/>
      <c r="CO57" s="29"/>
      <c r="CP57" s="62"/>
      <c r="CQ57" s="48"/>
      <c r="CR57" s="49">
        <v>635.04</v>
      </c>
      <c r="CS57" s="50">
        <v>9026</v>
      </c>
      <c r="CT57" s="51">
        <v>5099</v>
      </c>
      <c r="CU57" s="55">
        <f>CS57-CT57</f>
        <v>3927</v>
      </c>
      <c r="CY57" s="29"/>
      <c r="CZ57" s="62"/>
      <c r="DA57" s="48"/>
      <c r="DB57" s="63">
        <v>404.81</v>
      </c>
      <c r="DC57" s="43">
        <v>12298</v>
      </c>
      <c r="DD57" s="43">
        <v>9026</v>
      </c>
      <c r="DE57" s="43">
        <f>DC57-DD57</f>
        <v>3272</v>
      </c>
      <c r="DI57" s="29"/>
      <c r="DJ57" s="62"/>
      <c r="DK57" s="48"/>
      <c r="DL57" s="63">
        <v>343.83</v>
      </c>
      <c r="DM57" s="43">
        <v>14893</v>
      </c>
      <c r="DN57" s="43">
        <v>12298</v>
      </c>
      <c r="DO57" s="43">
        <f>DM57-DN57</f>
        <v>2595</v>
      </c>
      <c r="DS57" s="29"/>
      <c r="DT57" s="62"/>
      <c r="DU57" s="48"/>
      <c r="DV57" s="63">
        <v>37.44</v>
      </c>
      <c r="DW57" s="43">
        <v>20033</v>
      </c>
      <c r="DX57" s="43">
        <v>19863</v>
      </c>
      <c r="DY57" s="43">
        <f>DW57-DX57</f>
        <v>170</v>
      </c>
      <c r="EC57" s="29"/>
      <c r="ED57" s="62"/>
      <c r="EE57" s="48"/>
      <c r="EF57" s="63">
        <v>346.35</v>
      </c>
      <c r="EG57" s="43">
        <v>19795</v>
      </c>
      <c r="EH57" s="43">
        <v>17111</v>
      </c>
      <c r="EI57" s="43">
        <f>EG57-EH57</f>
        <v>2684</v>
      </c>
      <c r="EM57" s="29"/>
      <c r="EN57" s="62"/>
      <c r="EO57" s="48"/>
      <c r="EP57" s="63">
        <v>374.18</v>
      </c>
      <c r="EQ57" s="43">
        <v>22927</v>
      </c>
      <c r="ER57" s="43">
        <v>19795</v>
      </c>
      <c r="ES57" s="43">
        <f>EQ57-ER57</f>
        <v>3132</v>
      </c>
      <c r="EW57" s="29"/>
      <c r="EX57" s="62"/>
      <c r="EY57" s="48"/>
      <c r="EZ57" s="63">
        <v>382.07</v>
      </c>
      <c r="FA57" s="43">
        <v>26220</v>
      </c>
      <c r="FB57" s="43">
        <v>22927</v>
      </c>
      <c r="FC57" s="43">
        <f>FA57-FB57</f>
        <v>3293</v>
      </c>
      <c r="FG57" s="29"/>
      <c r="FH57" s="62"/>
      <c r="FI57" s="48"/>
      <c r="FJ57" s="63">
        <v>785.24</v>
      </c>
      <c r="FK57" s="43">
        <v>30063</v>
      </c>
      <c r="FL57" s="43">
        <v>26220</v>
      </c>
      <c r="FM57" s="43">
        <f>FK57-FL57</f>
        <v>3843</v>
      </c>
      <c r="FQ57" s="29"/>
      <c r="FR57" s="62"/>
      <c r="FS57" s="48"/>
      <c r="FT57" s="63">
        <v>999.98</v>
      </c>
      <c r="FU57" s="43">
        <v>37165</v>
      </c>
      <c r="FV57" s="43">
        <v>30063</v>
      </c>
      <c r="FW57" s="43">
        <f>FU57-FV57</f>
        <v>7102</v>
      </c>
      <c r="GA57" s="29"/>
      <c r="GB57" s="62"/>
      <c r="GC57" s="48"/>
      <c r="GD57" s="63">
        <v>761.44</v>
      </c>
      <c r="GE57" s="43">
        <v>41856</v>
      </c>
      <c r="GF57" s="43">
        <v>37165</v>
      </c>
      <c r="GG57" s="43">
        <f>GE57-GF57</f>
        <v>4691</v>
      </c>
      <c r="GK57" s="29"/>
      <c r="GL57" s="62"/>
      <c r="GM57" s="48"/>
      <c r="GN57" s="63"/>
      <c r="GQ57" s="43">
        <f>GO57-GP57</f>
        <v>0</v>
      </c>
      <c r="GU57" s="29"/>
      <c r="GV57" s="62"/>
    </row>
    <row r="58" spans="1:204" s="43" customFormat="1" x14ac:dyDescent="0.2">
      <c r="A58" s="55"/>
      <c r="B58" s="55" t="s">
        <v>146</v>
      </c>
      <c r="C58" s="146">
        <v>2226830000</v>
      </c>
      <c r="D58" s="151" t="s">
        <v>145</v>
      </c>
      <c r="E58" s="49">
        <v>86.07</v>
      </c>
      <c r="F58" s="50">
        <v>13028</v>
      </c>
      <c r="G58" s="51">
        <v>12439</v>
      </c>
      <c r="H58" s="58">
        <f>F58-G58</f>
        <v>589</v>
      </c>
      <c r="I58" s="58"/>
      <c r="J58" s="58"/>
      <c r="K58" s="58"/>
      <c r="L58" s="58">
        <v>45612</v>
      </c>
      <c r="M58" s="58">
        <v>18</v>
      </c>
      <c r="N58" s="60">
        <v>21.13</v>
      </c>
      <c r="O58" s="58"/>
      <c r="P58" s="60"/>
      <c r="Q58" s="60"/>
      <c r="R58" s="58">
        <v>45612</v>
      </c>
      <c r="S58" s="58">
        <v>45631</v>
      </c>
      <c r="T58" s="58">
        <v>19</v>
      </c>
      <c r="U58" s="60">
        <v>22.96</v>
      </c>
      <c r="V58" s="58"/>
      <c r="W58" s="60"/>
      <c r="X58" s="60"/>
      <c r="Y58" s="58">
        <v>45657</v>
      </c>
      <c r="Z58" s="58">
        <v>45690</v>
      </c>
      <c r="AA58" s="58">
        <v>33</v>
      </c>
      <c r="AB58" s="60">
        <v>21.88</v>
      </c>
      <c r="AC58" s="60"/>
      <c r="AD58" s="60"/>
      <c r="AE58" s="59"/>
      <c r="AF58" s="143">
        <v>45690</v>
      </c>
      <c r="AG58" s="143">
        <v>45714</v>
      </c>
      <c r="AH58" s="65">
        <v>24</v>
      </c>
      <c r="AI58" s="148">
        <v>20.75</v>
      </c>
      <c r="AJ58" s="150"/>
      <c r="AK58" s="150"/>
      <c r="AL58" s="150"/>
      <c r="AM58" s="65">
        <v>45714</v>
      </c>
      <c r="AN58" s="65">
        <v>45729</v>
      </c>
      <c r="AO58" s="65">
        <v>15</v>
      </c>
      <c r="AP58" s="148">
        <v>21</v>
      </c>
      <c r="AQ58" s="148"/>
      <c r="AR58" s="148"/>
      <c r="AS58" s="148"/>
      <c r="AT58" s="65">
        <v>45729</v>
      </c>
      <c r="AU58" s="65">
        <v>45746</v>
      </c>
      <c r="AV58" s="65">
        <v>17</v>
      </c>
      <c r="AW58" s="148">
        <v>21.01</v>
      </c>
      <c r="AX58" s="148"/>
      <c r="AY58" s="148"/>
      <c r="AZ58" s="149"/>
      <c r="BA58" s="65">
        <v>45746</v>
      </c>
      <c r="BB58" s="65">
        <v>45761</v>
      </c>
      <c r="BC58" s="65">
        <v>15</v>
      </c>
      <c r="BD58" s="148">
        <v>21.01</v>
      </c>
      <c r="BE58" s="148"/>
      <c r="BF58" s="148"/>
      <c r="BG58" s="148"/>
      <c r="BH58" s="65">
        <v>45761</v>
      </c>
      <c r="BI58" s="65">
        <v>45776</v>
      </c>
      <c r="BJ58" s="65">
        <v>15</v>
      </c>
      <c r="BK58" s="148">
        <v>21.12</v>
      </c>
      <c r="BL58" s="65"/>
      <c r="BM58" s="65"/>
      <c r="BN58" s="65"/>
      <c r="BO58" s="65">
        <v>45776</v>
      </c>
      <c r="BP58" s="65">
        <v>45792</v>
      </c>
      <c r="BQ58" s="65">
        <v>16</v>
      </c>
      <c r="BR58" s="65"/>
      <c r="BS58" s="65"/>
      <c r="BT58" s="65"/>
      <c r="BU58" s="65"/>
      <c r="BV58" s="65"/>
      <c r="BW58" s="65"/>
      <c r="BX58" s="65"/>
      <c r="BZ58" s="53"/>
      <c r="CO58" s="29"/>
      <c r="CP58" s="62"/>
      <c r="CQ58" s="48"/>
      <c r="CR58" s="49">
        <v>88.5</v>
      </c>
      <c r="CS58" s="50">
        <v>13639</v>
      </c>
      <c r="CT58" s="51">
        <v>13028</v>
      </c>
      <c r="CU58" s="55">
        <f>CS58-CT58</f>
        <v>611</v>
      </c>
      <c r="CY58" s="29"/>
      <c r="CZ58" s="62"/>
      <c r="DA58" s="48"/>
      <c r="DB58" s="63">
        <v>67.709999999999994</v>
      </c>
      <c r="DC58" s="43">
        <v>14126</v>
      </c>
      <c r="DD58" s="43">
        <v>13639</v>
      </c>
      <c r="DE58" s="43">
        <f>DC58-DD58</f>
        <v>487</v>
      </c>
      <c r="DI58" s="29"/>
      <c r="DJ58" s="62"/>
      <c r="DK58" s="48"/>
      <c r="DL58" s="63">
        <v>46.6</v>
      </c>
      <c r="DM58" s="43">
        <v>14393</v>
      </c>
      <c r="DN58" s="43">
        <v>14126</v>
      </c>
      <c r="DO58" s="43">
        <f>DM58-DN58</f>
        <v>267</v>
      </c>
      <c r="DS58" s="29"/>
      <c r="DT58" s="62"/>
      <c r="DU58" s="48"/>
      <c r="DV58" s="63">
        <v>50.12</v>
      </c>
      <c r="DW58" s="43">
        <v>14695</v>
      </c>
      <c r="DX58" s="43">
        <v>14393</v>
      </c>
      <c r="DY58" s="43">
        <f>DW58-DX58</f>
        <v>302</v>
      </c>
      <c r="EC58" s="29"/>
      <c r="ED58" s="62"/>
      <c r="EE58" s="48"/>
      <c r="EF58" s="63">
        <v>48.1</v>
      </c>
      <c r="EG58" s="43">
        <v>14976</v>
      </c>
      <c r="EH58" s="43">
        <v>14695</v>
      </c>
      <c r="EI58" s="43">
        <f>EG58-EH58</f>
        <v>281</v>
      </c>
      <c r="EM58" s="29"/>
      <c r="EN58" s="62"/>
      <c r="EO58" s="48"/>
      <c r="EP58" s="63">
        <v>44.83</v>
      </c>
      <c r="EQ58" s="43">
        <v>15223</v>
      </c>
      <c r="ER58" s="43">
        <v>14976</v>
      </c>
      <c r="ES58" s="43">
        <f>EQ58-ER58</f>
        <v>247</v>
      </c>
      <c r="EW58" s="29"/>
      <c r="EX58" s="62"/>
      <c r="EY58" s="48"/>
      <c r="EZ58" s="63">
        <v>45.9</v>
      </c>
      <c r="FA58" s="43">
        <v>15481</v>
      </c>
      <c r="FB58" s="43">
        <v>15223</v>
      </c>
      <c r="FC58" s="43">
        <f>FA58-FB58</f>
        <v>258</v>
      </c>
      <c r="FG58" s="29"/>
      <c r="FH58" s="62"/>
      <c r="FI58" s="48"/>
      <c r="FJ58" s="63">
        <v>73.27</v>
      </c>
      <c r="FK58" s="43">
        <v>15927</v>
      </c>
      <c r="FL58" s="43">
        <v>15481</v>
      </c>
      <c r="FM58" s="43">
        <f>FK58-FL58</f>
        <v>446</v>
      </c>
      <c r="FQ58" s="29"/>
      <c r="FR58" s="62"/>
      <c r="FS58" s="48"/>
      <c r="FT58" s="63">
        <v>35.76</v>
      </c>
      <c r="FU58" s="43">
        <v>16053</v>
      </c>
      <c r="FV58" s="43">
        <v>15927</v>
      </c>
      <c r="FW58" s="43">
        <f>FU58-FV58</f>
        <v>126</v>
      </c>
      <c r="GA58" s="29"/>
      <c r="GB58" s="62"/>
      <c r="GC58" s="48"/>
      <c r="GD58" s="63">
        <v>162.51</v>
      </c>
      <c r="GE58" s="43">
        <v>17260</v>
      </c>
      <c r="GF58" s="43">
        <v>16053</v>
      </c>
      <c r="GG58" s="43">
        <f>GE58-GF58</f>
        <v>1207</v>
      </c>
      <c r="GK58" s="29"/>
      <c r="GL58" s="62"/>
      <c r="GM58" s="48"/>
      <c r="GN58" s="63">
        <v>207.64</v>
      </c>
      <c r="GO58" s="43">
        <v>18852</v>
      </c>
      <c r="GP58" s="43">
        <v>17260</v>
      </c>
      <c r="GQ58" s="43">
        <f>GO58-GP58</f>
        <v>1592</v>
      </c>
      <c r="GU58" s="29"/>
      <c r="GV58" s="62"/>
    </row>
    <row r="59" spans="1:204" s="43" customFormat="1" x14ac:dyDescent="0.2">
      <c r="A59" s="55"/>
      <c r="B59" s="55" t="s">
        <v>58</v>
      </c>
      <c r="C59" s="146">
        <v>2767830000</v>
      </c>
      <c r="D59" s="151" t="s">
        <v>144</v>
      </c>
      <c r="E59" s="49">
        <v>2061.0700000000002</v>
      </c>
      <c r="F59" s="50">
        <v>10051</v>
      </c>
      <c r="G59" s="51">
        <v>9666</v>
      </c>
      <c r="H59" s="58">
        <f>F59-G59</f>
        <v>385</v>
      </c>
      <c r="I59" s="58"/>
      <c r="J59" s="58"/>
      <c r="K59" s="58"/>
      <c r="L59" s="58">
        <v>4197</v>
      </c>
      <c r="M59" s="144">
        <v>8800</v>
      </c>
      <c r="N59" s="60">
        <v>831.31</v>
      </c>
      <c r="O59" s="58"/>
      <c r="P59" s="60"/>
      <c r="Q59" s="60"/>
      <c r="R59" s="58">
        <v>2853</v>
      </c>
      <c r="S59" s="58">
        <v>3094</v>
      </c>
      <c r="T59" s="144">
        <v>9640</v>
      </c>
      <c r="U59" s="60">
        <v>740.4</v>
      </c>
      <c r="V59" s="144"/>
      <c r="W59" s="60"/>
      <c r="X59" s="60"/>
      <c r="Y59" s="144">
        <v>4363</v>
      </c>
      <c r="Z59" s="144">
        <v>4518</v>
      </c>
      <c r="AA59" s="144">
        <v>6200</v>
      </c>
      <c r="AB59" s="60">
        <v>763.26</v>
      </c>
      <c r="AC59" s="60"/>
      <c r="AD59" s="60"/>
      <c r="AE59" s="59"/>
      <c r="AF59" s="143">
        <v>4518</v>
      </c>
      <c r="AG59" s="143">
        <v>4682</v>
      </c>
      <c r="AH59" s="55">
        <v>6560</v>
      </c>
      <c r="AI59" s="56">
        <v>844.85</v>
      </c>
      <c r="AJ59" s="55"/>
      <c r="AK59" s="55"/>
      <c r="AL59" s="55"/>
      <c r="AM59" s="55">
        <v>4682</v>
      </c>
      <c r="AN59" s="55">
        <v>4880</v>
      </c>
      <c r="AO59" s="55">
        <v>7920</v>
      </c>
      <c r="AP59" s="56">
        <v>1307.1199999999999</v>
      </c>
      <c r="AQ59" s="56"/>
      <c r="AR59" s="56"/>
      <c r="AS59" s="56"/>
      <c r="AT59" s="55">
        <v>4880</v>
      </c>
      <c r="AU59" s="55">
        <v>5203</v>
      </c>
      <c r="AV59" s="141">
        <v>12920</v>
      </c>
      <c r="AW59" s="56">
        <v>2097.79</v>
      </c>
      <c r="AX59" s="56"/>
      <c r="AY59" s="56"/>
      <c r="AZ59" s="57"/>
      <c r="BA59" s="141">
        <v>5203</v>
      </c>
      <c r="BB59" s="141">
        <v>5559</v>
      </c>
      <c r="BC59" s="141">
        <v>14240</v>
      </c>
      <c r="BD59" s="56">
        <v>2922.74</v>
      </c>
      <c r="BE59" s="56"/>
      <c r="BF59" s="56"/>
      <c r="BG59" s="56"/>
      <c r="BH59" s="141">
        <v>5559</v>
      </c>
      <c r="BI59" s="141">
        <v>6166</v>
      </c>
      <c r="BJ59" s="141">
        <v>24280</v>
      </c>
      <c r="BK59" s="56">
        <v>2686.04</v>
      </c>
      <c r="BL59" s="141"/>
      <c r="BM59" s="141"/>
      <c r="BN59" s="141"/>
      <c r="BO59" s="141">
        <v>6166</v>
      </c>
      <c r="BP59" s="141">
        <v>6685</v>
      </c>
      <c r="BQ59" s="65">
        <v>20760</v>
      </c>
      <c r="BR59" s="65"/>
      <c r="BS59" s="65"/>
      <c r="BT59" s="65"/>
      <c r="BU59" s="65"/>
      <c r="BV59" s="65"/>
      <c r="BW59" s="65"/>
      <c r="BX59" s="65"/>
      <c r="BZ59" s="53"/>
      <c r="CO59" s="29"/>
      <c r="CP59" s="62"/>
      <c r="CQ59" s="48"/>
      <c r="CR59" s="49">
        <v>1510.12</v>
      </c>
      <c r="CS59" s="50">
        <v>10301</v>
      </c>
      <c r="CT59" s="51">
        <v>10051</v>
      </c>
      <c r="CU59" s="55">
        <f>CS59-CT59</f>
        <v>250</v>
      </c>
      <c r="CY59" s="29"/>
      <c r="CZ59" s="62"/>
      <c r="DA59" s="48"/>
      <c r="DB59" s="63">
        <v>603.45000000000005</v>
      </c>
      <c r="DC59" s="43">
        <v>10406</v>
      </c>
      <c r="DD59" s="43">
        <v>10301</v>
      </c>
      <c r="DE59" s="43">
        <f>DC59-DD59</f>
        <v>105</v>
      </c>
      <c r="DI59" s="29"/>
      <c r="DJ59" s="62"/>
      <c r="DK59" s="48"/>
      <c r="DL59" s="63">
        <v>628.04999999999995</v>
      </c>
      <c r="DM59" s="43">
        <v>10531</v>
      </c>
      <c r="DN59" s="43">
        <v>10406</v>
      </c>
      <c r="DO59" s="43">
        <f>DM59-DN59</f>
        <v>125</v>
      </c>
      <c r="DS59" s="29"/>
      <c r="DT59" s="62"/>
      <c r="DU59" s="48"/>
      <c r="DV59" s="63">
        <v>621.87</v>
      </c>
      <c r="DW59" s="43">
        <v>10666</v>
      </c>
      <c r="DX59" s="43">
        <v>15031</v>
      </c>
      <c r="DY59" s="43">
        <f>DW59-DX59</f>
        <v>-4365</v>
      </c>
      <c r="EC59" s="29"/>
      <c r="ED59" s="62"/>
      <c r="EE59" s="48"/>
      <c r="EF59" s="63">
        <v>632.38</v>
      </c>
      <c r="EG59" s="43">
        <v>10795</v>
      </c>
      <c r="EH59" s="43">
        <v>10666</v>
      </c>
      <c r="EI59" s="43">
        <f>EG59-EH59</f>
        <v>129</v>
      </c>
      <c r="EM59" s="29"/>
      <c r="EN59" s="62"/>
      <c r="EO59" s="48"/>
      <c r="EP59" s="63">
        <v>629.96</v>
      </c>
      <c r="EQ59" s="43">
        <v>10913</v>
      </c>
      <c r="ER59" s="43">
        <v>10795</v>
      </c>
      <c r="ES59" s="43">
        <f>EQ59-ER59</f>
        <v>118</v>
      </c>
      <c r="EW59" s="29"/>
      <c r="EX59" s="62"/>
      <c r="EY59" s="48"/>
      <c r="EZ59" s="63">
        <v>744.32</v>
      </c>
      <c r="FA59" s="43">
        <v>11086</v>
      </c>
      <c r="FB59" s="43">
        <v>10913</v>
      </c>
      <c r="FC59" s="43">
        <f>FA59-FB59</f>
        <v>173</v>
      </c>
      <c r="FG59" s="29"/>
      <c r="FH59" s="62"/>
      <c r="FI59" s="48"/>
      <c r="FJ59" s="63">
        <v>1601.01</v>
      </c>
      <c r="FK59" s="43">
        <v>11365</v>
      </c>
      <c r="FL59" s="43">
        <v>11086</v>
      </c>
      <c r="FM59" s="43">
        <f>FK59-FL59</f>
        <v>279</v>
      </c>
      <c r="FQ59" s="29"/>
      <c r="FR59" s="62"/>
      <c r="FS59" s="48"/>
      <c r="FT59" s="63">
        <v>2745.86</v>
      </c>
      <c r="FU59" s="43">
        <v>11890</v>
      </c>
      <c r="FV59" s="43">
        <v>11365</v>
      </c>
      <c r="FW59" s="43">
        <f>FU59-FV59</f>
        <v>525</v>
      </c>
      <c r="GA59" s="29"/>
      <c r="GB59" s="62"/>
      <c r="GC59" s="48"/>
      <c r="GD59" s="63">
        <v>2731.76</v>
      </c>
      <c r="GE59" s="43">
        <v>12359</v>
      </c>
      <c r="GF59" s="43">
        <v>11890</v>
      </c>
      <c r="GG59" s="43">
        <f>GE59-GF59</f>
        <v>469</v>
      </c>
      <c r="GK59" s="29"/>
      <c r="GL59" s="62"/>
      <c r="GM59" s="48"/>
      <c r="GN59" s="63">
        <v>2945.95</v>
      </c>
      <c r="GO59" s="43">
        <v>12905</v>
      </c>
      <c r="GP59" s="43">
        <v>12359</v>
      </c>
      <c r="GQ59" s="43">
        <f>GO59-GP59</f>
        <v>546</v>
      </c>
      <c r="GU59" s="29"/>
      <c r="GV59" s="62"/>
    </row>
    <row r="60" spans="1:204" s="43" customFormat="1" x14ac:dyDescent="0.2">
      <c r="A60" s="55"/>
      <c r="B60" s="55" t="s">
        <v>37</v>
      </c>
      <c r="C60" s="146">
        <v>3217830000</v>
      </c>
      <c r="D60" s="151" t="s">
        <v>143</v>
      </c>
      <c r="E60" s="49">
        <v>233.9</v>
      </c>
      <c r="F60" s="50">
        <v>29597</v>
      </c>
      <c r="G60" s="51">
        <v>27670</v>
      </c>
      <c r="H60" s="58">
        <f>F60-G60</f>
        <v>1927</v>
      </c>
      <c r="I60" s="58"/>
      <c r="J60" s="58"/>
      <c r="K60" s="58"/>
      <c r="L60" s="58">
        <v>32769</v>
      </c>
      <c r="M60" s="58">
        <v>930</v>
      </c>
      <c r="N60" s="60">
        <v>114.93</v>
      </c>
      <c r="O60" s="58"/>
      <c r="P60" s="60"/>
      <c r="Q60" s="60"/>
      <c r="R60" s="58">
        <v>32769</v>
      </c>
      <c r="S60" s="58">
        <v>33589</v>
      </c>
      <c r="T60" s="58">
        <v>820</v>
      </c>
      <c r="U60" s="60">
        <v>112.47</v>
      </c>
      <c r="V60" s="58"/>
      <c r="W60" s="60"/>
      <c r="X60" s="60"/>
      <c r="Y60" s="58">
        <v>33589</v>
      </c>
      <c r="Z60" s="58">
        <v>34349</v>
      </c>
      <c r="AA60" s="58">
        <v>760</v>
      </c>
      <c r="AB60" s="60">
        <v>127.1</v>
      </c>
      <c r="AC60" s="60"/>
      <c r="AD60" s="60"/>
      <c r="AE60" s="59"/>
      <c r="AF60" s="143">
        <v>34349</v>
      </c>
      <c r="AG60" s="143">
        <v>35228</v>
      </c>
      <c r="AH60" s="65">
        <v>879</v>
      </c>
      <c r="AI60" s="148">
        <v>131.68</v>
      </c>
      <c r="AJ60" s="150"/>
      <c r="AK60" s="150"/>
      <c r="AL60" s="150"/>
      <c r="AM60" s="65">
        <v>35228</v>
      </c>
      <c r="AN60" s="65">
        <v>36144</v>
      </c>
      <c r="AO60" s="65">
        <v>916</v>
      </c>
      <c r="AP60" s="148">
        <v>130.43</v>
      </c>
      <c r="AQ60" s="148"/>
      <c r="AR60" s="148"/>
      <c r="AS60" s="148"/>
      <c r="AT60" s="65">
        <v>36144</v>
      </c>
      <c r="AU60" s="65">
        <v>37050</v>
      </c>
      <c r="AV60" s="65">
        <v>906</v>
      </c>
      <c r="AW60" s="148">
        <v>145.22</v>
      </c>
      <c r="AX60" s="148"/>
      <c r="AY60" s="148"/>
      <c r="AZ60" s="149"/>
      <c r="BA60" s="65">
        <v>37050</v>
      </c>
      <c r="BB60" s="65">
        <v>37948</v>
      </c>
      <c r="BC60" s="65">
        <v>898</v>
      </c>
      <c r="BD60" s="148">
        <v>116.8</v>
      </c>
      <c r="BE60" s="148"/>
      <c r="BF60" s="148"/>
      <c r="BG60" s="148"/>
      <c r="BH60" s="65">
        <v>37948</v>
      </c>
      <c r="BI60" s="65">
        <v>38644</v>
      </c>
      <c r="BJ60" s="65">
        <v>696</v>
      </c>
      <c r="BK60" s="148">
        <v>67.89</v>
      </c>
      <c r="BL60" s="65"/>
      <c r="BM60" s="65"/>
      <c r="BN60" s="65"/>
      <c r="BO60" s="65">
        <v>38644</v>
      </c>
      <c r="BP60" s="65">
        <v>38995</v>
      </c>
      <c r="BQ60" s="65">
        <v>351</v>
      </c>
      <c r="BR60" s="65"/>
      <c r="BS60" s="65"/>
      <c r="BT60" s="65"/>
      <c r="BU60" s="65"/>
      <c r="BV60" s="65"/>
      <c r="BW60" s="65"/>
      <c r="BX60" s="65"/>
      <c r="BZ60" s="53"/>
      <c r="CO60" s="29"/>
      <c r="CP60" s="62"/>
      <c r="CQ60" s="48"/>
      <c r="CR60" s="49">
        <v>125.3</v>
      </c>
      <c r="CS60" s="50">
        <v>30541</v>
      </c>
      <c r="CT60" s="51">
        <v>29597</v>
      </c>
      <c r="CU60" s="55">
        <f>CS60-CT60</f>
        <v>944</v>
      </c>
      <c r="CY60" s="29"/>
      <c r="CZ60" s="62"/>
      <c r="DA60" s="48"/>
      <c r="DB60" s="63">
        <v>79.33</v>
      </c>
      <c r="DC60" s="43">
        <v>31149</v>
      </c>
      <c r="DD60" s="43">
        <v>30541</v>
      </c>
      <c r="DE60" s="43">
        <f>DC60-DD60</f>
        <v>608</v>
      </c>
      <c r="DI60" s="29"/>
      <c r="DJ60" s="62"/>
      <c r="DK60" s="48"/>
      <c r="DL60" s="63">
        <v>52.65</v>
      </c>
      <c r="DM60" s="43">
        <v>31479</v>
      </c>
      <c r="DN60" s="43">
        <v>31149</v>
      </c>
      <c r="DO60" s="43">
        <f>DM60-DN60</f>
        <v>330</v>
      </c>
      <c r="DS60" s="29"/>
      <c r="DT60" s="62"/>
      <c r="DU60" s="48"/>
      <c r="DV60" s="63">
        <v>67.17</v>
      </c>
      <c r="DW60" s="43">
        <v>31956</v>
      </c>
      <c r="DX60" s="43">
        <v>31479</v>
      </c>
      <c r="DY60" s="43">
        <f>DW60-DX60</f>
        <v>477</v>
      </c>
      <c r="EC60" s="29"/>
      <c r="ED60" s="62"/>
      <c r="EE60" s="48"/>
      <c r="EF60" s="63">
        <v>63.64</v>
      </c>
      <c r="EG60" s="43">
        <v>32398</v>
      </c>
      <c r="EH60" s="43">
        <v>31956</v>
      </c>
      <c r="EI60" s="43">
        <f>EG60-EH60</f>
        <v>442</v>
      </c>
      <c r="EM60" s="29"/>
      <c r="EN60" s="62"/>
      <c r="EO60" s="48"/>
      <c r="EP60" s="63">
        <v>67.41</v>
      </c>
      <c r="EQ60" s="43">
        <v>32879</v>
      </c>
      <c r="ER60" s="43">
        <v>32398</v>
      </c>
      <c r="ES60" s="43">
        <f>EQ60-ER60</f>
        <v>481</v>
      </c>
      <c r="EW60" s="29"/>
      <c r="EX60" s="62"/>
      <c r="EY60" s="48"/>
      <c r="EZ60" s="63">
        <v>87.19</v>
      </c>
      <c r="FA60" s="43">
        <v>33565</v>
      </c>
      <c r="FB60" s="43">
        <v>32879</v>
      </c>
      <c r="FC60" s="43">
        <f>FA60-FB60</f>
        <v>686</v>
      </c>
      <c r="FG60" s="29"/>
      <c r="FH60" s="62"/>
      <c r="FI60" s="48"/>
      <c r="FJ60" s="63">
        <v>124.15</v>
      </c>
      <c r="FK60" s="43">
        <v>34445</v>
      </c>
      <c r="FL60" s="43">
        <v>33565</v>
      </c>
      <c r="FM60" s="43">
        <f>FK60-FL60</f>
        <v>880</v>
      </c>
      <c r="FQ60" s="29"/>
      <c r="FR60" s="62"/>
      <c r="FS60" s="48"/>
      <c r="FT60" s="63">
        <v>187</v>
      </c>
      <c r="FU60" s="43">
        <v>35861</v>
      </c>
      <c r="FV60" s="43">
        <v>34445</v>
      </c>
      <c r="FW60" s="43">
        <f>FU60-FV60</f>
        <v>1416</v>
      </c>
      <c r="GA60" s="29"/>
      <c r="GB60" s="62"/>
      <c r="GC60" s="48"/>
      <c r="GD60" s="63">
        <v>210.09</v>
      </c>
      <c r="GE60" s="43">
        <v>37474</v>
      </c>
      <c r="GF60" s="43">
        <v>35861</v>
      </c>
      <c r="GG60" s="43">
        <f>GE60-GF60</f>
        <v>1613</v>
      </c>
      <c r="GK60" s="29"/>
      <c r="GL60" s="62"/>
      <c r="GM60" s="48"/>
      <c r="GN60" s="63">
        <v>198.03</v>
      </c>
      <c r="GO60" s="43">
        <v>38984</v>
      </c>
      <c r="GP60" s="43">
        <v>37474</v>
      </c>
      <c r="GQ60" s="43">
        <f>GO60-GP60</f>
        <v>1510</v>
      </c>
      <c r="GU60" s="29"/>
      <c r="GV60" s="62"/>
    </row>
    <row r="61" spans="1:204" s="43" customFormat="1" x14ac:dyDescent="0.2">
      <c r="A61" s="55"/>
      <c r="B61" s="55" t="s">
        <v>142</v>
      </c>
      <c r="C61" s="146">
        <v>3636830000</v>
      </c>
      <c r="D61" s="151" t="s">
        <v>141</v>
      </c>
      <c r="E61" s="49">
        <v>1744.47</v>
      </c>
      <c r="F61" s="50">
        <v>13309</v>
      </c>
      <c r="G61" s="51">
        <v>12967</v>
      </c>
      <c r="H61" s="58">
        <f>F61-G61</f>
        <v>342</v>
      </c>
      <c r="I61" s="144"/>
      <c r="J61" s="144"/>
      <c r="K61" s="144"/>
      <c r="L61" s="144">
        <v>3048</v>
      </c>
      <c r="M61" s="144">
        <v>8360</v>
      </c>
      <c r="N61" s="60">
        <v>864.05</v>
      </c>
      <c r="O61" s="144"/>
      <c r="P61" s="60"/>
      <c r="Q61" s="60"/>
      <c r="R61" s="144">
        <v>3048</v>
      </c>
      <c r="S61" s="144">
        <v>3268</v>
      </c>
      <c r="T61" s="144">
        <v>8800</v>
      </c>
      <c r="U61" s="60">
        <v>854.19</v>
      </c>
      <c r="V61" s="144"/>
      <c r="W61" s="60"/>
      <c r="X61" s="60"/>
      <c r="Y61" s="144">
        <v>3268</v>
      </c>
      <c r="Z61" s="144">
        <v>3466</v>
      </c>
      <c r="AA61" s="144">
        <v>7920</v>
      </c>
      <c r="AB61" s="60">
        <v>875.43</v>
      </c>
      <c r="AC61" s="60"/>
      <c r="AD61" s="60"/>
      <c r="AE61" s="59"/>
      <c r="AF61" s="143">
        <v>3466</v>
      </c>
      <c r="AG61" s="143">
        <v>3674</v>
      </c>
      <c r="AH61" s="65">
        <v>8320</v>
      </c>
      <c r="AI61" s="148">
        <v>885.11</v>
      </c>
      <c r="AJ61" s="150"/>
      <c r="AK61" s="150"/>
      <c r="AL61" s="150"/>
      <c r="AM61" s="65">
        <v>3674</v>
      </c>
      <c r="AN61" s="65">
        <v>3860</v>
      </c>
      <c r="AO61" s="65">
        <v>7440</v>
      </c>
      <c r="AP61" s="148">
        <v>975.67</v>
      </c>
      <c r="AQ61" s="148"/>
      <c r="AR61" s="148"/>
      <c r="AS61" s="148"/>
      <c r="AT61" s="65">
        <v>3860</v>
      </c>
      <c r="AU61" s="65">
        <v>4072</v>
      </c>
      <c r="AV61" s="147">
        <v>8480</v>
      </c>
      <c r="AW61" s="148">
        <v>1737.2</v>
      </c>
      <c r="AX61" s="148"/>
      <c r="AY61" s="148"/>
      <c r="AZ61" s="149"/>
      <c r="BA61" s="147">
        <v>4072</v>
      </c>
      <c r="BB61" s="147">
        <v>4324</v>
      </c>
      <c r="BC61" s="147">
        <v>10080</v>
      </c>
      <c r="BD61" s="148">
        <v>1798.76</v>
      </c>
      <c r="BE61" s="148"/>
      <c r="BF61" s="148"/>
      <c r="BG61" s="148"/>
      <c r="BH61" s="147">
        <v>4324</v>
      </c>
      <c r="BI61" s="147">
        <v>4598</v>
      </c>
      <c r="BJ61" s="147">
        <v>10960</v>
      </c>
      <c r="BK61" s="148">
        <v>1379.72</v>
      </c>
      <c r="BL61" s="147"/>
      <c r="BM61" s="147"/>
      <c r="BN61" s="147"/>
      <c r="BO61" s="147">
        <v>4598</v>
      </c>
      <c r="BP61" s="147">
        <v>4829</v>
      </c>
      <c r="BQ61" s="65">
        <v>9240</v>
      </c>
      <c r="BR61" s="65"/>
      <c r="BS61" s="65"/>
      <c r="BT61" s="65"/>
      <c r="BU61" s="65"/>
      <c r="BV61" s="65"/>
      <c r="BW61" s="65"/>
      <c r="BX61" s="65"/>
      <c r="BZ61" s="53"/>
      <c r="CO61" s="29"/>
      <c r="CP61" s="62"/>
      <c r="CQ61" s="48"/>
      <c r="CR61" s="49">
        <v>1351.12</v>
      </c>
      <c r="CS61" s="50">
        <v>13522</v>
      </c>
      <c r="CT61" s="51">
        <v>13309</v>
      </c>
      <c r="CU61" s="55">
        <f>CS61-CT61</f>
        <v>213</v>
      </c>
      <c r="CY61" s="29"/>
      <c r="CZ61" s="62"/>
      <c r="DA61" s="48"/>
      <c r="DB61" s="63">
        <v>606.26</v>
      </c>
      <c r="DC61" s="43">
        <v>13649</v>
      </c>
      <c r="DD61" s="43">
        <v>13522</v>
      </c>
      <c r="DE61" s="43">
        <f>DC61-DD61</f>
        <v>127</v>
      </c>
      <c r="DI61" s="29"/>
      <c r="DJ61" s="62"/>
      <c r="DK61" s="48"/>
      <c r="DL61" s="63">
        <v>499.12</v>
      </c>
      <c r="DM61" s="43">
        <v>13750</v>
      </c>
      <c r="DN61" s="43">
        <v>13649</v>
      </c>
      <c r="DO61" s="43">
        <f>DM61-DN61</f>
        <v>101</v>
      </c>
      <c r="DS61" s="29"/>
      <c r="DT61" s="62"/>
      <c r="DU61" s="48"/>
      <c r="DV61" s="63">
        <v>588.80999999999995</v>
      </c>
      <c r="DW61" s="43">
        <v>13907</v>
      </c>
      <c r="DX61" s="43">
        <v>13750</v>
      </c>
      <c r="DY61" s="43">
        <f>DW61-DX61</f>
        <v>157</v>
      </c>
      <c r="EC61" s="29"/>
      <c r="ED61" s="62"/>
      <c r="EE61" s="48"/>
      <c r="EF61" s="63">
        <v>565.97</v>
      </c>
      <c r="EG61" s="43">
        <v>14045</v>
      </c>
      <c r="EH61" s="43">
        <v>13907</v>
      </c>
      <c r="EI61" s="43">
        <f>EG61-EH61</f>
        <v>138</v>
      </c>
      <c r="EM61" s="29"/>
      <c r="EN61" s="62"/>
      <c r="EO61" s="48"/>
      <c r="EP61" s="63">
        <v>591.6</v>
      </c>
      <c r="EQ61" s="43">
        <v>14190</v>
      </c>
      <c r="ER61" s="43">
        <v>14045</v>
      </c>
      <c r="ES61" s="43">
        <f>EQ61-ER61</f>
        <v>145</v>
      </c>
      <c r="EW61" s="29"/>
      <c r="EX61" s="62"/>
      <c r="EY61" s="48"/>
      <c r="EZ61" s="63">
        <v>582.67999999999995</v>
      </c>
      <c r="FA61" s="43">
        <v>14313</v>
      </c>
      <c r="FB61" s="43">
        <v>14190</v>
      </c>
      <c r="FC61" s="43">
        <f>FA61-FB61</f>
        <v>123</v>
      </c>
      <c r="FG61" s="29"/>
      <c r="FH61" s="62"/>
      <c r="FI61" s="48"/>
      <c r="FJ61" s="63">
        <v>1088.48</v>
      </c>
      <c r="FK61" s="43">
        <v>14475</v>
      </c>
      <c r="FL61" s="43">
        <v>14313</v>
      </c>
      <c r="FM61" s="43">
        <f>FK61-FL61</f>
        <v>162</v>
      </c>
      <c r="FQ61" s="29"/>
      <c r="FR61" s="62"/>
      <c r="FS61" s="48"/>
      <c r="FT61" s="63">
        <v>1512.73</v>
      </c>
      <c r="FU61" s="43">
        <v>14735</v>
      </c>
      <c r="FV61" s="43">
        <v>14475</v>
      </c>
      <c r="FW61" s="43">
        <f>FU61-FV61</f>
        <v>260</v>
      </c>
      <c r="GA61" s="29"/>
      <c r="GB61" s="62"/>
      <c r="GC61" s="48"/>
      <c r="GD61" s="63">
        <v>1647.84</v>
      </c>
      <c r="GE61" s="43">
        <v>14999</v>
      </c>
      <c r="GF61" s="43">
        <v>14735</v>
      </c>
      <c r="GG61" s="43">
        <f>GE61-GF61</f>
        <v>264</v>
      </c>
      <c r="GK61" s="29"/>
      <c r="GL61" s="62"/>
      <c r="GM61" s="48"/>
      <c r="GN61" s="63">
        <v>1720.91</v>
      </c>
      <c r="GO61" s="43">
        <v>15302</v>
      </c>
      <c r="GP61" s="43">
        <v>14999</v>
      </c>
      <c r="GQ61" s="43">
        <f>GO61-GP61</f>
        <v>303</v>
      </c>
      <c r="GU61" s="29"/>
      <c r="GV61" s="62"/>
    </row>
    <row r="62" spans="1:204" s="43" customFormat="1" x14ac:dyDescent="0.2">
      <c r="A62" s="55"/>
      <c r="B62" s="55" t="s">
        <v>58</v>
      </c>
      <c r="C62" s="146">
        <v>3767830000</v>
      </c>
      <c r="D62" s="55" t="s">
        <v>140</v>
      </c>
      <c r="E62" s="49">
        <v>1190.75</v>
      </c>
      <c r="F62" s="50">
        <v>4335</v>
      </c>
      <c r="G62" s="51">
        <v>4102</v>
      </c>
      <c r="H62" s="58">
        <f>F62-G62</f>
        <v>233</v>
      </c>
      <c r="I62" s="144"/>
      <c r="J62" s="144"/>
      <c r="K62" s="144"/>
      <c r="L62" s="144">
        <v>3094</v>
      </c>
      <c r="M62" s="144">
        <v>10000</v>
      </c>
      <c r="N62" s="60">
        <v>687.61</v>
      </c>
      <c r="O62" s="144"/>
      <c r="P62" s="60"/>
      <c r="Q62" s="60"/>
      <c r="R62" s="144">
        <v>3094</v>
      </c>
      <c r="S62" s="144">
        <v>3287</v>
      </c>
      <c r="T62" s="144">
        <v>7720</v>
      </c>
      <c r="U62" s="60">
        <v>746.11</v>
      </c>
      <c r="V62" s="144"/>
      <c r="W62" s="60"/>
      <c r="X62" s="60"/>
      <c r="Y62" s="144">
        <v>3287</v>
      </c>
      <c r="Z62" s="144">
        <v>3488</v>
      </c>
      <c r="AA62" s="144">
        <v>8040</v>
      </c>
      <c r="AB62" s="60">
        <v>771.62</v>
      </c>
      <c r="AC62" s="60"/>
      <c r="AD62" s="60"/>
      <c r="AE62" s="59"/>
      <c r="AF62" s="143">
        <v>3488</v>
      </c>
      <c r="AG62" s="143">
        <v>3701</v>
      </c>
      <c r="AH62" s="65">
        <v>8520</v>
      </c>
      <c r="AI62" s="148">
        <v>777.77</v>
      </c>
      <c r="AJ62" s="150"/>
      <c r="AK62" s="150"/>
      <c r="AL62" s="150"/>
      <c r="AM62" s="65">
        <v>3701</v>
      </c>
      <c r="AN62" s="65">
        <v>3912</v>
      </c>
      <c r="AO62" s="65">
        <v>8440</v>
      </c>
      <c r="AP62" s="148">
        <v>942.19</v>
      </c>
      <c r="AQ62" s="148"/>
      <c r="AR62" s="148"/>
      <c r="AS62" s="148"/>
      <c r="AT62" s="65">
        <v>3912</v>
      </c>
      <c r="AU62" s="65">
        <v>4171</v>
      </c>
      <c r="AV62" s="147">
        <v>10360</v>
      </c>
      <c r="AW62" s="148">
        <v>1314.14</v>
      </c>
      <c r="AX62" s="148"/>
      <c r="AY62" s="148"/>
      <c r="AZ62" s="149"/>
      <c r="BA62" s="147">
        <v>4171</v>
      </c>
      <c r="BB62" s="147">
        <v>4416</v>
      </c>
      <c r="BC62" s="147">
        <v>9800</v>
      </c>
      <c r="BD62" s="148">
        <v>1476.52</v>
      </c>
      <c r="BE62" s="148"/>
      <c r="BF62" s="148"/>
      <c r="BG62" s="148"/>
      <c r="BH62" s="147">
        <v>4416</v>
      </c>
      <c r="BI62" s="147">
        <v>4716</v>
      </c>
      <c r="BJ62" s="147">
        <v>12000</v>
      </c>
      <c r="BK62" s="148">
        <v>1405.53</v>
      </c>
      <c r="BL62" s="147"/>
      <c r="BM62" s="147"/>
      <c r="BN62" s="147"/>
      <c r="BO62" s="147">
        <v>4716</v>
      </c>
      <c r="BP62" s="147">
        <v>4991</v>
      </c>
      <c r="BQ62" s="65">
        <v>11000</v>
      </c>
      <c r="BR62" s="65"/>
      <c r="BS62" s="65"/>
      <c r="BT62" s="65"/>
      <c r="BU62" s="65"/>
      <c r="BV62" s="65"/>
      <c r="BW62" s="65"/>
      <c r="BX62" s="65"/>
      <c r="BZ62" s="53"/>
      <c r="CO62" s="29"/>
      <c r="CP62" s="62"/>
      <c r="CQ62" s="48"/>
      <c r="CR62" s="49">
        <v>1090.03</v>
      </c>
      <c r="CS62" s="50">
        <v>4542</v>
      </c>
      <c r="CT62" s="51">
        <v>4335</v>
      </c>
      <c r="CU62" s="55">
        <f>CS62-CT62</f>
        <v>207</v>
      </c>
      <c r="CY62" s="29"/>
      <c r="CZ62" s="62"/>
      <c r="DA62" s="48"/>
      <c r="DB62" s="63">
        <v>584.54</v>
      </c>
      <c r="DC62" s="43">
        <v>4678</v>
      </c>
      <c r="DD62" s="43">
        <v>4542</v>
      </c>
      <c r="DE62" s="43">
        <f>DC62-DD62</f>
        <v>136</v>
      </c>
      <c r="DI62" s="29"/>
      <c r="DJ62" s="62"/>
      <c r="DK62" s="48"/>
      <c r="DL62" s="63">
        <v>546.96</v>
      </c>
      <c r="DM62" s="43">
        <v>4815</v>
      </c>
      <c r="DN62" s="43">
        <v>4678</v>
      </c>
      <c r="DO62" s="43">
        <f>DM62-DN62</f>
        <v>137</v>
      </c>
      <c r="DS62" s="29"/>
      <c r="DT62" s="62"/>
      <c r="DU62" s="48"/>
      <c r="DV62" s="63">
        <v>517.51</v>
      </c>
      <c r="DW62" s="43">
        <v>4949</v>
      </c>
      <c r="DX62" s="43">
        <v>4815</v>
      </c>
      <c r="DY62" s="43">
        <f>DW62-DX62</f>
        <v>134</v>
      </c>
      <c r="EC62" s="29"/>
      <c r="ED62" s="62"/>
      <c r="EE62" s="48"/>
      <c r="EF62" s="63">
        <v>544.07000000000005</v>
      </c>
      <c r="EG62" s="43">
        <v>5093</v>
      </c>
      <c r="EH62" s="43">
        <v>4949</v>
      </c>
      <c r="EI62" s="43">
        <f>EG62-EH62</f>
        <v>144</v>
      </c>
      <c r="EM62" s="29"/>
      <c r="EN62" s="62"/>
      <c r="EO62" s="48"/>
      <c r="EP62" s="63">
        <v>561.95000000000005</v>
      </c>
      <c r="EQ62" s="43">
        <v>5241</v>
      </c>
      <c r="ER62" s="43">
        <v>5093</v>
      </c>
      <c r="ES62" s="43">
        <f>EQ62-ER62</f>
        <v>148</v>
      </c>
      <c r="EW62" s="29"/>
      <c r="EX62" s="62"/>
      <c r="EY62" s="48"/>
      <c r="EZ62" s="63">
        <v>560.4</v>
      </c>
      <c r="FA62" s="43">
        <v>5396</v>
      </c>
      <c r="FB62" s="43">
        <v>5241</v>
      </c>
      <c r="FC62" s="43">
        <f>FA62-FB62</f>
        <v>155</v>
      </c>
      <c r="FG62" s="29"/>
      <c r="FH62" s="62"/>
      <c r="FI62" s="48"/>
      <c r="FJ62" s="63">
        <v>1042.94</v>
      </c>
      <c r="FK62" s="43">
        <v>5589</v>
      </c>
      <c r="FL62" s="43">
        <v>5396</v>
      </c>
      <c r="FM62" s="43">
        <f>FK62-FL62</f>
        <v>193</v>
      </c>
      <c r="FQ62" s="29"/>
      <c r="FR62" s="62"/>
      <c r="FS62" s="48"/>
      <c r="FT62" s="63">
        <v>1363.43</v>
      </c>
      <c r="FU62" s="43">
        <v>5859</v>
      </c>
      <c r="FV62" s="43">
        <v>5589</v>
      </c>
      <c r="FW62" s="43">
        <f>FU62-FV62</f>
        <v>270</v>
      </c>
      <c r="GA62" s="29"/>
      <c r="GB62" s="62"/>
      <c r="GC62" s="48"/>
      <c r="GD62" s="63">
        <v>1273.3900000000001</v>
      </c>
      <c r="GE62" s="43">
        <v>6103</v>
      </c>
      <c r="GF62" s="43">
        <v>5859</v>
      </c>
      <c r="GG62" s="43">
        <f>GE62-GF62</f>
        <v>244</v>
      </c>
      <c r="GK62" s="29"/>
      <c r="GL62" s="62"/>
      <c r="GM62" s="48"/>
      <c r="GN62" s="63">
        <v>1411.36</v>
      </c>
      <c r="GO62" s="43">
        <v>6400</v>
      </c>
      <c r="GP62" s="43">
        <v>6103</v>
      </c>
      <c r="GQ62" s="43">
        <f>GO62-GP62</f>
        <v>297</v>
      </c>
      <c r="GU62" s="29"/>
      <c r="GV62" s="62"/>
    </row>
    <row r="63" spans="1:204" s="43" customFormat="1" x14ac:dyDescent="0.2">
      <c r="A63" s="55"/>
      <c r="B63" s="55" t="s">
        <v>128</v>
      </c>
      <c r="C63" s="146">
        <v>3849884709</v>
      </c>
      <c r="D63" s="55" t="s">
        <v>139</v>
      </c>
      <c r="E63" s="49"/>
      <c r="F63" s="50"/>
      <c r="G63" s="51"/>
      <c r="H63" s="58"/>
      <c r="I63" s="144"/>
      <c r="J63" s="144"/>
      <c r="K63" s="144"/>
      <c r="L63" s="144"/>
      <c r="M63" s="144"/>
      <c r="N63" s="60"/>
      <c r="O63" s="144"/>
      <c r="P63" s="60"/>
      <c r="Q63" s="60"/>
      <c r="R63" s="144"/>
      <c r="S63" s="144"/>
      <c r="T63" s="144"/>
      <c r="U63" s="60"/>
      <c r="V63" s="144"/>
      <c r="W63" s="60"/>
      <c r="X63" s="60"/>
      <c r="Y63" s="144"/>
      <c r="Z63" s="144"/>
      <c r="AA63" s="144"/>
      <c r="AB63" s="60"/>
      <c r="AC63" s="60"/>
      <c r="AD63" s="60"/>
      <c r="AE63" s="59"/>
      <c r="AF63" s="143"/>
      <c r="AG63" s="143"/>
      <c r="AH63" s="65"/>
      <c r="AI63" s="148"/>
      <c r="AJ63" s="150"/>
      <c r="AK63" s="150"/>
      <c r="AL63" s="150"/>
      <c r="AM63" s="65"/>
      <c r="AN63" s="65"/>
      <c r="AO63" s="65"/>
      <c r="AP63" s="148"/>
      <c r="AQ63" s="148"/>
      <c r="AR63" s="148"/>
      <c r="AS63" s="148"/>
      <c r="AT63" s="65"/>
      <c r="AU63" s="65"/>
      <c r="AV63" s="147"/>
      <c r="AW63" s="148"/>
      <c r="AX63" s="148"/>
      <c r="AY63" s="148"/>
      <c r="AZ63" s="149"/>
      <c r="BA63" s="147"/>
      <c r="BB63" s="147"/>
      <c r="BC63" s="147"/>
      <c r="BD63" s="148"/>
      <c r="BE63" s="148"/>
      <c r="BF63" s="148"/>
      <c r="BG63" s="148"/>
      <c r="BH63" s="147"/>
      <c r="BI63" s="147"/>
      <c r="BJ63" s="147"/>
      <c r="BK63" s="148"/>
      <c r="BL63" s="147"/>
      <c r="BM63" s="147"/>
      <c r="BN63" s="147"/>
      <c r="BO63" s="147"/>
      <c r="BP63" s="147"/>
      <c r="BQ63" s="65"/>
      <c r="BR63" s="65"/>
      <c r="BS63" s="65"/>
      <c r="BT63" s="65"/>
      <c r="BU63" s="65"/>
      <c r="BV63" s="65"/>
      <c r="BW63" s="65"/>
      <c r="BX63" s="65"/>
      <c r="BZ63" s="53"/>
      <c r="CO63" s="29"/>
      <c r="CP63" s="62"/>
      <c r="CQ63" s="48"/>
      <c r="CR63" s="49"/>
      <c r="CS63" s="50"/>
      <c r="CT63" s="51"/>
      <c r="CU63" s="55"/>
      <c r="CY63" s="29"/>
      <c r="CZ63" s="62"/>
      <c r="DA63" s="48"/>
      <c r="DB63" s="63"/>
      <c r="DI63" s="29"/>
      <c r="DJ63" s="62"/>
      <c r="DK63" s="48"/>
      <c r="DL63" s="63"/>
      <c r="DS63" s="29"/>
      <c r="DT63" s="62"/>
      <c r="DU63" s="48"/>
      <c r="DV63" s="63"/>
      <c r="EC63" s="29"/>
      <c r="ED63" s="62"/>
      <c r="EE63" s="48"/>
      <c r="EF63" s="63"/>
      <c r="EM63" s="29"/>
      <c r="EN63" s="62"/>
      <c r="EO63" s="48"/>
      <c r="EP63" s="63"/>
      <c r="EW63" s="29"/>
      <c r="EX63" s="62"/>
      <c r="EY63" s="48"/>
      <c r="EZ63" s="63"/>
      <c r="FG63" s="29"/>
      <c r="FH63" s="62"/>
      <c r="FI63" s="48"/>
      <c r="FJ63" s="63"/>
      <c r="FQ63" s="29"/>
      <c r="FR63" s="62"/>
      <c r="FS63" s="48"/>
      <c r="FT63" s="63">
        <v>10.31</v>
      </c>
      <c r="FU63" s="43">
        <v>0</v>
      </c>
      <c r="FV63" s="43">
        <v>0</v>
      </c>
      <c r="FW63" s="43">
        <f>FU63-FV63</f>
        <v>0</v>
      </c>
      <c r="GA63" s="29"/>
      <c r="GB63" s="62"/>
      <c r="GC63" s="48"/>
      <c r="GD63" s="63">
        <v>59.04</v>
      </c>
      <c r="GE63" s="43">
        <v>372</v>
      </c>
      <c r="GF63" s="43">
        <v>0</v>
      </c>
      <c r="GG63" s="43">
        <f>GE63-GF63</f>
        <v>372</v>
      </c>
      <c r="GK63" s="29"/>
      <c r="GL63" s="62"/>
      <c r="GM63" s="48"/>
      <c r="GN63" s="63">
        <v>92.69</v>
      </c>
      <c r="GO63" s="43">
        <v>1001</v>
      </c>
      <c r="GP63" s="43">
        <v>372</v>
      </c>
      <c r="GQ63" s="43">
        <f>GO63-GP63</f>
        <v>629</v>
      </c>
      <c r="GU63" s="29"/>
      <c r="GV63" s="62"/>
    </row>
    <row r="64" spans="1:204" s="43" customFormat="1" x14ac:dyDescent="0.2">
      <c r="A64" s="55"/>
      <c r="B64" s="55" t="s">
        <v>20</v>
      </c>
      <c r="C64" s="146">
        <v>3896830000</v>
      </c>
      <c r="D64" s="151" t="s">
        <v>138</v>
      </c>
      <c r="E64" s="49">
        <v>182.06</v>
      </c>
      <c r="F64" s="50">
        <v>41972</v>
      </c>
      <c r="G64" s="51">
        <v>40514</v>
      </c>
      <c r="H64" s="58">
        <f>F64-G64</f>
        <v>1458</v>
      </c>
      <c r="I64" s="144"/>
      <c r="J64" s="144"/>
      <c r="K64" s="144"/>
      <c r="L64" s="144">
        <v>12438</v>
      </c>
      <c r="M64" s="144">
        <v>1248</v>
      </c>
      <c r="N64" s="60">
        <v>99.81</v>
      </c>
      <c r="O64" s="144"/>
      <c r="P64" s="60"/>
      <c r="Q64" s="60"/>
      <c r="R64" s="144">
        <v>12438</v>
      </c>
      <c r="S64" s="144">
        <v>13329</v>
      </c>
      <c r="T64" s="144">
        <v>3280</v>
      </c>
      <c r="U64" s="60">
        <v>95.36</v>
      </c>
      <c r="V64" s="144" t="s">
        <v>3</v>
      </c>
      <c r="W64" s="60"/>
      <c r="X64" s="60"/>
      <c r="Y64" s="144">
        <v>14020</v>
      </c>
      <c r="Z64" s="144">
        <v>14641</v>
      </c>
      <c r="AA64" s="144">
        <v>621</v>
      </c>
      <c r="AB64" s="60">
        <v>104.58</v>
      </c>
      <c r="AC64" s="60"/>
      <c r="AD64" s="60"/>
      <c r="AE64" s="59"/>
      <c r="AF64" s="143">
        <v>14641</v>
      </c>
      <c r="AG64" s="143">
        <v>15337</v>
      </c>
      <c r="AH64" s="65">
        <v>696</v>
      </c>
      <c r="AI64" s="148">
        <v>128.84</v>
      </c>
      <c r="AJ64" s="150"/>
      <c r="AK64" s="150"/>
      <c r="AL64" s="150"/>
      <c r="AM64" s="65">
        <v>15337</v>
      </c>
      <c r="AN64" s="65">
        <v>16230</v>
      </c>
      <c r="AO64" s="65">
        <v>893</v>
      </c>
      <c r="AP64" s="148">
        <v>144.47999999999999</v>
      </c>
      <c r="AQ64" s="148"/>
      <c r="AR64" s="148"/>
      <c r="AS64" s="148"/>
      <c r="AT64" s="65">
        <v>16230</v>
      </c>
      <c r="AU64" s="65">
        <v>17250</v>
      </c>
      <c r="AV64" s="147">
        <v>1020</v>
      </c>
      <c r="AW64" s="148">
        <v>176.85</v>
      </c>
      <c r="AX64" s="148"/>
      <c r="AY64" s="148"/>
      <c r="AZ64" s="149"/>
      <c r="BA64" s="147">
        <v>17250</v>
      </c>
      <c r="BB64" s="147">
        <v>18373</v>
      </c>
      <c r="BC64" s="147">
        <v>1123</v>
      </c>
      <c r="BD64" s="148">
        <v>18.91</v>
      </c>
      <c r="BE64" s="148"/>
      <c r="BF64" s="148"/>
      <c r="BG64" s="148"/>
      <c r="BH64" s="147">
        <v>18373</v>
      </c>
      <c r="BI64" s="147">
        <v>18373</v>
      </c>
      <c r="BJ64" s="147">
        <v>0</v>
      </c>
      <c r="BK64" s="148">
        <v>449.78</v>
      </c>
      <c r="BL64" s="147"/>
      <c r="BM64" s="147"/>
      <c r="BN64" s="147"/>
      <c r="BO64" s="147">
        <v>0</v>
      </c>
      <c r="BP64" s="147">
        <v>3203</v>
      </c>
      <c r="BQ64" s="65">
        <v>3203</v>
      </c>
      <c r="BR64" s="65"/>
      <c r="BS64" s="65"/>
      <c r="BT64" s="65"/>
      <c r="BU64" s="65"/>
      <c r="BV64" s="65"/>
      <c r="BW64" s="65"/>
      <c r="BX64" s="65"/>
      <c r="BZ64" s="53"/>
      <c r="CO64" s="29"/>
      <c r="CP64" s="62"/>
      <c r="CQ64" s="48"/>
      <c r="CR64" s="49">
        <v>163.96</v>
      </c>
      <c r="CS64" s="50">
        <v>43266</v>
      </c>
      <c r="CT64" s="51">
        <v>41972</v>
      </c>
      <c r="CU64" s="55">
        <f>CS64-CT64</f>
        <v>1294</v>
      </c>
      <c r="CY64" s="29"/>
      <c r="CZ64" s="62"/>
      <c r="DA64" s="48"/>
      <c r="DB64" s="63">
        <v>86.7</v>
      </c>
      <c r="DC64" s="43">
        <v>43951</v>
      </c>
      <c r="DD64" s="43">
        <v>43266</v>
      </c>
      <c r="DE64" s="43">
        <f>DC64-DD64</f>
        <v>685</v>
      </c>
      <c r="DI64" s="29"/>
      <c r="DJ64" s="62"/>
      <c r="DK64" s="48"/>
      <c r="DL64" s="63">
        <v>78.34</v>
      </c>
      <c r="DM64" s="43">
        <v>44549</v>
      </c>
      <c r="DN64" s="43">
        <v>43951</v>
      </c>
      <c r="DO64" s="43">
        <f>DM64-DN64</f>
        <v>598</v>
      </c>
      <c r="DS64" s="29"/>
      <c r="DT64" s="62"/>
      <c r="DU64" s="48"/>
      <c r="DV64" s="63">
        <v>82.83</v>
      </c>
      <c r="DW64" s="43">
        <v>45190</v>
      </c>
      <c r="DX64" s="43">
        <v>44549</v>
      </c>
      <c r="DY64" s="43">
        <f>DW64-DX64</f>
        <v>641</v>
      </c>
      <c r="EC64" s="29"/>
      <c r="ED64" s="62"/>
      <c r="EE64" s="48"/>
      <c r="EF64" s="63">
        <v>77.64</v>
      </c>
      <c r="EG64" s="43">
        <v>45777</v>
      </c>
      <c r="EH64" s="43">
        <v>45190</v>
      </c>
      <c r="EI64" s="43">
        <f>EG64-EH64</f>
        <v>587</v>
      </c>
      <c r="EM64" s="29"/>
      <c r="EN64" s="62"/>
      <c r="EO64" s="48"/>
      <c r="EP64" s="63">
        <v>80.63</v>
      </c>
      <c r="EQ64" s="43">
        <v>46395</v>
      </c>
      <c r="ER64" s="43">
        <v>45777</v>
      </c>
      <c r="ES64" s="43">
        <f>EQ64-ER64</f>
        <v>618</v>
      </c>
      <c r="EW64" s="29"/>
      <c r="EX64" s="62"/>
      <c r="EY64" s="48"/>
      <c r="EZ64" s="63">
        <v>97.6</v>
      </c>
      <c r="FA64" s="43">
        <v>47189</v>
      </c>
      <c r="FB64" s="43">
        <v>46395</v>
      </c>
      <c r="FC64" s="43">
        <f>FA64-FB64</f>
        <v>794</v>
      </c>
      <c r="FG64" s="29"/>
      <c r="FH64" s="62"/>
      <c r="FI64" s="48"/>
      <c r="FJ64" s="63">
        <v>155.24</v>
      </c>
      <c r="FK64" s="43">
        <v>48334</v>
      </c>
      <c r="FL64" s="43">
        <v>47189</v>
      </c>
      <c r="FM64" s="43">
        <f>FK64-FL64</f>
        <v>1145</v>
      </c>
      <c r="FQ64" s="29"/>
      <c r="FR64" s="62"/>
      <c r="FS64" s="48"/>
      <c r="FT64" s="63">
        <v>251.26</v>
      </c>
      <c r="FU64" s="43">
        <v>50298</v>
      </c>
      <c r="FV64" s="43">
        <v>48334</v>
      </c>
      <c r="FW64" s="43">
        <f>FU64-FV64</f>
        <v>1964</v>
      </c>
      <c r="GA64" s="29"/>
      <c r="GB64" s="62"/>
      <c r="GC64" s="48"/>
      <c r="GD64" s="63">
        <v>457.97</v>
      </c>
      <c r="GE64" s="43">
        <v>51882</v>
      </c>
      <c r="GF64" s="43">
        <v>50298</v>
      </c>
      <c r="GG64" s="43">
        <f>GE64-GF64</f>
        <v>1584</v>
      </c>
      <c r="GK64" s="29"/>
      <c r="GL64" s="62"/>
      <c r="GM64" s="48"/>
      <c r="GN64" s="63">
        <v>223.82</v>
      </c>
      <c r="GO64" s="43">
        <v>53612</v>
      </c>
      <c r="GP64" s="43">
        <v>51882</v>
      </c>
      <c r="GQ64" s="43">
        <f>GO64-GP64</f>
        <v>1730</v>
      </c>
      <c r="GU64" s="29"/>
      <c r="GV64" s="62"/>
    </row>
    <row r="65" spans="1:204" s="43" customFormat="1" x14ac:dyDescent="0.2">
      <c r="A65" s="55"/>
      <c r="B65" s="55" t="s">
        <v>77</v>
      </c>
      <c r="C65" s="146">
        <v>4178810000</v>
      </c>
      <c r="D65" s="55" t="s">
        <v>137</v>
      </c>
      <c r="E65" s="49">
        <v>16017.04</v>
      </c>
      <c r="F65" s="50">
        <v>64441</v>
      </c>
      <c r="G65" s="51">
        <v>63784</v>
      </c>
      <c r="H65" s="58">
        <f>F65-G65</f>
        <v>657</v>
      </c>
      <c r="I65" s="144"/>
      <c r="J65" s="144"/>
      <c r="K65" s="144"/>
      <c r="L65" s="144">
        <v>40609</v>
      </c>
      <c r="M65" s="144">
        <v>115800</v>
      </c>
      <c r="N65" s="60">
        <v>7255.62</v>
      </c>
      <c r="O65" s="144"/>
      <c r="P65" s="60"/>
      <c r="Q65" s="60"/>
      <c r="R65" s="144">
        <v>40609</v>
      </c>
      <c r="S65" s="144">
        <v>41014</v>
      </c>
      <c r="T65" s="144">
        <v>81000</v>
      </c>
      <c r="U65" s="60">
        <v>7164.22</v>
      </c>
      <c r="V65" s="144"/>
      <c r="W65" s="60"/>
      <c r="X65" s="60"/>
      <c r="Y65" s="144">
        <v>41014</v>
      </c>
      <c r="Z65" s="144">
        <v>41410</v>
      </c>
      <c r="AA65" s="144">
        <v>79200</v>
      </c>
      <c r="AB65" s="60">
        <v>7504.44</v>
      </c>
      <c r="AC65" s="60"/>
      <c r="AD65" s="60"/>
      <c r="AE65" s="59"/>
      <c r="AF65" s="143">
        <v>41410</v>
      </c>
      <c r="AG65" s="143">
        <v>41793</v>
      </c>
      <c r="AH65" s="65">
        <v>76600</v>
      </c>
      <c r="AI65" s="148">
        <v>9031.48</v>
      </c>
      <c r="AJ65" s="150"/>
      <c r="AK65" s="150"/>
      <c r="AL65" s="150"/>
      <c r="AM65" s="65">
        <v>41793</v>
      </c>
      <c r="AN65" s="65">
        <v>42276</v>
      </c>
      <c r="AO65" s="65">
        <v>96600</v>
      </c>
      <c r="AP65" s="148">
        <v>8653.7099999999991</v>
      </c>
      <c r="AQ65" s="148"/>
      <c r="AR65" s="148"/>
      <c r="AS65" s="148"/>
      <c r="AT65" s="65">
        <v>42276</v>
      </c>
      <c r="AU65" s="65">
        <v>42712</v>
      </c>
      <c r="AV65" s="147">
        <v>87200</v>
      </c>
      <c r="AW65" s="148">
        <v>15974.42</v>
      </c>
      <c r="AX65" s="148"/>
      <c r="AY65" s="148"/>
      <c r="AZ65" s="149"/>
      <c r="BA65" s="147">
        <v>42712</v>
      </c>
      <c r="BB65" s="147">
        <v>43315</v>
      </c>
      <c r="BC65" s="147">
        <v>120600</v>
      </c>
      <c r="BD65" s="148">
        <v>17238.14</v>
      </c>
      <c r="BE65" s="148"/>
      <c r="BF65" s="148"/>
      <c r="BG65" s="148"/>
      <c r="BH65" s="147">
        <v>43315</v>
      </c>
      <c r="BI65" s="147">
        <v>43971</v>
      </c>
      <c r="BJ65" s="147">
        <v>131200</v>
      </c>
      <c r="BK65" s="148">
        <v>17894.7</v>
      </c>
      <c r="BL65" s="147"/>
      <c r="BM65" s="147"/>
      <c r="BN65" s="147"/>
      <c r="BO65" s="147">
        <v>43971</v>
      </c>
      <c r="BP65" s="147">
        <v>44655</v>
      </c>
      <c r="BQ65" s="65">
        <v>136800</v>
      </c>
      <c r="BR65" s="65"/>
      <c r="BS65" s="65"/>
      <c r="BT65" s="65"/>
      <c r="BU65" s="65"/>
      <c r="BV65" s="65"/>
      <c r="BW65" s="65"/>
      <c r="BX65" s="65"/>
      <c r="BZ65" s="53"/>
      <c r="CO65" s="29"/>
      <c r="CP65" s="62"/>
      <c r="CQ65" s="48"/>
      <c r="CR65" s="49">
        <v>13187.33</v>
      </c>
      <c r="CS65" s="50">
        <v>64978</v>
      </c>
      <c r="CT65" s="51">
        <v>64441</v>
      </c>
      <c r="CU65" s="55">
        <f>CS65-CT65</f>
        <v>537</v>
      </c>
      <c r="CY65" s="29"/>
      <c r="CZ65" s="62"/>
      <c r="DA65" s="48"/>
      <c r="DB65" s="63">
        <v>5918.96</v>
      </c>
      <c r="DC65" s="43">
        <v>65287</v>
      </c>
      <c r="DD65" s="43">
        <v>64978</v>
      </c>
      <c r="DE65" s="43">
        <f>DC65-DD65</f>
        <v>309</v>
      </c>
      <c r="DI65" s="29"/>
      <c r="DJ65" s="62"/>
      <c r="DK65" s="48"/>
      <c r="DL65" s="63">
        <v>6562.4</v>
      </c>
      <c r="DM65" s="43">
        <v>65640</v>
      </c>
      <c r="DN65" s="43">
        <v>65287</v>
      </c>
      <c r="DO65" s="43">
        <f>DM65-DN65</f>
        <v>353</v>
      </c>
      <c r="DS65" s="29"/>
      <c r="DT65" s="62"/>
      <c r="DU65" s="48"/>
      <c r="DV65" s="63">
        <v>6785.68</v>
      </c>
      <c r="DW65" s="43">
        <v>66022</v>
      </c>
      <c r="DX65" s="43">
        <v>65640</v>
      </c>
      <c r="DY65" s="43">
        <f>DW65-DX65</f>
        <v>382</v>
      </c>
      <c r="EC65" s="29"/>
      <c r="ED65" s="62"/>
      <c r="EE65" s="48"/>
      <c r="EF65" s="63">
        <v>5549.85</v>
      </c>
      <c r="EG65" s="43">
        <v>66327</v>
      </c>
      <c r="EH65" s="43">
        <v>66022</v>
      </c>
      <c r="EI65" s="43">
        <f>EG65-EH65</f>
        <v>305</v>
      </c>
      <c r="EM65" s="29"/>
      <c r="EN65" s="62"/>
      <c r="EO65" s="48"/>
      <c r="EP65" s="63">
        <v>5858.4</v>
      </c>
      <c r="EQ65" s="43">
        <v>66655</v>
      </c>
      <c r="ER65" s="43">
        <v>66327</v>
      </c>
      <c r="ES65" s="43">
        <f>EQ65-ER65</f>
        <v>328</v>
      </c>
      <c r="EW65" s="29"/>
      <c r="EX65" s="62"/>
      <c r="EY65" s="48"/>
      <c r="EZ65" s="63">
        <v>7963.82</v>
      </c>
      <c r="FA65" s="43">
        <v>67118</v>
      </c>
      <c r="FB65" s="43">
        <v>66655</v>
      </c>
      <c r="FC65" s="43">
        <f>FA65-FB65</f>
        <v>463</v>
      </c>
      <c r="FG65" s="29"/>
      <c r="FH65" s="62"/>
      <c r="FI65" s="48"/>
      <c r="FJ65" s="63">
        <v>13849.47</v>
      </c>
      <c r="FK65" s="43">
        <v>67608</v>
      </c>
      <c r="FL65" s="43">
        <v>67118</v>
      </c>
      <c r="FM65" s="43">
        <f>FK65-FL65</f>
        <v>490</v>
      </c>
      <c r="FQ65" s="29"/>
      <c r="FR65" s="62"/>
      <c r="FS65" s="48"/>
      <c r="FT65" s="63">
        <v>17165.59</v>
      </c>
      <c r="FU65" s="43">
        <v>68247</v>
      </c>
      <c r="FV65" s="43">
        <v>67608</v>
      </c>
      <c r="FW65" s="43">
        <f>FU65-FV65</f>
        <v>639</v>
      </c>
      <c r="GA65" s="29"/>
      <c r="GB65" s="62"/>
      <c r="GC65" s="48"/>
      <c r="GD65" s="63">
        <v>17243.830000000002</v>
      </c>
      <c r="GE65" s="43">
        <v>68893</v>
      </c>
      <c r="GF65" s="43">
        <v>68247</v>
      </c>
      <c r="GG65" s="43">
        <f>GE65-GF65</f>
        <v>646</v>
      </c>
      <c r="GK65" s="29"/>
      <c r="GL65" s="62"/>
      <c r="GM65" s="48"/>
      <c r="GN65" s="63">
        <v>18799.34</v>
      </c>
      <c r="GO65" s="43">
        <v>69618</v>
      </c>
      <c r="GP65" s="43">
        <v>68893</v>
      </c>
      <c r="GQ65" s="43">
        <f>GO65-GP65</f>
        <v>725</v>
      </c>
      <c r="GU65" s="29"/>
      <c r="GV65" s="62"/>
    </row>
    <row r="66" spans="1:204" s="43" customFormat="1" x14ac:dyDescent="0.2">
      <c r="A66" s="55"/>
      <c r="B66" s="55" t="s">
        <v>37</v>
      </c>
      <c r="C66" s="146">
        <v>4217830000</v>
      </c>
      <c r="D66" s="151" t="s">
        <v>136</v>
      </c>
      <c r="E66" s="49">
        <v>348.38</v>
      </c>
      <c r="F66" s="50">
        <v>48257</v>
      </c>
      <c r="G66" s="51">
        <v>45528</v>
      </c>
      <c r="H66" s="58">
        <f>F66-G66</f>
        <v>2729</v>
      </c>
      <c r="I66" s="58"/>
      <c r="J66" s="58"/>
      <c r="K66" s="58"/>
      <c r="L66" s="58">
        <v>18779</v>
      </c>
      <c r="M66" s="58">
        <v>598</v>
      </c>
      <c r="N66" s="60">
        <v>101.1</v>
      </c>
      <c r="O66" s="58"/>
      <c r="P66" s="60"/>
      <c r="Q66" s="60"/>
      <c r="R66" s="58">
        <v>18779</v>
      </c>
      <c r="S66" s="58">
        <v>19312</v>
      </c>
      <c r="T66" s="58">
        <v>533</v>
      </c>
      <c r="U66" s="60">
        <v>95.08</v>
      </c>
      <c r="V66" s="58"/>
      <c r="W66" s="60"/>
      <c r="X66" s="60"/>
      <c r="Y66" s="58">
        <v>20017</v>
      </c>
      <c r="Z66" s="58">
        <v>20635</v>
      </c>
      <c r="AA66" s="58">
        <v>618</v>
      </c>
      <c r="AB66" s="60">
        <v>92.74</v>
      </c>
      <c r="AC66" s="60"/>
      <c r="AD66" s="60"/>
      <c r="AE66" s="59"/>
      <c r="AF66" s="143">
        <v>20635</v>
      </c>
      <c r="AG66" s="143">
        <v>21236</v>
      </c>
      <c r="AH66" s="65">
        <v>601</v>
      </c>
      <c r="AI66" s="148">
        <v>78.98</v>
      </c>
      <c r="AJ66" s="150"/>
      <c r="AK66" s="150"/>
      <c r="AL66" s="150"/>
      <c r="AM66" s="65">
        <v>21236</v>
      </c>
      <c r="AN66" s="65">
        <v>21737</v>
      </c>
      <c r="AO66" s="65">
        <v>501</v>
      </c>
      <c r="AP66" s="148">
        <v>79.5</v>
      </c>
      <c r="AQ66" s="148"/>
      <c r="AR66" s="148"/>
      <c r="AS66" s="148"/>
      <c r="AT66" s="65">
        <v>21737</v>
      </c>
      <c r="AU66" s="65">
        <v>22240</v>
      </c>
      <c r="AV66" s="65">
        <v>503</v>
      </c>
      <c r="AW66" s="148">
        <v>83.27</v>
      </c>
      <c r="AX66" s="148"/>
      <c r="AY66" s="148"/>
      <c r="AZ66" s="149"/>
      <c r="BA66" s="65">
        <v>22240</v>
      </c>
      <c r="BB66" s="65">
        <v>22736</v>
      </c>
      <c r="BC66" s="65">
        <v>496</v>
      </c>
      <c r="BD66" s="148">
        <v>63.92</v>
      </c>
      <c r="BE66" s="148"/>
      <c r="BF66" s="148"/>
      <c r="BG66" s="148"/>
      <c r="BH66" s="65">
        <v>22736</v>
      </c>
      <c r="BI66" s="65">
        <v>23101</v>
      </c>
      <c r="BJ66" s="65">
        <v>365</v>
      </c>
      <c r="BK66" s="148">
        <v>28.68</v>
      </c>
      <c r="BL66" s="65"/>
      <c r="BM66" s="65"/>
      <c r="BN66" s="65"/>
      <c r="BO66" s="65">
        <v>23101</v>
      </c>
      <c r="BP66" s="65">
        <v>23228</v>
      </c>
      <c r="BQ66" s="65">
        <v>127</v>
      </c>
      <c r="BR66" s="65"/>
      <c r="BS66" s="65"/>
      <c r="BT66" s="65"/>
      <c r="BU66" s="65"/>
      <c r="BV66" s="65"/>
      <c r="BW66" s="65"/>
      <c r="BX66" s="65"/>
      <c r="BZ66" s="53"/>
      <c r="CO66" s="29"/>
      <c r="CP66" s="62"/>
      <c r="CQ66" s="48"/>
      <c r="CR66" s="49">
        <v>220.21</v>
      </c>
      <c r="CS66" s="50">
        <v>49951</v>
      </c>
      <c r="CT66" s="51">
        <v>48257</v>
      </c>
      <c r="CU66" s="55">
        <f>CS66-CT66</f>
        <v>1694</v>
      </c>
      <c r="CY66" s="29"/>
      <c r="CZ66" s="62"/>
      <c r="DA66" s="48"/>
      <c r="DB66" s="63">
        <v>132.88</v>
      </c>
      <c r="DC66" s="43">
        <v>51024</v>
      </c>
      <c r="DD66" s="43">
        <v>49951</v>
      </c>
      <c r="DE66" s="43">
        <f>DC66-DD66</f>
        <v>1073</v>
      </c>
      <c r="DI66" s="29"/>
      <c r="DJ66" s="62"/>
      <c r="DK66" s="48"/>
      <c r="DL66" s="63">
        <v>47.97</v>
      </c>
      <c r="DM66" s="43">
        <v>51353</v>
      </c>
      <c r="DN66" s="43">
        <v>51024</v>
      </c>
      <c r="DO66" s="43">
        <f>DM66-DN66</f>
        <v>329</v>
      </c>
      <c r="DS66" s="29"/>
      <c r="DT66" s="62"/>
      <c r="DU66" s="48"/>
      <c r="DV66" s="63">
        <v>54.28</v>
      </c>
      <c r="DW66" s="43">
        <v>51738</v>
      </c>
      <c r="DX66" s="43">
        <v>51353</v>
      </c>
      <c r="DY66" s="43">
        <f>DW66-DX66</f>
        <v>385</v>
      </c>
      <c r="EC66" s="29"/>
      <c r="ED66" s="62"/>
      <c r="EE66" s="48"/>
      <c r="EF66" s="63">
        <v>77.77</v>
      </c>
      <c r="EG66" s="43">
        <v>52331</v>
      </c>
      <c r="EH66" s="43">
        <v>51738</v>
      </c>
      <c r="EI66" s="43">
        <f>EG66-EH66</f>
        <v>593</v>
      </c>
      <c r="EM66" s="29"/>
      <c r="EN66" s="62"/>
      <c r="EO66" s="48"/>
      <c r="EP66" s="63">
        <v>78.45</v>
      </c>
      <c r="EQ66" s="43">
        <v>52915</v>
      </c>
      <c r="ER66" s="43">
        <v>52331</v>
      </c>
      <c r="ES66" s="43">
        <f>EQ66-ER66</f>
        <v>584</v>
      </c>
      <c r="EW66" s="29"/>
      <c r="EX66" s="62"/>
      <c r="EY66" s="48"/>
      <c r="EZ66" s="63">
        <v>57.73</v>
      </c>
      <c r="FA66" s="43">
        <v>53321</v>
      </c>
      <c r="FB66" s="43">
        <v>52915</v>
      </c>
      <c r="FC66" s="43">
        <f>FA66-FB66</f>
        <v>406</v>
      </c>
      <c r="FG66" s="29"/>
      <c r="FH66" s="62"/>
      <c r="FI66" s="48"/>
      <c r="FJ66" s="63">
        <v>79.81</v>
      </c>
      <c r="FK66" s="43">
        <v>53845</v>
      </c>
      <c r="FL66" s="43">
        <v>53321</v>
      </c>
      <c r="FM66" s="43">
        <f>FK66-FL66</f>
        <v>524</v>
      </c>
      <c r="FQ66" s="29"/>
      <c r="FR66" s="62"/>
      <c r="FS66" s="48"/>
      <c r="FT66" s="63">
        <v>271.48</v>
      </c>
      <c r="FU66" s="43">
        <v>55817</v>
      </c>
      <c r="FV66" s="43">
        <v>53845</v>
      </c>
      <c r="FW66" s="43">
        <f>FU66-FV66</f>
        <v>1972</v>
      </c>
      <c r="GA66" s="29"/>
      <c r="GB66" s="62"/>
      <c r="GC66" s="48"/>
      <c r="GD66" s="63">
        <v>162.93</v>
      </c>
      <c r="GE66" s="43">
        <v>56969</v>
      </c>
      <c r="GF66" s="43">
        <v>55817</v>
      </c>
      <c r="GG66" s="43">
        <f>GE66-GF66</f>
        <v>1152</v>
      </c>
      <c r="GK66" s="29"/>
      <c r="GL66" s="62"/>
      <c r="GM66" s="48"/>
      <c r="GN66" s="63">
        <v>91.18</v>
      </c>
      <c r="GO66" s="43">
        <v>57579</v>
      </c>
      <c r="GP66" s="43">
        <v>56969</v>
      </c>
      <c r="GQ66" s="43">
        <f>GO66-GP66</f>
        <v>610</v>
      </c>
      <c r="GU66" s="29"/>
      <c r="GV66" s="62"/>
    </row>
    <row r="67" spans="1:204" s="43" customFormat="1" x14ac:dyDescent="0.2">
      <c r="A67" s="55"/>
      <c r="B67" s="55" t="s">
        <v>135</v>
      </c>
      <c r="C67" s="146">
        <v>4731320000</v>
      </c>
      <c r="D67" s="151" t="s">
        <v>134</v>
      </c>
      <c r="E67" s="49">
        <v>289.12</v>
      </c>
      <c r="F67" s="50">
        <v>4049</v>
      </c>
      <c r="G67" s="51">
        <v>4030</v>
      </c>
      <c r="H67" s="58">
        <f>F67-G67</f>
        <v>19</v>
      </c>
      <c r="I67" s="144"/>
      <c r="J67" s="144"/>
      <c r="K67" s="144"/>
      <c r="L67" s="144">
        <v>2733</v>
      </c>
      <c r="M67" s="144">
        <v>840</v>
      </c>
      <c r="N67" s="60">
        <v>118.54</v>
      </c>
      <c r="O67" s="144"/>
      <c r="P67" s="60"/>
      <c r="Q67" s="60"/>
      <c r="R67" s="144">
        <v>2733</v>
      </c>
      <c r="S67" s="144">
        <v>2754</v>
      </c>
      <c r="T67" s="144">
        <v>840</v>
      </c>
      <c r="U67" s="60">
        <v>164.2</v>
      </c>
      <c r="V67" s="144"/>
      <c r="W67" s="60"/>
      <c r="X67" s="60"/>
      <c r="Y67" s="144">
        <v>2768</v>
      </c>
      <c r="Z67" s="144">
        <v>2796</v>
      </c>
      <c r="AA67" s="144">
        <v>1120</v>
      </c>
      <c r="AB67" s="60">
        <v>164.2</v>
      </c>
      <c r="AC67" s="60"/>
      <c r="AD67" s="60"/>
      <c r="AE67" s="59"/>
      <c r="AF67" s="143">
        <v>1768</v>
      </c>
      <c r="AG67" s="143">
        <v>2796</v>
      </c>
      <c r="AH67" s="65">
        <v>1120</v>
      </c>
      <c r="AI67" s="148">
        <v>114.62</v>
      </c>
      <c r="AJ67" s="150"/>
      <c r="AK67" s="150"/>
      <c r="AL67" s="150"/>
      <c r="AM67" s="65">
        <v>2796</v>
      </c>
      <c r="AN67" s="65">
        <v>2815</v>
      </c>
      <c r="AO67" s="65">
        <v>760</v>
      </c>
      <c r="AP67" s="148">
        <v>142.16999999999999</v>
      </c>
      <c r="AQ67" s="148"/>
      <c r="AR67" s="148"/>
      <c r="AS67" s="148"/>
      <c r="AT67" s="65">
        <v>2815</v>
      </c>
      <c r="AU67" s="65">
        <v>2839</v>
      </c>
      <c r="AV67" s="65">
        <v>960</v>
      </c>
      <c r="AW67" s="148">
        <v>116.66</v>
      </c>
      <c r="AX67" s="148"/>
      <c r="AY67" s="148"/>
      <c r="AZ67" s="149"/>
      <c r="BA67" s="65">
        <v>2839</v>
      </c>
      <c r="BB67" s="65">
        <v>2857</v>
      </c>
      <c r="BC67" s="65">
        <v>720</v>
      </c>
      <c r="BD67" s="148">
        <v>104.53</v>
      </c>
      <c r="BE67" s="148"/>
      <c r="BF67" s="148"/>
      <c r="BG67" s="148"/>
      <c r="BH67" s="65">
        <v>2857</v>
      </c>
      <c r="BI67" s="65">
        <v>2873</v>
      </c>
      <c r="BJ67" s="65">
        <v>640</v>
      </c>
      <c r="BK67" s="148">
        <v>57.09</v>
      </c>
      <c r="BL67" s="65"/>
      <c r="BM67" s="65"/>
      <c r="BN67" s="65"/>
      <c r="BO67" s="65">
        <v>2873</v>
      </c>
      <c r="BP67" s="65">
        <v>2881</v>
      </c>
      <c r="BQ67" s="65">
        <v>320</v>
      </c>
      <c r="BR67" s="65"/>
      <c r="BS67" s="65"/>
      <c r="BT67" s="65"/>
      <c r="BU67" s="65"/>
      <c r="BV67" s="65"/>
      <c r="BW67" s="65"/>
      <c r="BX67" s="65"/>
      <c r="BZ67" s="53"/>
      <c r="CO67" s="29"/>
      <c r="CP67" s="62"/>
      <c r="CQ67" s="48"/>
      <c r="CR67" s="49">
        <v>269.45999999999998</v>
      </c>
      <c r="CS67" s="50">
        <v>4062</v>
      </c>
      <c r="CT67" s="51">
        <v>4049</v>
      </c>
      <c r="CU67" s="55">
        <f>CS67-CT67</f>
        <v>13</v>
      </c>
      <c r="CY67" s="29"/>
      <c r="CZ67" s="62"/>
      <c r="DA67" s="48"/>
      <c r="DB67" s="63">
        <v>385.51</v>
      </c>
      <c r="DC67" s="43">
        <v>4079</v>
      </c>
      <c r="DD67" s="43">
        <v>4062</v>
      </c>
      <c r="DE67" s="43">
        <f>DC67-DD67</f>
        <v>17</v>
      </c>
      <c r="DI67" s="29"/>
      <c r="DJ67" s="62"/>
      <c r="DK67" s="48"/>
      <c r="DL67" s="63">
        <v>644.80999999999995</v>
      </c>
      <c r="DM67" s="43">
        <v>4128</v>
      </c>
      <c r="DN67" s="43">
        <v>4079</v>
      </c>
      <c r="DO67" s="43">
        <f>DM67-DN67</f>
        <v>49</v>
      </c>
      <c r="DS67" s="29"/>
      <c r="DT67" s="62"/>
      <c r="DU67" s="48"/>
      <c r="DV67" s="63">
        <v>300.55</v>
      </c>
      <c r="DW67" s="43">
        <v>4204</v>
      </c>
      <c r="DX67" s="43">
        <v>4128</v>
      </c>
      <c r="DY67" s="43">
        <f>DW67-DX67</f>
        <v>76</v>
      </c>
      <c r="EC67" s="29"/>
      <c r="ED67" s="62"/>
      <c r="EE67" s="48"/>
      <c r="EF67" s="63">
        <v>263.87</v>
      </c>
      <c r="EG67" s="43">
        <v>4254</v>
      </c>
      <c r="EH67" s="43">
        <v>4204</v>
      </c>
      <c r="EI67" s="43">
        <f>EG67-EH67</f>
        <v>50</v>
      </c>
      <c r="EM67" s="29"/>
      <c r="EN67" s="62"/>
      <c r="EO67" s="48"/>
      <c r="EP67" s="63">
        <v>228</v>
      </c>
      <c r="EQ67" s="43">
        <v>4281</v>
      </c>
      <c r="ER67" s="43">
        <v>4254</v>
      </c>
      <c r="ES67" s="43">
        <f>EQ67-ER67</f>
        <v>27</v>
      </c>
      <c r="EW67" s="29"/>
      <c r="EX67" s="62"/>
      <c r="EY67" s="48"/>
      <c r="EZ67" s="63">
        <v>202.05</v>
      </c>
      <c r="FA67" s="43">
        <v>4294</v>
      </c>
      <c r="FB67" s="43">
        <v>4281</v>
      </c>
      <c r="FC67" s="43">
        <f>FA67-FB67</f>
        <v>13</v>
      </c>
      <c r="FG67" s="29"/>
      <c r="FH67" s="62"/>
      <c r="FI67" s="48"/>
      <c r="FJ67" s="63">
        <v>258.22000000000003</v>
      </c>
      <c r="FK67" s="43">
        <v>4301</v>
      </c>
      <c r="FL67" s="43">
        <v>4294</v>
      </c>
      <c r="FM67" s="43">
        <f>FK67-FL67</f>
        <v>7</v>
      </c>
      <c r="FQ67" s="29"/>
      <c r="FR67" s="62"/>
      <c r="FS67" s="48"/>
      <c r="FT67" s="63">
        <v>251.2</v>
      </c>
      <c r="FU67" s="43">
        <v>4306</v>
      </c>
      <c r="FV67" s="43">
        <v>4301</v>
      </c>
      <c r="FW67" s="43">
        <f>FU67-FV67</f>
        <v>5</v>
      </c>
      <c r="GA67" s="29"/>
      <c r="GB67" s="62"/>
      <c r="GC67" s="48"/>
      <c r="GD67" s="63">
        <v>238.05</v>
      </c>
      <c r="GE67" s="43">
        <v>4308</v>
      </c>
      <c r="GF67" s="43">
        <v>4306</v>
      </c>
      <c r="GG67" s="43">
        <f>GE67-GF67</f>
        <v>2</v>
      </c>
      <c r="GK67" s="29"/>
      <c r="GL67" s="62"/>
      <c r="GM67" s="48"/>
      <c r="GN67" s="63">
        <v>244.17</v>
      </c>
      <c r="GO67" s="43">
        <v>4311</v>
      </c>
      <c r="GP67" s="43">
        <v>4308</v>
      </c>
      <c r="GQ67" s="43">
        <f>GO67-GP67</f>
        <v>3</v>
      </c>
      <c r="GU67" s="29"/>
      <c r="GV67" s="62"/>
    </row>
    <row r="68" spans="1:204" s="43" customFormat="1" x14ac:dyDescent="0.2">
      <c r="A68" s="55"/>
      <c r="B68" s="55" t="s">
        <v>20</v>
      </c>
      <c r="C68" s="146">
        <v>4896830000</v>
      </c>
      <c r="D68" s="151" t="s">
        <v>133</v>
      </c>
      <c r="E68" s="49">
        <v>152.58000000000001</v>
      </c>
      <c r="F68" s="50">
        <v>28523</v>
      </c>
      <c r="G68" s="51">
        <v>27332</v>
      </c>
      <c r="H68" s="58">
        <f>F68-G68</f>
        <v>1191</v>
      </c>
      <c r="I68" s="58"/>
      <c r="J68" s="58"/>
      <c r="K68" s="58"/>
      <c r="L68" s="58">
        <v>75990</v>
      </c>
      <c r="M68" s="58">
        <v>676</v>
      </c>
      <c r="N68" s="60">
        <v>84.6</v>
      </c>
      <c r="O68" s="58"/>
      <c r="P68" s="60"/>
      <c r="Q68" s="60"/>
      <c r="R68" s="58">
        <v>75990</v>
      </c>
      <c r="S68" s="58">
        <v>76551</v>
      </c>
      <c r="T68" s="58">
        <v>561</v>
      </c>
      <c r="U68" s="60">
        <v>81.45</v>
      </c>
      <c r="V68" s="58"/>
      <c r="W68" s="60"/>
      <c r="X68" s="60"/>
      <c r="Y68" s="58">
        <v>76551</v>
      </c>
      <c r="Z68" s="58">
        <v>77059</v>
      </c>
      <c r="AA68" s="58">
        <v>508</v>
      </c>
      <c r="AB68" s="60">
        <v>85.75</v>
      </c>
      <c r="AC68" s="60"/>
      <c r="AD68" s="60"/>
      <c r="AE68" s="59"/>
      <c r="AF68" s="143">
        <v>77059</v>
      </c>
      <c r="AG68" s="143">
        <v>77602</v>
      </c>
      <c r="AH68" s="65">
        <v>543</v>
      </c>
      <c r="AI68" s="148">
        <v>111.36</v>
      </c>
      <c r="AJ68" s="150"/>
      <c r="AK68" s="150"/>
      <c r="AL68" s="150"/>
      <c r="AM68" s="65">
        <v>77602</v>
      </c>
      <c r="AN68" s="65">
        <v>78353</v>
      </c>
      <c r="AO68" s="65">
        <v>751</v>
      </c>
      <c r="AP68" s="148">
        <v>131.93</v>
      </c>
      <c r="AQ68" s="148"/>
      <c r="AR68" s="148"/>
      <c r="AS68" s="148"/>
      <c r="AT68" s="65">
        <v>78353</v>
      </c>
      <c r="AU68" s="65">
        <v>79271</v>
      </c>
      <c r="AV68" s="65">
        <v>918</v>
      </c>
      <c r="AW68" s="148">
        <v>168.85</v>
      </c>
      <c r="AX68" s="148"/>
      <c r="AY68" s="148"/>
      <c r="AZ68" s="149"/>
      <c r="BA68" s="65">
        <v>79271</v>
      </c>
      <c r="BB68" s="65">
        <v>80337</v>
      </c>
      <c r="BC68" s="65">
        <v>1066</v>
      </c>
      <c r="BD68" s="148">
        <v>18.91</v>
      </c>
      <c r="BE68" s="148"/>
      <c r="BF68" s="148"/>
      <c r="BG68" s="148"/>
      <c r="BH68" s="65">
        <v>80337</v>
      </c>
      <c r="BI68" s="65">
        <v>80337</v>
      </c>
      <c r="BJ68" s="65">
        <v>0</v>
      </c>
      <c r="BK68" s="148">
        <v>170.3</v>
      </c>
      <c r="BL68" s="65"/>
      <c r="BM68" s="65"/>
      <c r="BN68" s="65"/>
      <c r="BO68" s="65">
        <v>0</v>
      </c>
      <c r="BP68" s="65">
        <v>1085</v>
      </c>
      <c r="BQ68" s="65">
        <v>1085</v>
      </c>
      <c r="BR68" s="65"/>
      <c r="BS68" s="65"/>
      <c r="BT68" s="65"/>
      <c r="BU68" s="65"/>
      <c r="BV68" s="65"/>
      <c r="BW68" s="65"/>
      <c r="BX68" s="65"/>
      <c r="BZ68" s="53"/>
      <c r="CO68" s="29"/>
      <c r="CP68" s="62"/>
      <c r="CQ68" s="48"/>
      <c r="CR68" s="49">
        <v>122.75</v>
      </c>
      <c r="CS68" s="50">
        <v>29444</v>
      </c>
      <c r="CT68" s="51">
        <v>28523</v>
      </c>
      <c r="CU68" s="55">
        <f>CS68-CT68</f>
        <v>921</v>
      </c>
      <c r="CY68" s="29"/>
      <c r="CZ68" s="62"/>
      <c r="DA68" s="48"/>
      <c r="DB68" s="63">
        <v>66.569999999999993</v>
      </c>
      <c r="DC68" s="43">
        <v>29919</v>
      </c>
      <c r="DD68" s="43">
        <v>29444</v>
      </c>
      <c r="DE68" s="43">
        <f>DC68-DD68</f>
        <v>475</v>
      </c>
      <c r="DI68" s="29"/>
      <c r="DJ68" s="62"/>
      <c r="DK68" s="48"/>
      <c r="DL68" s="63">
        <v>61.09</v>
      </c>
      <c r="DM68" s="43">
        <v>30337</v>
      </c>
      <c r="DN68" s="43">
        <v>29919</v>
      </c>
      <c r="DO68" s="43">
        <f>DM68-DN68</f>
        <v>418</v>
      </c>
      <c r="DS68" s="29"/>
      <c r="DT68" s="62"/>
      <c r="DU68" s="48"/>
      <c r="DV68" s="63">
        <v>54.1</v>
      </c>
      <c r="DW68" s="43">
        <v>30680</v>
      </c>
      <c r="DX68" s="43">
        <v>30337</v>
      </c>
      <c r="DY68" s="43">
        <f>DW68-DX68</f>
        <v>343</v>
      </c>
      <c r="EC68" s="29"/>
      <c r="ED68" s="62"/>
      <c r="EE68" s="48"/>
      <c r="EF68" s="63">
        <v>75.989999999999995</v>
      </c>
      <c r="EG68" s="43">
        <v>31250</v>
      </c>
      <c r="EH68" s="43">
        <v>30680</v>
      </c>
      <c r="EI68" s="43">
        <f>EG68-EH68</f>
        <v>570</v>
      </c>
      <c r="EM68" s="29"/>
      <c r="EN68" s="62"/>
      <c r="EO68" s="48"/>
      <c r="EP68" s="63">
        <v>60.95</v>
      </c>
      <c r="EQ68" s="43">
        <v>31664</v>
      </c>
      <c r="ER68" s="43">
        <v>31250</v>
      </c>
      <c r="ES68" s="43">
        <f>EQ68-ER68</f>
        <v>414</v>
      </c>
      <c r="EW68" s="29"/>
      <c r="EX68" s="62"/>
      <c r="EY68" s="48"/>
      <c r="EZ68" s="63">
        <v>78.2</v>
      </c>
      <c r="FA68" s="43">
        <v>32257</v>
      </c>
      <c r="FB68" s="43">
        <v>31664</v>
      </c>
      <c r="FC68" s="43">
        <f>FA68-FB68</f>
        <v>593</v>
      </c>
      <c r="FG68" s="29"/>
      <c r="FH68" s="62"/>
      <c r="FI68" s="48"/>
      <c r="FJ68" s="63">
        <v>125.45</v>
      </c>
      <c r="FK68" s="43">
        <v>33148</v>
      </c>
      <c r="FL68" s="43">
        <v>32257</v>
      </c>
      <c r="FM68" s="43">
        <f>FK68-FL68</f>
        <v>891</v>
      </c>
      <c r="FQ68" s="29"/>
      <c r="FR68" s="62"/>
      <c r="FS68" s="48"/>
      <c r="FT68" s="63">
        <v>269.77999999999997</v>
      </c>
      <c r="FU68" s="43">
        <v>35270</v>
      </c>
      <c r="FV68" s="43">
        <v>33148</v>
      </c>
      <c r="FW68" s="43">
        <f>FU68-FV68</f>
        <v>2122</v>
      </c>
      <c r="GA68" s="29"/>
      <c r="GB68" s="62"/>
      <c r="GC68" s="48"/>
      <c r="GD68" s="63">
        <v>476.72</v>
      </c>
      <c r="GE68" s="43">
        <v>36856</v>
      </c>
      <c r="GF68" s="43">
        <v>35270</v>
      </c>
      <c r="GG68" s="43">
        <f>GE68-GF68</f>
        <v>1586</v>
      </c>
      <c r="GK68" s="29"/>
      <c r="GL68" s="62"/>
      <c r="GM68" s="48"/>
      <c r="GN68" s="63">
        <v>198.36</v>
      </c>
      <c r="GO68" s="43">
        <v>38369</v>
      </c>
      <c r="GP68" s="43">
        <v>36856</v>
      </c>
      <c r="GQ68" s="43">
        <f>GO68-GP68</f>
        <v>1513</v>
      </c>
      <c r="GU68" s="29"/>
      <c r="GV68" s="62"/>
    </row>
    <row r="69" spans="1:204" s="43" customFormat="1" x14ac:dyDescent="0.2">
      <c r="A69" s="55"/>
      <c r="B69" s="55" t="s">
        <v>9</v>
      </c>
      <c r="C69" s="146">
        <v>5051595808</v>
      </c>
      <c r="D69" s="151" t="s">
        <v>132</v>
      </c>
      <c r="E69" s="49">
        <v>2985.28</v>
      </c>
      <c r="F69" s="50">
        <v>47089</v>
      </c>
      <c r="G69" s="51">
        <v>46436</v>
      </c>
      <c r="H69" s="58">
        <f>F69-G69</f>
        <v>653</v>
      </c>
      <c r="I69" s="144"/>
      <c r="J69" s="144"/>
      <c r="K69" s="144"/>
      <c r="L69" s="144">
        <v>28375</v>
      </c>
      <c r="M69" s="144">
        <v>12440</v>
      </c>
      <c r="N69" s="60">
        <v>1723.37</v>
      </c>
      <c r="O69" s="144"/>
      <c r="P69" s="60"/>
      <c r="Q69" s="60"/>
      <c r="R69" s="144">
        <v>27612</v>
      </c>
      <c r="S69" s="144">
        <v>28064</v>
      </c>
      <c r="T69" s="144">
        <v>18080</v>
      </c>
      <c r="U69" s="60">
        <v>1147.51</v>
      </c>
      <c r="V69" s="144"/>
      <c r="W69" s="60"/>
      <c r="X69" s="60"/>
      <c r="Y69" s="144">
        <v>28375</v>
      </c>
      <c r="Z69" s="144">
        <v>28646</v>
      </c>
      <c r="AA69" s="144">
        <v>10840</v>
      </c>
      <c r="AB69" s="60">
        <v>1103.67</v>
      </c>
      <c r="AC69" s="60"/>
      <c r="AD69" s="60"/>
      <c r="AE69" s="59"/>
      <c r="AF69" s="143">
        <v>28646</v>
      </c>
      <c r="AG69" s="143">
        <v>28899</v>
      </c>
      <c r="AH69" s="65">
        <v>10120</v>
      </c>
      <c r="AI69" s="148">
        <v>1330.7</v>
      </c>
      <c r="AJ69" s="150"/>
      <c r="AK69" s="150"/>
      <c r="AL69" s="150"/>
      <c r="AM69" s="65">
        <v>28899</v>
      </c>
      <c r="AN69" s="65">
        <v>29195</v>
      </c>
      <c r="AO69" s="65">
        <v>11840</v>
      </c>
      <c r="AP69" s="148">
        <v>1538.9</v>
      </c>
      <c r="AQ69" s="148"/>
      <c r="AR69" s="148"/>
      <c r="AS69" s="148"/>
      <c r="AT69" s="65">
        <v>29195</v>
      </c>
      <c r="AU69" s="65">
        <v>29547</v>
      </c>
      <c r="AV69" s="65">
        <v>14080</v>
      </c>
      <c r="AW69" s="148">
        <v>2162.2199999999998</v>
      </c>
      <c r="AX69" s="148"/>
      <c r="AY69" s="148"/>
      <c r="AZ69" s="149"/>
      <c r="BA69" s="65">
        <v>29547</v>
      </c>
      <c r="BB69" s="65">
        <v>29995</v>
      </c>
      <c r="BC69" s="147">
        <v>17920</v>
      </c>
      <c r="BD69" s="148">
        <v>3157.46</v>
      </c>
      <c r="BE69" s="148"/>
      <c r="BF69" s="148"/>
      <c r="BG69" s="148"/>
      <c r="BH69" s="147">
        <v>29995</v>
      </c>
      <c r="BI69" s="147">
        <v>2013</v>
      </c>
      <c r="BJ69" s="147">
        <v>23200</v>
      </c>
      <c r="BK69" s="148">
        <v>3170.67</v>
      </c>
      <c r="BL69" s="147"/>
      <c r="BM69" s="147"/>
      <c r="BN69" s="147"/>
      <c r="BO69" s="147">
        <v>30575</v>
      </c>
      <c r="BP69" s="147">
        <v>31149</v>
      </c>
      <c r="BQ69" s="65">
        <v>22960</v>
      </c>
      <c r="BR69" s="65"/>
      <c r="BS69" s="65"/>
      <c r="BT69" s="65"/>
      <c r="BU69" s="65"/>
      <c r="BV69" s="65"/>
      <c r="BW69" s="65"/>
      <c r="BX69" s="65"/>
      <c r="BZ69" s="53"/>
      <c r="CO69" s="29"/>
      <c r="CP69" s="62"/>
      <c r="CQ69" s="48"/>
      <c r="CR69" s="49">
        <v>2383.65</v>
      </c>
      <c r="CS69" s="50">
        <v>47560</v>
      </c>
      <c r="CT69" s="51">
        <v>47089</v>
      </c>
      <c r="CU69" s="55">
        <f>CS69-CT69</f>
        <v>471</v>
      </c>
      <c r="CY69" s="29"/>
      <c r="CZ69" s="62"/>
      <c r="DA69" s="48"/>
      <c r="DB69" s="63">
        <v>1134.26</v>
      </c>
      <c r="DC69" s="43">
        <v>47925</v>
      </c>
      <c r="DD69" s="43">
        <v>47560</v>
      </c>
      <c r="DE69" s="43">
        <f>DC69-DD69</f>
        <v>365</v>
      </c>
      <c r="DI69" s="29"/>
      <c r="DJ69" s="62"/>
      <c r="DK69" s="48"/>
      <c r="DL69" s="63">
        <v>789.59</v>
      </c>
      <c r="DM69" s="43">
        <v>48111</v>
      </c>
      <c r="DN69" s="43">
        <v>47925</v>
      </c>
      <c r="DO69" s="43">
        <f>DM69-DN69</f>
        <v>186</v>
      </c>
      <c r="DS69" s="29"/>
      <c r="DT69" s="62"/>
      <c r="DU69" s="48"/>
      <c r="DV69" s="63">
        <v>721.13</v>
      </c>
      <c r="DW69" s="43">
        <v>48261</v>
      </c>
      <c r="DX69" s="43">
        <v>48111</v>
      </c>
      <c r="DY69" s="43">
        <f>DW69-DX69</f>
        <v>150</v>
      </c>
      <c r="EC69" s="29"/>
      <c r="ED69" s="62"/>
      <c r="EE69" s="48"/>
      <c r="EF69" s="63">
        <v>785.14</v>
      </c>
      <c r="EG69" s="43">
        <v>48454</v>
      </c>
      <c r="EH69" s="43">
        <v>48261</v>
      </c>
      <c r="EI69" s="43">
        <f>EG69-EH69</f>
        <v>193</v>
      </c>
      <c r="EM69" s="29"/>
      <c r="EN69" s="62"/>
      <c r="EO69" s="48"/>
      <c r="EP69" s="63">
        <v>1114.1199999999999</v>
      </c>
      <c r="EQ69" s="43">
        <v>48864</v>
      </c>
      <c r="ER69" s="43">
        <v>48454</v>
      </c>
      <c r="ES69" s="43">
        <f>EQ69-ER69</f>
        <v>410</v>
      </c>
      <c r="EW69" s="29"/>
      <c r="EX69" s="62"/>
      <c r="EY69" s="48"/>
      <c r="EZ69" s="63">
        <v>517.66999999999996</v>
      </c>
      <c r="FA69" s="43">
        <v>48882</v>
      </c>
      <c r="FB69" s="43">
        <v>48864</v>
      </c>
      <c r="FC69" s="43">
        <f>FA69-FB69</f>
        <v>18</v>
      </c>
      <c r="FG69" s="29"/>
      <c r="FH69" s="62"/>
      <c r="FI69" s="48"/>
      <c r="FJ69" s="63">
        <v>3587.21</v>
      </c>
      <c r="FK69" s="43">
        <v>49761</v>
      </c>
      <c r="FL69" s="43">
        <v>48882</v>
      </c>
      <c r="FM69" s="43">
        <f>FK69-FL69</f>
        <v>879</v>
      </c>
      <c r="FQ69" s="29"/>
      <c r="FR69" s="62"/>
      <c r="FS69" s="48"/>
      <c r="FT69" s="63">
        <v>1164.53</v>
      </c>
      <c r="FU69" s="43">
        <v>49666</v>
      </c>
      <c r="FV69" s="43">
        <v>49287</v>
      </c>
      <c r="FW69" s="43">
        <f>FU69-FV69</f>
        <v>379</v>
      </c>
      <c r="GA69" s="29"/>
      <c r="GB69" s="62"/>
      <c r="GC69" s="48"/>
      <c r="GD69" s="63">
        <v>3100.11</v>
      </c>
      <c r="GE69" s="43">
        <v>49755</v>
      </c>
      <c r="GF69" s="43">
        <v>49666</v>
      </c>
      <c r="GG69" s="43">
        <f>GE69-GF69</f>
        <v>89</v>
      </c>
      <c r="GK69" s="29"/>
      <c r="GL69" s="62"/>
      <c r="GM69" s="48"/>
      <c r="GN69" s="63">
        <v>2559.2600000000002</v>
      </c>
      <c r="GO69" s="43">
        <v>985</v>
      </c>
      <c r="GP69" s="43">
        <v>436</v>
      </c>
      <c r="GQ69" s="43">
        <f>GO69-GP69</f>
        <v>549</v>
      </c>
      <c r="GU69" s="29"/>
      <c r="GV69" s="62"/>
    </row>
    <row r="70" spans="1:204" s="43" customFormat="1" x14ac:dyDescent="0.2">
      <c r="A70" s="55"/>
      <c r="B70" s="55" t="s">
        <v>62</v>
      </c>
      <c r="C70" s="146">
        <v>5114610000</v>
      </c>
      <c r="D70" s="55" t="s">
        <v>131</v>
      </c>
      <c r="E70" s="49">
        <v>2603.94</v>
      </c>
      <c r="F70" s="50">
        <v>14451</v>
      </c>
      <c r="G70" s="51">
        <v>14206</v>
      </c>
      <c r="H70" s="58">
        <f>F70-G70</f>
        <v>245</v>
      </c>
      <c r="I70" s="144"/>
      <c r="J70" s="144"/>
      <c r="K70" s="144"/>
      <c r="L70" s="144">
        <v>7073</v>
      </c>
      <c r="M70" s="144">
        <v>21900</v>
      </c>
      <c r="N70" s="60">
        <v>1962.71</v>
      </c>
      <c r="O70" s="144"/>
      <c r="P70" s="60"/>
      <c r="Q70" s="60"/>
      <c r="R70" s="144">
        <v>7073</v>
      </c>
      <c r="S70" s="144">
        <v>7265</v>
      </c>
      <c r="T70" s="144">
        <v>19200</v>
      </c>
      <c r="U70" s="60">
        <v>1070.5999999999999</v>
      </c>
      <c r="V70" s="144"/>
      <c r="W70" s="60"/>
      <c r="X70" s="60"/>
      <c r="Y70" s="144">
        <v>7383</v>
      </c>
      <c r="Z70" s="144">
        <v>7480</v>
      </c>
      <c r="AA70" s="144">
        <v>9700</v>
      </c>
      <c r="AB70" s="60">
        <v>1389.8</v>
      </c>
      <c r="AC70" s="60"/>
      <c r="AD70" s="60"/>
      <c r="AE70" s="59"/>
      <c r="AF70" s="143">
        <v>7480</v>
      </c>
      <c r="AG70" s="143">
        <v>7596</v>
      </c>
      <c r="AH70" s="65">
        <v>11600</v>
      </c>
      <c r="AI70" s="148">
        <v>1598.45</v>
      </c>
      <c r="AJ70" s="150"/>
      <c r="AK70" s="150"/>
      <c r="AL70" s="150"/>
      <c r="AM70" s="65">
        <v>7596</v>
      </c>
      <c r="AN70" s="65">
        <v>7725</v>
      </c>
      <c r="AO70" s="65">
        <v>12900</v>
      </c>
      <c r="AP70" s="148">
        <v>1852.12</v>
      </c>
      <c r="AQ70" s="148"/>
      <c r="AR70" s="148"/>
      <c r="AS70" s="148"/>
      <c r="AT70" s="65">
        <v>7725</v>
      </c>
      <c r="AU70" s="65">
        <v>7881</v>
      </c>
      <c r="AV70" s="65">
        <v>15600</v>
      </c>
      <c r="AW70" s="148">
        <v>2889.23</v>
      </c>
      <c r="AX70" s="148"/>
      <c r="AY70" s="148"/>
      <c r="AZ70" s="149"/>
      <c r="BA70" s="65">
        <v>7881</v>
      </c>
      <c r="BB70" s="65">
        <v>8111</v>
      </c>
      <c r="BC70" s="147">
        <v>23000</v>
      </c>
      <c r="BD70" s="148">
        <v>2950.92</v>
      </c>
      <c r="BE70" s="148"/>
      <c r="BF70" s="148"/>
      <c r="BG70" s="148"/>
      <c r="BH70" s="147">
        <v>8111</v>
      </c>
      <c r="BI70" s="147">
        <v>8351</v>
      </c>
      <c r="BJ70" s="147">
        <v>24000</v>
      </c>
      <c r="BK70" s="148">
        <v>859.55</v>
      </c>
      <c r="BL70" s="147"/>
      <c r="BM70" s="147"/>
      <c r="BN70" s="147"/>
      <c r="BO70" s="147">
        <v>8351</v>
      </c>
      <c r="BP70" s="147">
        <v>8444</v>
      </c>
      <c r="BQ70" s="65">
        <v>9300</v>
      </c>
      <c r="BR70" s="65"/>
      <c r="BS70" s="65"/>
      <c r="BT70" s="65"/>
      <c r="BU70" s="65"/>
      <c r="BV70" s="65"/>
      <c r="BW70" s="65"/>
      <c r="BX70" s="65"/>
      <c r="BZ70" s="53"/>
      <c r="CO70" s="29"/>
      <c r="CP70" s="62"/>
      <c r="CQ70" s="48"/>
      <c r="CR70" s="49">
        <v>1934.96</v>
      </c>
      <c r="CS70" s="50">
        <v>14625</v>
      </c>
      <c r="CT70" s="51">
        <v>14451</v>
      </c>
      <c r="CU70" s="55">
        <f>CS70-CT70</f>
        <v>174</v>
      </c>
      <c r="CY70" s="29"/>
      <c r="CZ70" s="62"/>
      <c r="DA70" s="48"/>
      <c r="DB70" s="63">
        <v>1136.3800000000001</v>
      </c>
      <c r="DC70" s="43">
        <v>14729</v>
      </c>
      <c r="DD70" s="43">
        <v>14625</v>
      </c>
      <c r="DE70" s="43">
        <f>DC70-DD70</f>
        <v>104</v>
      </c>
      <c r="DI70" s="29"/>
      <c r="DJ70" s="62"/>
      <c r="DK70" s="48"/>
      <c r="DL70" s="63">
        <v>669.53</v>
      </c>
      <c r="DM70" s="43">
        <v>14806</v>
      </c>
      <c r="DN70" s="43">
        <v>14729</v>
      </c>
      <c r="DO70" s="43">
        <f>DM70-DN70</f>
        <v>77</v>
      </c>
      <c r="DS70" s="29"/>
      <c r="DT70" s="62"/>
      <c r="DU70" s="48"/>
      <c r="DV70" s="63">
        <v>671.77</v>
      </c>
      <c r="DW70" s="43">
        <v>14894</v>
      </c>
      <c r="DX70" s="43">
        <v>14806</v>
      </c>
      <c r="DY70" s="43">
        <f>DW70-DX70</f>
        <v>88</v>
      </c>
      <c r="EC70" s="29"/>
      <c r="ED70" s="62"/>
      <c r="EE70" s="48"/>
      <c r="EF70" s="63">
        <v>759.43</v>
      </c>
      <c r="EG70" s="43">
        <v>14975</v>
      </c>
      <c r="EH70" s="43">
        <v>14894</v>
      </c>
      <c r="EI70" s="43">
        <f>EG70-EH70</f>
        <v>81</v>
      </c>
      <c r="EM70" s="29"/>
      <c r="EN70" s="62"/>
      <c r="EO70" s="48"/>
      <c r="EP70" s="63">
        <v>838.54</v>
      </c>
      <c r="EQ70" s="43">
        <v>15059</v>
      </c>
      <c r="ER70" s="43">
        <v>14975</v>
      </c>
      <c r="ES70" s="43">
        <f>EQ70-ER70</f>
        <v>84</v>
      </c>
      <c r="EW70" s="29"/>
      <c r="EX70" s="62"/>
      <c r="EY70" s="48"/>
      <c r="EZ70" s="63">
        <v>1994.25</v>
      </c>
      <c r="FA70" s="43">
        <v>15153</v>
      </c>
      <c r="FB70" s="43">
        <v>15059</v>
      </c>
      <c r="FC70" s="43">
        <f>FA70-FB70</f>
        <v>94</v>
      </c>
      <c r="FG70" s="29"/>
      <c r="FH70" s="62"/>
      <c r="FI70" s="48"/>
      <c r="FJ70" s="63">
        <v>2878.94</v>
      </c>
      <c r="FK70" s="43">
        <v>15288</v>
      </c>
      <c r="FL70" s="43">
        <v>15153</v>
      </c>
      <c r="FM70" s="43">
        <f>FK70-FL70</f>
        <v>135</v>
      </c>
      <c r="FQ70" s="29"/>
      <c r="FR70" s="62"/>
      <c r="FS70" s="48"/>
      <c r="FT70" s="63">
        <v>2689.61</v>
      </c>
      <c r="FU70" s="43">
        <v>15496</v>
      </c>
      <c r="FV70" s="43">
        <v>15288</v>
      </c>
      <c r="FW70" s="43">
        <f>FU70-FV70</f>
        <v>208</v>
      </c>
      <c r="GA70" s="29"/>
      <c r="GB70" s="62"/>
      <c r="GC70" s="48"/>
      <c r="GD70" s="63">
        <v>2058.88</v>
      </c>
      <c r="GE70" s="43">
        <v>15678</v>
      </c>
      <c r="GF70" s="43">
        <v>15496</v>
      </c>
      <c r="GG70" s="43">
        <f>GE70-GF70</f>
        <v>182</v>
      </c>
      <c r="GK70" s="29"/>
      <c r="GL70" s="62"/>
      <c r="GM70" s="48"/>
      <c r="GN70" s="63">
        <v>3054.91</v>
      </c>
      <c r="GO70" s="43">
        <v>15926</v>
      </c>
      <c r="GP70" s="43">
        <v>15678</v>
      </c>
      <c r="GQ70" s="43">
        <f>GO70-GP70</f>
        <v>248</v>
      </c>
      <c r="GU70" s="29"/>
      <c r="GV70" s="62"/>
    </row>
    <row r="71" spans="1:204" s="63" customFormat="1" x14ac:dyDescent="0.2">
      <c r="A71" s="55"/>
      <c r="B71" s="55" t="s">
        <v>54</v>
      </c>
      <c r="C71" s="146">
        <v>5336830000</v>
      </c>
      <c r="D71" s="151" t="s">
        <v>130</v>
      </c>
      <c r="E71" s="49">
        <v>923.75</v>
      </c>
      <c r="F71" s="50">
        <v>68684</v>
      </c>
      <c r="G71" s="51">
        <v>62202</v>
      </c>
      <c r="H71" s="58">
        <f>F71-G71</f>
        <v>6482</v>
      </c>
      <c r="I71" s="144"/>
      <c r="J71" s="144"/>
      <c r="K71" s="144"/>
      <c r="L71" s="144">
        <v>2081</v>
      </c>
      <c r="M71" s="144">
        <v>5805</v>
      </c>
      <c r="N71" s="60">
        <v>590.45000000000005</v>
      </c>
      <c r="O71" s="144"/>
      <c r="P71" s="60"/>
      <c r="Q71" s="60"/>
      <c r="R71" s="144">
        <v>2081</v>
      </c>
      <c r="S71" s="144">
        <v>7154</v>
      </c>
      <c r="T71" s="144">
        <v>5073</v>
      </c>
      <c r="U71" s="60">
        <v>546.54</v>
      </c>
      <c r="V71" s="144"/>
      <c r="W71" s="60"/>
      <c r="X71" s="60"/>
      <c r="Y71" s="144">
        <v>7154</v>
      </c>
      <c r="Z71" s="144">
        <v>11361</v>
      </c>
      <c r="AA71" s="144">
        <v>4207</v>
      </c>
      <c r="AB71" s="60">
        <v>592.34</v>
      </c>
      <c r="AC71" s="60"/>
      <c r="AD71" s="60"/>
      <c r="AE71" s="59"/>
      <c r="AF71" s="143">
        <v>11361</v>
      </c>
      <c r="AG71" s="143">
        <v>16301</v>
      </c>
      <c r="AH71" s="65">
        <v>4940</v>
      </c>
      <c r="AI71" s="148">
        <v>610.15</v>
      </c>
      <c r="AJ71" s="150"/>
      <c r="AK71" s="150"/>
      <c r="AL71" s="150"/>
      <c r="AM71" s="65">
        <v>16301</v>
      </c>
      <c r="AN71" s="65">
        <v>21663</v>
      </c>
      <c r="AO71" s="65">
        <v>53262</v>
      </c>
      <c r="AP71" s="148">
        <v>740.99</v>
      </c>
      <c r="AQ71" s="148"/>
      <c r="AR71" s="148"/>
      <c r="AS71" s="148"/>
      <c r="AT71" s="65">
        <v>21663</v>
      </c>
      <c r="AU71" s="65">
        <v>28026</v>
      </c>
      <c r="AV71" s="147">
        <v>6363</v>
      </c>
      <c r="AW71" s="148">
        <v>1147.23</v>
      </c>
      <c r="AX71" s="148"/>
      <c r="AY71" s="148"/>
      <c r="AZ71" s="149"/>
      <c r="BA71" s="147">
        <v>28026</v>
      </c>
      <c r="BB71" s="147">
        <v>34833</v>
      </c>
      <c r="BC71" s="147">
        <v>6807</v>
      </c>
      <c r="BD71" s="148">
        <v>1159.48</v>
      </c>
      <c r="BE71" s="148"/>
      <c r="BF71" s="148"/>
      <c r="BG71" s="148"/>
      <c r="BH71" s="147">
        <v>34833</v>
      </c>
      <c r="BI71" s="147">
        <v>42060</v>
      </c>
      <c r="BJ71" s="147">
        <v>7227</v>
      </c>
      <c r="BK71" s="148">
        <v>1003.48</v>
      </c>
      <c r="BL71" s="147"/>
      <c r="BM71" s="147"/>
      <c r="BN71" s="147"/>
      <c r="BO71" s="147">
        <v>42060</v>
      </c>
      <c r="BP71" s="147">
        <v>47539</v>
      </c>
      <c r="BQ71" s="65">
        <v>5479</v>
      </c>
      <c r="BR71" s="65"/>
      <c r="BS71" s="65"/>
      <c r="BT71" s="65"/>
      <c r="BU71" s="65"/>
      <c r="BV71" s="65"/>
      <c r="BW71" s="65"/>
      <c r="BX71" s="65"/>
      <c r="BY71" s="43"/>
      <c r="BZ71" s="5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29"/>
      <c r="CP71" s="62"/>
      <c r="CQ71" s="48"/>
      <c r="CR71" s="49">
        <v>643.78</v>
      </c>
      <c r="CS71" s="50">
        <v>72230</v>
      </c>
      <c r="CT71" s="51">
        <v>68684</v>
      </c>
      <c r="CU71" s="55">
        <f>CS71-CT71</f>
        <v>3546</v>
      </c>
      <c r="CV71" s="43"/>
      <c r="CW71" s="43"/>
      <c r="CX71" s="43"/>
      <c r="CY71" s="29"/>
      <c r="CZ71" s="62"/>
      <c r="DA71" s="48"/>
      <c r="DB71" s="63">
        <v>379.41</v>
      </c>
      <c r="DC71" s="43">
        <v>75374</v>
      </c>
      <c r="DD71" s="43">
        <v>72230</v>
      </c>
      <c r="DE71" s="43">
        <f>DC71-DD71</f>
        <v>3144</v>
      </c>
      <c r="DF71" s="43"/>
      <c r="DG71" s="43"/>
      <c r="DH71" s="43"/>
      <c r="DI71" s="29"/>
      <c r="DJ71" s="62"/>
      <c r="DK71" s="48"/>
      <c r="DL71" s="63">
        <v>304.47000000000003</v>
      </c>
      <c r="DM71" s="43">
        <v>77750</v>
      </c>
      <c r="DN71" s="43">
        <v>75374</v>
      </c>
      <c r="DO71" s="43">
        <f>DM71-DN71</f>
        <v>2376</v>
      </c>
      <c r="DP71" s="43"/>
      <c r="DQ71" s="43"/>
      <c r="DR71" s="43"/>
      <c r="DS71" s="29"/>
      <c r="DT71" s="62"/>
      <c r="DU71" s="48"/>
      <c r="DV71" s="63">
        <v>323.47000000000003</v>
      </c>
      <c r="DW71" s="43">
        <v>80630</v>
      </c>
      <c r="DX71" s="43">
        <v>77750</v>
      </c>
      <c r="DY71" s="43">
        <f>DW71-DX71</f>
        <v>2880</v>
      </c>
      <c r="DZ71" s="43"/>
      <c r="EA71" s="43"/>
      <c r="EB71" s="43"/>
      <c r="EC71" s="29"/>
      <c r="ED71" s="62"/>
      <c r="EE71" s="48"/>
      <c r="EF71" s="63">
        <v>339.83</v>
      </c>
      <c r="EG71" s="43">
        <v>83865</v>
      </c>
      <c r="EH71" s="43">
        <v>80630</v>
      </c>
      <c r="EI71" s="43">
        <f>EG71-EH71</f>
        <v>3235</v>
      </c>
      <c r="EJ71" s="43"/>
      <c r="EK71" s="43"/>
      <c r="EL71" s="43"/>
      <c r="EM71" s="29"/>
      <c r="EN71" s="62"/>
      <c r="EO71" s="48"/>
      <c r="EP71" s="63">
        <v>373.9</v>
      </c>
      <c r="EQ71" s="43">
        <v>87652</v>
      </c>
      <c r="ER71" s="43">
        <v>83865</v>
      </c>
      <c r="ES71" s="43">
        <f>EQ71-ER71</f>
        <v>3787</v>
      </c>
      <c r="ET71" s="43"/>
      <c r="EU71" s="43"/>
      <c r="EV71" s="43"/>
      <c r="EW71" s="29"/>
      <c r="EX71" s="62"/>
      <c r="EY71" s="48"/>
      <c r="EZ71" s="63">
        <v>384.14</v>
      </c>
      <c r="FA71" s="43">
        <v>91391</v>
      </c>
      <c r="FB71" s="43">
        <v>87652</v>
      </c>
      <c r="FC71" s="43">
        <f>FA71-FB71</f>
        <v>3739</v>
      </c>
      <c r="FD71" s="43"/>
      <c r="FE71" s="43"/>
      <c r="FF71" s="43"/>
      <c r="FG71" s="29"/>
      <c r="FH71" s="62"/>
      <c r="FI71" s="48"/>
      <c r="FJ71" s="63">
        <v>786.21</v>
      </c>
      <c r="FK71" s="43">
        <v>96185</v>
      </c>
      <c r="FL71" s="43">
        <v>91391</v>
      </c>
      <c r="FM71" s="43">
        <f>FK71-FL71</f>
        <v>4794</v>
      </c>
      <c r="FN71" s="43"/>
      <c r="FO71" s="43"/>
      <c r="FP71" s="43"/>
      <c r="FQ71" s="29"/>
      <c r="FR71" s="62"/>
      <c r="FS71" s="48"/>
      <c r="FT71" s="63">
        <v>1111.5899999999999</v>
      </c>
      <c r="FU71" s="43">
        <v>103109</v>
      </c>
      <c r="FV71" s="43">
        <v>96185</v>
      </c>
      <c r="FW71" s="43">
        <f>FU71-FV71</f>
        <v>6924</v>
      </c>
      <c r="FX71" s="43"/>
      <c r="FY71" s="43"/>
      <c r="FZ71" s="43"/>
      <c r="GA71" s="29"/>
      <c r="GB71" s="62"/>
      <c r="GC71" s="48"/>
      <c r="GD71" s="63">
        <v>1204.4000000000001</v>
      </c>
      <c r="GE71" s="43">
        <v>11368</v>
      </c>
      <c r="GF71" s="43">
        <v>3109</v>
      </c>
      <c r="GG71" s="43">
        <f>GE71-GF71</f>
        <v>8259</v>
      </c>
      <c r="GH71" s="43"/>
      <c r="GI71" s="43"/>
      <c r="GJ71" s="43"/>
      <c r="GK71" s="29"/>
      <c r="GL71" s="62"/>
      <c r="GM71" s="48"/>
      <c r="GN71" s="63">
        <v>972.87</v>
      </c>
      <c r="GO71" s="43">
        <v>19099</v>
      </c>
      <c r="GP71" s="43">
        <v>11368</v>
      </c>
      <c r="GQ71" s="43">
        <f>GO71-GP71</f>
        <v>7731</v>
      </c>
      <c r="GR71" s="43"/>
      <c r="GS71" s="43"/>
      <c r="GT71" s="43"/>
      <c r="GU71" s="29"/>
      <c r="GV71" s="62"/>
    </row>
    <row r="72" spans="1:204" s="63" customFormat="1" x14ac:dyDescent="0.2">
      <c r="A72" s="55"/>
      <c r="B72" s="55" t="s">
        <v>119</v>
      </c>
      <c r="C72" s="146">
        <v>5548510000</v>
      </c>
      <c r="D72" s="55" t="s">
        <v>129</v>
      </c>
      <c r="E72" s="49">
        <v>27.94</v>
      </c>
      <c r="F72" s="50">
        <v>66466</v>
      </c>
      <c r="G72" s="51">
        <v>66458</v>
      </c>
      <c r="H72" s="58">
        <f>F72-G72</f>
        <v>8</v>
      </c>
      <c r="I72" s="144"/>
      <c r="J72" s="144"/>
      <c r="K72" s="144"/>
      <c r="L72" s="144">
        <v>38352</v>
      </c>
      <c r="M72" s="144">
        <v>1149</v>
      </c>
      <c r="N72" s="60">
        <v>136.09</v>
      </c>
      <c r="O72" s="144"/>
      <c r="P72" s="60"/>
      <c r="Q72" s="60"/>
      <c r="R72" s="144">
        <v>38352</v>
      </c>
      <c r="S72" s="144">
        <v>39184</v>
      </c>
      <c r="T72" s="144">
        <v>832</v>
      </c>
      <c r="U72" s="60">
        <v>154.51</v>
      </c>
      <c r="V72" s="144"/>
      <c r="W72" s="60"/>
      <c r="X72" s="60"/>
      <c r="Y72" s="144">
        <v>39698</v>
      </c>
      <c r="Z72" s="144">
        <v>40606</v>
      </c>
      <c r="AA72" s="144">
        <v>908</v>
      </c>
      <c r="AB72" s="60">
        <v>170.68</v>
      </c>
      <c r="AC72" s="60"/>
      <c r="AD72" s="60"/>
      <c r="AE72" s="59"/>
      <c r="AF72" s="143">
        <v>40606</v>
      </c>
      <c r="AG72" s="143">
        <v>41635</v>
      </c>
      <c r="AH72" s="65">
        <v>1029</v>
      </c>
      <c r="AI72" s="148">
        <v>183.1</v>
      </c>
      <c r="AJ72" s="150"/>
      <c r="AK72" s="150"/>
      <c r="AL72" s="150"/>
      <c r="AM72" s="65">
        <v>41635</v>
      </c>
      <c r="AN72" s="65">
        <v>42754</v>
      </c>
      <c r="AO72" s="65">
        <v>183.1</v>
      </c>
      <c r="AP72" s="148">
        <v>167.05</v>
      </c>
      <c r="AQ72" s="148"/>
      <c r="AR72" s="148"/>
      <c r="AS72" s="148"/>
      <c r="AT72" s="65">
        <v>42754</v>
      </c>
      <c r="AU72" s="65">
        <v>443759</v>
      </c>
      <c r="AV72" s="65">
        <v>1005</v>
      </c>
      <c r="AW72" s="148">
        <v>226.63</v>
      </c>
      <c r="AX72" s="148"/>
      <c r="AY72" s="148"/>
      <c r="AZ72" s="149"/>
      <c r="BA72" s="65">
        <v>43759</v>
      </c>
      <c r="BB72" s="65">
        <v>45100</v>
      </c>
      <c r="BC72" s="147">
        <v>1341</v>
      </c>
      <c r="BD72" s="148">
        <v>207.8</v>
      </c>
      <c r="BE72" s="148"/>
      <c r="BF72" s="148"/>
      <c r="BG72" s="148"/>
      <c r="BH72" s="147">
        <v>45100</v>
      </c>
      <c r="BI72" s="147">
        <v>46315</v>
      </c>
      <c r="BJ72" s="147">
        <v>1215</v>
      </c>
      <c r="BK72" s="148">
        <v>83.35</v>
      </c>
      <c r="BL72" s="147"/>
      <c r="BM72" s="147"/>
      <c r="BN72" s="147"/>
      <c r="BO72" s="147">
        <v>46315</v>
      </c>
      <c r="BP72" s="147">
        <v>46688</v>
      </c>
      <c r="BQ72" s="65">
        <v>373</v>
      </c>
      <c r="BR72" s="65"/>
      <c r="BS72" s="65"/>
      <c r="BT72" s="65"/>
      <c r="BU72" s="65"/>
      <c r="BV72" s="65"/>
      <c r="BW72" s="65"/>
      <c r="BX72" s="65"/>
      <c r="BY72" s="43"/>
      <c r="BZ72" s="5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29"/>
      <c r="CP72" s="62"/>
      <c r="CQ72" s="48"/>
      <c r="CR72" s="49">
        <v>39.22</v>
      </c>
      <c r="CS72" s="50">
        <v>66472</v>
      </c>
      <c r="CT72" s="51">
        <v>66466</v>
      </c>
      <c r="CU72" s="55">
        <f>CS72-CT72</f>
        <v>6</v>
      </c>
      <c r="CV72" s="43"/>
      <c r="CW72" s="43"/>
      <c r="CX72" s="43"/>
      <c r="CY72" s="29"/>
      <c r="CZ72" s="62"/>
      <c r="DA72" s="48"/>
      <c r="DB72" s="63">
        <v>39.36</v>
      </c>
      <c r="DC72" s="43">
        <v>66479</v>
      </c>
      <c r="DD72" s="43">
        <v>66472</v>
      </c>
      <c r="DE72" s="43">
        <f>DC72-DD72</f>
        <v>7</v>
      </c>
      <c r="DF72" s="43"/>
      <c r="DG72" s="43"/>
      <c r="DH72" s="43"/>
      <c r="DI72" s="29"/>
      <c r="DJ72" s="62"/>
      <c r="DK72" s="48"/>
      <c r="DL72" s="63">
        <v>39.51</v>
      </c>
      <c r="DM72" s="43">
        <v>66486</v>
      </c>
      <c r="DN72" s="43">
        <v>66479</v>
      </c>
      <c r="DO72" s="43">
        <f>DM72-DN72</f>
        <v>7</v>
      </c>
      <c r="DP72" s="43"/>
      <c r="DQ72" s="43"/>
      <c r="DR72" s="43"/>
      <c r="DS72" s="29"/>
      <c r="DT72" s="62"/>
      <c r="DU72" s="48"/>
      <c r="DV72" s="63">
        <v>28.18</v>
      </c>
      <c r="DW72" s="43">
        <v>66494</v>
      </c>
      <c r="DX72" s="43">
        <v>66486</v>
      </c>
      <c r="DY72" s="43">
        <f>DW72-DX72</f>
        <v>8</v>
      </c>
      <c r="DZ72" s="43"/>
      <c r="EA72" s="43"/>
      <c r="EB72" s="43"/>
      <c r="EC72" s="29"/>
      <c r="ED72" s="62"/>
      <c r="EE72" s="48"/>
      <c r="EF72" s="63">
        <v>39.01</v>
      </c>
      <c r="EG72" s="43">
        <v>66500</v>
      </c>
      <c r="EH72" s="43">
        <v>66494</v>
      </c>
      <c r="EI72" s="43">
        <f>EG72-EH72</f>
        <v>6</v>
      </c>
      <c r="EJ72" s="43"/>
      <c r="EK72" s="43"/>
      <c r="EL72" s="43"/>
      <c r="EM72" s="29"/>
      <c r="EN72" s="62"/>
      <c r="EO72" s="48"/>
      <c r="EP72" s="63">
        <v>28.59</v>
      </c>
      <c r="EQ72" s="43">
        <v>66507</v>
      </c>
      <c r="ER72" s="43">
        <v>66500</v>
      </c>
      <c r="ES72" s="43">
        <f>EQ72-ER72</f>
        <v>7</v>
      </c>
      <c r="ET72" s="43"/>
      <c r="EU72" s="43"/>
      <c r="EV72" s="43"/>
      <c r="EW72" s="29"/>
      <c r="EX72" s="62"/>
      <c r="EY72" s="48"/>
      <c r="EZ72" s="63">
        <v>28.31</v>
      </c>
      <c r="FA72" s="43">
        <v>66514</v>
      </c>
      <c r="FB72" s="43">
        <v>66507</v>
      </c>
      <c r="FC72" s="43">
        <f>FA72-FB72</f>
        <v>7</v>
      </c>
      <c r="FD72" s="43"/>
      <c r="FE72" s="43"/>
      <c r="FF72" s="43"/>
      <c r="FG72" s="29"/>
      <c r="FH72" s="62"/>
      <c r="FI72" s="48"/>
      <c r="FJ72" s="63">
        <v>28.77</v>
      </c>
      <c r="FK72" s="43">
        <v>66520</v>
      </c>
      <c r="FL72" s="43">
        <v>66514</v>
      </c>
      <c r="FM72" s="43">
        <f>FK72-FL72</f>
        <v>6</v>
      </c>
      <c r="FN72" s="43"/>
      <c r="FO72" s="43"/>
      <c r="FP72" s="43"/>
      <c r="FQ72" s="29"/>
      <c r="FR72" s="62"/>
      <c r="FS72" s="48"/>
      <c r="FT72" s="63">
        <v>28.69</v>
      </c>
      <c r="FU72" s="43">
        <v>66527</v>
      </c>
      <c r="FV72" s="43">
        <v>66520</v>
      </c>
      <c r="FW72" s="43">
        <f>FU72-FV72</f>
        <v>7</v>
      </c>
      <c r="FX72" s="43"/>
      <c r="FY72" s="43"/>
      <c r="FZ72" s="43"/>
      <c r="GA72" s="29"/>
      <c r="GB72" s="62"/>
      <c r="GC72" s="48"/>
      <c r="GD72" s="63">
        <v>28.86</v>
      </c>
      <c r="GE72" s="43">
        <v>66534</v>
      </c>
      <c r="GF72" s="43">
        <v>66527</v>
      </c>
      <c r="GG72" s="43">
        <f>GE72-GF72</f>
        <v>7</v>
      </c>
      <c r="GH72" s="43"/>
      <c r="GI72" s="43"/>
      <c r="GJ72" s="43"/>
      <c r="GK72" s="29"/>
      <c r="GL72" s="62"/>
      <c r="GM72" s="48"/>
      <c r="GN72" s="63">
        <v>28.91</v>
      </c>
      <c r="GO72" s="43">
        <v>66540</v>
      </c>
      <c r="GP72" s="43">
        <v>66534</v>
      </c>
      <c r="GQ72" s="43">
        <f>GO72-GP72</f>
        <v>6</v>
      </c>
      <c r="GR72" s="43"/>
      <c r="GS72" s="43"/>
      <c r="GT72" s="43"/>
      <c r="GU72" s="29"/>
      <c r="GV72" s="62"/>
    </row>
    <row r="73" spans="1:204" s="63" customFormat="1" x14ac:dyDescent="0.2">
      <c r="A73" s="55"/>
      <c r="B73" s="55" t="s">
        <v>128</v>
      </c>
      <c r="C73" s="146">
        <v>5666830000</v>
      </c>
      <c r="D73" s="151" t="s">
        <v>127</v>
      </c>
      <c r="E73" s="49">
        <v>871.63</v>
      </c>
      <c r="F73" s="50">
        <v>5398</v>
      </c>
      <c r="G73" s="51">
        <v>5258</v>
      </c>
      <c r="H73" s="58">
        <f>F73-G73</f>
        <v>140</v>
      </c>
      <c r="I73" s="144"/>
      <c r="J73" s="144"/>
      <c r="K73" s="144"/>
      <c r="L73" s="144">
        <v>7017</v>
      </c>
      <c r="M73" s="144">
        <v>3000</v>
      </c>
      <c r="N73" s="60">
        <v>393.57</v>
      </c>
      <c r="O73" s="144"/>
      <c r="P73" s="60"/>
      <c r="Q73" s="60"/>
      <c r="R73" s="144">
        <v>32</v>
      </c>
      <c r="S73" s="144">
        <v>110</v>
      </c>
      <c r="T73" s="144">
        <v>3120</v>
      </c>
      <c r="U73" s="60">
        <v>420.34</v>
      </c>
      <c r="V73" s="144"/>
      <c r="W73" s="60"/>
      <c r="X73" s="60"/>
      <c r="Y73" s="144">
        <v>110</v>
      </c>
      <c r="Z73" s="144">
        <v>192</v>
      </c>
      <c r="AA73" s="144">
        <v>3280</v>
      </c>
      <c r="AB73" s="60">
        <v>490.52</v>
      </c>
      <c r="AC73" s="60"/>
      <c r="AD73" s="60"/>
      <c r="AE73" s="59"/>
      <c r="AF73" s="143">
        <v>192</v>
      </c>
      <c r="AG73" s="143">
        <v>285</v>
      </c>
      <c r="AH73" s="65">
        <v>3720</v>
      </c>
      <c r="AI73" s="148">
        <v>482.62</v>
      </c>
      <c r="AJ73" s="150"/>
      <c r="AK73" s="150"/>
      <c r="AL73" s="150"/>
      <c r="AM73" s="65">
        <v>285</v>
      </c>
      <c r="AN73" s="65">
        <v>368</v>
      </c>
      <c r="AO73" s="65">
        <v>3320</v>
      </c>
      <c r="AP73" s="148">
        <v>585.04999999999995</v>
      </c>
      <c r="AQ73" s="148"/>
      <c r="AR73" s="148"/>
      <c r="AS73" s="148"/>
      <c r="AT73" s="65">
        <v>368</v>
      </c>
      <c r="AU73" s="65">
        <v>492</v>
      </c>
      <c r="AV73" s="147">
        <v>4960</v>
      </c>
      <c r="AW73" s="148">
        <v>972.3</v>
      </c>
      <c r="AX73" s="148"/>
      <c r="AY73" s="148"/>
      <c r="AZ73" s="149"/>
      <c r="BA73" s="147">
        <v>492</v>
      </c>
      <c r="BB73" s="147">
        <v>630</v>
      </c>
      <c r="BC73" s="147">
        <v>5520</v>
      </c>
      <c r="BD73" s="148">
        <v>882.83</v>
      </c>
      <c r="BE73" s="148"/>
      <c r="BF73" s="148"/>
      <c r="BG73" s="148"/>
      <c r="BH73" s="147">
        <v>630</v>
      </c>
      <c r="BI73" s="147">
        <v>742</v>
      </c>
      <c r="BJ73" s="147">
        <v>4480</v>
      </c>
      <c r="BK73" s="148">
        <v>512.55999999999995</v>
      </c>
      <c r="BL73" s="147"/>
      <c r="BM73" s="147"/>
      <c r="BN73" s="147"/>
      <c r="BO73" s="147">
        <v>742</v>
      </c>
      <c r="BP73" s="147">
        <v>794</v>
      </c>
      <c r="BQ73" s="65">
        <v>2080</v>
      </c>
      <c r="BR73" s="65"/>
      <c r="BS73" s="65"/>
      <c r="BT73" s="65"/>
      <c r="BU73" s="65"/>
      <c r="BV73" s="65"/>
      <c r="BW73" s="65"/>
      <c r="BX73" s="65"/>
      <c r="BY73" s="43"/>
      <c r="BZ73" s="5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29"/>
      <c r="CP73" s="62"/>
      <c r="CQ73" s="48"/>
      <c r="CR73" s="49">
        <v>551.98</v>
      </c>
      <c r="CS73" s="50">
        <v>5481</v>
      </c>
      <c r="CT73" s="51">
        <v>5398</v>
      </c>
      <c r="CU73" s="55">
        <f>CS73-CT73</f>
        <v>83</v>
      </c>
      <c r="CV73" s="43"/>
      <c r="CW73" s="43"/>
      <c r="CX73" s="43"/>
      <c r="CY73" s="29"/>
      <c r="CZ73" s="62"/>
      <c r="DA73" s="48"/>
      <c r="DB73" s="63">
        <v>296.98</v>
      </c>
      <c r="DC73" s="43">
        <v>5533</v>
      </c>
      <c r="DD73" s="43">
        <v>5481</v>
      </c>
      <c r="DE73" s="43">
        <f>DC73-DD73</f>
        <v>52</v>
      </c>
      <c r="DF73" s="43"/>
      <c r="DG73" s="43"/>
      <c r="DH73" s="43"/>
      <c r="DI73" s="29"/>
      <c r="DJ73" s="62"/>
      <c r="DK73" s="48"/>
      <c r="DL73" s="63">
        <v>269</v>
      </c>
      <c r="DM73" s="43">
        <v>5570</v>
      </c>
      <c r="DN73" s="43">
        <v>5533</v>
      </c>
      <c r="DO73" s="43">
        <f>DM73-DN73</f>
        <v>37</v>
      </c>
      <c r="DP73" s="43"/>
      <c r="DQ73" s="43"/>
      <c r="DR73" s="43"/>
      <c r="DS73" s="29"/>
      <c r="DT73" s="62"/>
      <c r="DU73" s="48"/>
      <c r="DV73" s="63">
        <v>276.64</v>
      </c>
      <c r="DW73" s="43">
        <v>5613</v>
      </c>
      <c r="DX73" s="43">
        <v>5570</v>
      </c>
      <c r="DY73" s="43">
        <f>DW73-DX73</f>
        <v>43</v>
      </c>
      <c r="DZ73" s="43"/>
      <c r="EA73" s="43"/>
      <c r="EB73" s="43"/>
      <c r="EC73" s="29"/>
      <c r="ED73" s="62"/>
      <c r="EE73" s="48"/>
      <c r="EF73" s="63">
        <v>312.98</v>
      </c>
      <c r="EG73" s="43">
        <v>5674</v>
      </c>
      <c r="EH73" s="43">
        <v>5613</v>
      </c>
      <c r="EI73" s="43">
        <f>EG73-EH73</f>
        <v>61</v>
      </c>
      <c r="EJ73" s="43"/>
      <c r="EK73" s="43"/>
      <c r="EL73" s="43"/>
      <c r="EM73" s="29"/>
      <c r="EN73" s="62"/>
      <c r="EO73" s="48"/>
      <c r="EP73" s="63">
        <v>310</v>
      </c>
      <c r="EQ73" s="43">
        <v>5729</v>
      </c>
      <c r="ER73" s="43">
        <v>5674</v>
      </c>
      <c r="ES73" s="43">
        <f>EQ73-ER73</f>
        <v>55</v>
      </c>
      <c r="ET73" s="43"/>
      <c r="EU73" s="43"/>
      <c r="EV73" s="43"/>
      <c r="EW73" s="29"/>
      <c r="EX73" s="62"/>
      <c r="EY73" s="48"/>
      <c r="EZ73" s="63">
        <v>317.42</v>
      </c>
      <c r="FA73" s="43">
        <v>5788</v>
      </c>
      <c r="FB73" s="43">
        <v>5729</v>
      </c>
      <c r="FC73" s="43">
        <f>FA73-FB73</f>
        <v>59</v>
      </c>
      <c r="FD73" s="43"/>
      <c r="FE73" s="43"/>
      <c r="FF73" s="43"/>
      <c r="FG73" s="29"/>
      <c r="FH73" s="62"/>
      <c r="FI73" s="48"/>
      <c r="FJ73" s="63">
        <v>589.78</v>
      </c>
      <c r="FK73" s="43">
        <v>5866</v>
      </c>
      <c r="FL73" s="43">
        <v>5788</v>
      </c>
      <c r="FM73" s="43">
        <f>FK73-FL73</f>
        <v>78</v>
      </c>
      <c r="FN73" s="43"/>
      <c r="FO73" s="43"/>
      <c r="FP73" s="43"/>
      <c r="FQ73" s="29"/>
      <c r="FR73" s="62"/>
      <c r="FS73" s="48"/>
      <c r="FT73" s="63">
        <v>816.36</v>
      </c>
      <c r="FU73" s="43">
        <v>5989</v>
      </c>
      <c r="FV73" s="43">
        <v>5866</v>
      </c>
      <c r="FW73" s="43">
        <f>FU73-FV73</f>
        <v>123</v>
      </c>
      <c r="FX73" s="43"/>
      <c r="FY73" s="43"/>
      <c r="FZ73" s="43"/>
      <c r="GA73" s="29"/>
      <c r="GB73" s="62"/>
      <c r="GC73" s="48"/>
      <c r="GD73" s="63">
        <v>878.46</v>
      </c>
      <c r="GE73" s="43">
        <v>6139</v>
      </c>
      <c r="GF73" s="43">
        <v>5989</v>
      </c>
      <c r="GG73" s="43">
        <f>GE73-GF73</f>
        <v>150</v>
      </c>
      <c r="GH73" s="43"/>
      <c r="GI73" s="43"/>
      <c r="GJ73" s="43"/>
      <c r="GK73" s="29"/>
      <c r="GL73" s="62"/>
      <c r="GM73" s="48"/>
      <c r="GN73" s="63">
        <v>1114.8900000000001</v>
      </c>
      <c r="GO73" s="43">
        <v>6304</v>
      </c>
      <c r="GP73" s="43">
        <v>6139</v>
      </c>
      <c r="GQ73" s="43">
        <f>GO73-GP73</f>
        <v>165</v>
      </c>
      <c r="GR73" s="43"/>
      <c r="GS73" s="43"/>
      <c r="GT73" s="43"/>
      <c r="GU73" s="29"/>
      <c r="GV73" s="62"/>
    </row>
    <row r="74" spans="1:204" s="63" customFormat="1" x14ac:dyDescent="0.2">
      <c r="A74" s="55"/>
      <c r="B74" s="55" t="s">
        <v>126</v>
      </c>
      <c r="C74" s="146">
        <v>5761600000</v>
      </c>
      <c r="D74" s="55" t="s">
        <v>125</v>
      </c>
      <c r="E74" s="49">
        <v>2103.6</v>
      </c>
      <c r="F74" s="50">
        <v>26280</v>
      </c>
      <c r="G74" s="51">
        <v>25860</v>
      </c>
      <c r="H74" s="58">
        <f>F74-G74</f>
        <v>420</v>
      </c>
      <c r="I74" s="144"/>
      <c r="J74" s="144"/>
      <c r="K74" s="144"/>
      <c r="L74" s="144">
        <v>16069</v>
      </c>
      <c r="M74" s="144">
        <v>5040</v>
      </c>
      <c r="N74" s="60">
        <v>983.7</v>
      </c>
      <c r="O74" s="144"/>
      <c r="P74" s="60"/>
      <c r="Q74" s="60"/>
      <c r="R74" s="144">
        <v>17501</v>
      </c>
      <c r="S74" s="144">
        <v>17729</v>
      </c>
      <c r="T74" s="144">
        <v>9120</v>
      </c>
      <c r="U74" s="60">
        <v>608.33000000000004</v>
      </c>
      <c r="V74" s="144"/>
      <c r="W74" s="60"/>
      <c r="X74" s="60"/>
      <c r="Y74" s="144">
        <v>16069</v>
      </c>
      <c r="Z74" s="144">
        <v>16202</v>
      </c>
      <c r="AA74" s="144">
        <v>5320</v>
      </c>
      <c r="AB74" s="60">
        <v>663.12</v>
      </c>
      <c r="AC74" s="60"/>
      <c r="AD74" s="60"/>
      <c r="AE74" s="59"/>
      <c r="AF74" s="143">
        <v>16202</v>
      </c>
      <c r="AG74" s="143">
        <v>16347</v>
      </c>
      <c r="AH74" s="69">
        <v>5800</v>
      </c>
      <c r="AI74" s="70">
        <v>595.04</v>
      </c>
      <c r="AJ74" s="157"/>
      <c r="AK74" s="157"/>
      <c r="AL74" s="157"/>
      <c r="AM74" s="69">
        <v>16347</v>
      </c>
      <c r="AN74" s="69">
        <v>16482</v>
      </c>
      <c r="AO74" s="69">
        <v>5400</v>
      </c>
      <c r="AP74" s="70">
        <v>842.69</v>
      </c>
      <c r="AQ74" s="70"/>
      <c r="AR74" s="70"/>
      <c r="AS74" s="70"/>
      <c r="AT74" s="69">
        <v>16482</v>
      </c>
      <c r="AU74" s="69">
        <v>16624</v>
      </c>
      <c r="AV74" s="69">
        <v>5680</v>
      </c>
      <c r="AW74" s="70">
        <v>1234.6199999999999</v>
      </c>
      <c r="AX74" s="70"/>
      <c r="AY74" s="70"/>
      <c r="AZ74" s="71"/>
      <c r="BA74" s="69">
        <v>16624</v>
      </c>
      <c r="BB74" s="69">
        <v>16832</v>
      </c>
      <c r="BC74" s="159">
        <v>8320</v>
      </c>
      <c r="BD74" s="70">
        <v>1556.96</v>
      </c>
      <c r="BE74" s="70"/>
      <c r="BF74" s="70"/>
      <c r="BG74" s="70"/>
      <c r="BH74" s="159">
        <v>16832</v>
      </c>
      <c r="BI74" s="159">
        <v>17105</v>
      </c>
      <c r="BJ74" s="159">
        <v>10920</v>
      </c>
      <c r="BK74" s="70">
        <v>1665.51</v>
      </c>
      <c r="BL74" s="159"/>
      <c r="BM74" s="159"/>
      <c r="BN74" s="159"/>
      <c r="BO74" s="159">
        <v>17105</v>
      </c>
      <c r="BP74" s="159">
        <v>17463</v>
      </c>
      <c r="BQ74" s="65">
        <v>14320</v>
      </c>
      <c r="BR74" s="65"/>
      <c r="BS74" s="65"/>
      <c r="BT74" s="65"/>
      <c r="BU74" s="65"/>
      <c r="BV74" s="65"/>
      <c r="BW74" s="65"/>
      <c r="BX74" s="65"/>
      <c r="BY74" s="43"/>
      <c r="BZ74" s="5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29"/>
      <c r="CP74" s="62"/>
      <c r="CQ74" s="48"/>
      <c r="CR74" s="49">
        <v>919.24</v>
      </c>
      <c r="CS74" s="50">
        <v>26454</v>
      </c>
      <c r="CT74" s="51">
        <v>26280</v>
      </c>
      <c r="CU74" s="55">
        <f>CS74-CT74</f>
        <v>174</v>
      </c>
      <c r="CV74" s="43"/>
      <c r="CW74" s="43"/>
      <c r="CX74" s="43"/>
      <c r="CY74" s="29"/>
      <c r="CZ74" s="62"/>
      <c r="DA74" s="48"/>
      <c r="DB74" s="63">
        <v>994.5</v>
      </c>
      <c r="DC74" s="43">
        <v>26564</v>
      </c>
      <c r="DD74" s="43">
        <v>26454</v>
      </c>
      <c r="DE74" s="43">
        <f>DC74-DD74</f>
        <v>110</v>
      </c>
      <c r="DF74" s="43"/>
      <c r="DG74" s="43"/>
      <c r="DH74" s="43"/>
      <c r="DI74" s="29"/>
      <c r="DJ74" s="62"/>
      <c r="DK74" s="48"/>
      <c r="DL74" s="63">
        <v>701.97</v>
      </c>
      <c r="DM74" s="43">
        <v>26659</v>
      </c>
      <c r="DN74" s="43">
        <v>26564</v>
      </c>
      <c r="DO74" s="43">
        <f>DM74-DN74</f>
        <v>95</v>
      </c>
      <c r="DP74" s="43"/>
      <c r="DQ74" s="43"/>
      <c r="DR74" s="43"/>
      <c r="DS74" s="29"/>
      <c r="DT74" s="62"/>
      <c r="DU74" s="48"/>
      <c r="DV74" s="63">
        <v>441.01</v>
      </c>
      <c r="DW74" s="43">
        <v>26797</v>
      </c>
      <c r="DX74" s="43">
        <v>26659</v>
      </c>
      <c r="DY74" s="43">
        <f>DW74-DX74</f>
        <v>138</v>
      </c>
      <c r="DZ74" s="43"/>
      <c r="EA74" s="43"/>
      <c r="EB74" s="43"/>
      <c r="EC74" s="29"/>
      <c r="ED74" s="62"/>
      <c r="EE74" s="48"/>
      <c r="EF74" s="63">
        <v>964</v>
      </c>
      <c r="EG74" s="43">
        <v>26939</v>
      </c>
      <c r="EH74" s="43">
        <v>26797</v>
      </c>
      <c r="EI74" s="43">
        <f>EG74-EH74</f>
        <v>142</v>
      </c>
      <c r="EJ74" s="43"/>
      <c r="EK74" s="43"/>
      <c r="EL74" s="43"/>
      <c r="EM74" s="29"/>
      <c r="EN74" s="62"/>
      <c r="EO74" s="48"/>
      <c r="EP74" s="63">
        <v>613.36</v>
      </c>
      <c r="EQ74" s="43">
        <v>27091</v>
      </c>
      <c r="ER74" s="43">
        <v>26939</v>
      </c>
      <c r="ES74" s="43">
        <f>EQ74-ER74</f>
        <v>152</v>
      </c>
      <c r="ET74" s="43"/>
      <c r="EU74" s="43"/>
      <c r="EV74" s="43"/>
      <c r="EW74" s="29"/>
      <c r="EX74" s="62"/>
      <c r="EY74" s="48"/>
      <c r="EZ74" s="63">
        <v>1082.4100000000001</v>
      </c>
      <c r="FA74" s="43">
        <v>27222</v>
      </c>
      <c r="FB74" s="43">
        <v>27091</v>
      </c>
      <c r="FC74" s="43">
        <f>FA74-FB74</f>
        <v>131</v>
      </c>
      <c r="FD74" s="43"/>
      <c r="FE74" s="43"/>
      <c r="FF74" s="43"/>
      <c r="FG74" s="29"/>
      <c r="FH74" s="62"/>
      <c r="FI74" s="48"/>
      <c r="FJ74" s="63">
        <v>1511.23</v>
      </c>
      <c r="FK74" s="43">
        <v>27421</v>
      </c>
      <c r="FL74" s="43">
        <v>27222</v>
      </c>
      <c r="FM74" s="43">
        <f>FK74-FL74</f>
        <v>199</v>
      </c>
      <c r="FN74" s="43"/>
      <c r="FO74" s="43"/>
      <c r="FP74" s="43"/>
      <c r="FQ74" s="29"/>
      <c r="FR74" s="62"/>
      <c r="FS74" s="48"/>
      <c r="FT74" s="63">
        <v>2033.1</v>
      </c>
      <c r="FU74" s="43">
        <v>401</v>
      </c>
      <c r="FV74" s="43">
        <v>0</v>
      </c>
      <c r="FW74" s="43">
        <f>FU74-FV74</f>
        <v>401</v>
      </c>
      <c r="FX74" s="43"/>
      <c r="FY74" s="43"/>
      <c r="FZ74" s="43"/>
      <c r="GA74" s="29"/>
      <c r="GB74" s="62"/>
      <c r="GC74" s="48"/>
      <c r="GD74" s="63">
        <v>3488.84</v>
      </c>
      <c r="GE74" s="43">
        <v>10158</v>
      </c>
      <c r="GF74" s="43">
        <v>401</v>
      </c>
      <c r="GG74" s="43">
        <f>GE74-GF74</f>
        <v>9757</v>
      </c>
      <c r="GH74" s="43"/>
      <c r="GI74" s="43"/>
      <c r="GJ74" s="43"/>
      <c r="GK74" s="29"/>
      <c r="GL74" s="62"/>
      <c r="GM74" s="48"/>
      <c r="GN74" s="63">
        <v>3846.44</v>
      </c>
      <c r="GO74" s="43">
        <v>21203</v>
      </c>
      <c r="GP74" s="43">
        <v>10158</v>
      </c>
      <c r="GQ74" s="43">
        <f>GO74-GP74</f>
        <v>11045</v>
      </c>
      <c r="GR74" s="43"/>
      <c r="GS74" s="43"/>
      <c r="GT74" s="43"/>
      <c r="GU74" s="29"/>
      <c r="GV74" s="62"/>
    </row>
    <row r="75" spans="1:204" s="63" customFormat="1" x14ac:dyDescent="0.2">
      <c r="A75" s="55"/>
      <c r="B75" s="55" t="s">
        <v>124</v>
      </c>
      <c r="C75" s="146">
        <v>6021957332</v>
      </c>
      <c r="D75" s="55" t="s">
        <v>123</v>
      </c>
      <c r="E75" s="49">
        <v>807.88</v>
      </c>
      <c r="F75" s="50">
        <v>33660</v>
      </c>
      <c r="G75" s="51">
        <v>29487</v>
      </c>
      <c r="H75" s="58">
        <f>F75-G75</f>
        <v>4173</v>
      </c>
      <c r="I75" s="144"/>
      <c r="J75" s="144"/>
      <c r="K75" s="144"/>
      <c r="L75" s="144">
        <v>64208</v>
      </c>
      <c r="M75" s="144">
        <v>2793</v>
      </c>
      <c r="N75" s="60">
        <v>609.89</v>
      </c>
      <c r="O75" s="144"/>
      <c r="P75" s="60"/>
      <c r="Q75" s="60"/>
      <c r="R75" s="144">
        <v>64208</v>
      </c>
      <c r="S75" s="144">
        <v>68425</v>
      </c>
      <c r="T75" s="144">
        <v>4217</v>
      </c>
      <c r="U75" s="60">
        <v>674.23</v>
      </c>
      <c r="V75" s="144"/>
      <c r="W75" s="60"/>
      <c r="X75" s="60"/>
      <c r="Y75" s="144">
        <v>68425</v>
      </c>
      <c r="Z75" s="144">
        <v>73309</v>
      </c>
      <c r="AA75" s="144">
        <v>4884</v>
      </c>
      <c r="AB75" s="60">
        <v>666.4</v>
      </c>
      <c r="AC75" s="60"/>
      <c r="AD75" s="60"/>
      <c r="AE75" s="59"/>
      <c r="AF75" s="143">
        <v>73309</v>
      </c>
      <c r="AG75" s="143">
        <v>77931</v>
      </c>
      <c r="AH75" s="69">
        <v>4622</v>
      </c>
      <c r="AI75" s="70">
        <v>463.53</v>
      </c>
      <c r="AJ75" s="157"/>
      <c r="AK75" s="157"/>
      <c r="AL75" s="157"/>
      <c r="AM75" s="69">
        <v>77931</v>
      </c>
      <c r="AN75" s="69">
        <v>80809</v>
      </c>
      <c r="AO75" s="69">
        <v>2878</v>
      </c>
      <c r="AP75" s="70">
        <v>431.23</v>
      </c>
      <c r="AQ75" s="70"/>
      <c r="AR75" s="70"/>
      <c r="AS75" s="70"/>
      <c r="AT75" s="69">
        <v>80809</v>
      </c>
      <c r="AU75" s="69">
        <v>53033</v>
      </c>
      <c r="AV75" s="159">
        <v>2224</v>
      </c>
      <c r="AW75" s="70">
        <v>611.17999999999995</v>
      </c>
      <c r="AX75" s="70"/>
      <c r="AY75" s="70"/>
      <c r="AZ75" s="71"/>
      <c r="BA75" s="159">
        <v>83033</v>
      </c>
      <c r="BB75" s="159">
        <v>86115</v>
      </c>
      <c r="BC75" s="159">
        <v>3082</v>
      </c>
      <c r="BD75" s="70">
        <v>597.26</v>
      </c>
      <c r="BE75" s="70"/>
      <c r="BF75" s="70"/>
      <c r="BG75" s="70"/>
      <c r="BH75" s="159">
        <v>86115</v>
      </c>
      <c r="BI75" s="159">
        <v>89507</v>
      </c>
      <c r="BJ75" s="159">
        <v>3392</v>
      </c>
      <c r="BK75" s="70">
        <v>624.4</v>
      </c>
      <c r="BL75" s="159"/>
      <c r="BM75" s="159"/>
      <c r="BN75" s="159"/>
      <c r="BO75" s="159">
        <v>89507</v>
      </c>
      <c r="BP75" s="159">
        <v>93257</v>
      </c>
      <c r="BQ75" s="65">
        <v>3750</v>
      </c>
      <c r="BR75" s="65"/>
      <c r="BS75" s="65"/>
      <c r="BT75" s="65"/>
      <c r="BU75" s="65"/>
      <c r="BV75" s="65"/>
      <c r="BW75" s="65"/>
      <c r="BX75" s="65"/>
      <c r="BY75" s="43"/>
      <c r="BZ75" s="5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29"/>
      <c r="CP75" s="62"/>
      <c r="CQ75" s="48"/>
      <c r="CR75" s="49">
        <v>483.77</v>
      </c>
      <c r="CS75" s="50">
        <v>35985</v>
      </c>
      <c r="CT75" s="51">
        <v>33660</v>
      </c>
      <c r="CU75" s="55">
        <f>CS75-CT75</f>
        <v>2325</v>
      </c>
      <c r="CV75" s="43"/>
      <c r="CW75" s="43"/>
      <c r="CX75" s="43"/>
      <c r="CY75" s="29"/>
      <c r="CZ75" s="62"/>
      <c r="DA75" s="48"/>
      <c r="DB75" s="63">
        <v>436.69</v>
      </c>
      <c r="DC75" s="43">
        <v>39212</v>
      </c>
      <c r="DD75" s="43">
        <v>35985</v>
      </c>
      <c r="DE75" s="43">
        <f>DC75-DD75</f>
        <v>3227</v>
      </c>
      <c r="DF75" s="43"/>
      <c r="DG75" s="43"/>
      <c r="DH75" s="43"/>
      <c r="DI75" s="29"/>
      <c r="DJ75" s="62"/>
      <c r="DK75" s="48"/>
      <c r="DL75" s="63">
        <v>547.27</v>
      </c>
      <c r="DM75" s="158">
        <v>44603</v>
      </c>
      <c r="DN75" s="158">
        <v>39212</v>
      </c>
      <c r="DO75" s="43">
        <f>DM75-DN75</f>
        <v>5391</v>
      </c>
      <c r="DP75" s="43"/>
      <c r="DQ75" s="43"/>
      <c r="DR75" s="43"/>
      <c r="DS75" s="29"/>
      <c r="DT75" s="62"/>
      <c r="DU75" s="48"/>
      <c r="DV75" s="63">
        <v>771.46</v>
      </c>
      <c r="DW75" s="43">
        <v>55114</v>
      </c>
      <c r="DX75" s="43">
        <v>44603</v>
      </c>
      <c r="DY75" s="43">
        <f>DW75-DX75</f>
        <v>10511</v>
      </c>
      <c r="DZ75" s="43"/>
      <c r="EA75" s="43"/>
      <c r="EB75" s="43"/>
      <c r="EC75" s="29"/>
      <c r="ED75" s="62"/>
      <c r="EE75" s="48"/>
      <c r="EF75" s="63">
        <v>649.41999999999996</v>
      </c>
      <c r="EG75" s="43">
        <v>62331</v>
      </c>
      <c r="EH75" s="43">
        <v>55114</v>
      </c>
      <c r="EI75" s="43">
        <f>EG75-EH75</f>
        <v>7217</v>
      </c>
      <c r="EJ75" s="43"/>
      <c r="EK75" s="43"/>
      <c r="EL75" s="43"/>
      <c r="EM75" s="29"/>
      <c r="EN75" s="62"/>
      <c r="EO75" s="48"/>
      <c r="EP75" s="63">
        <v>675.6</v>
      </c>
      <c r="EQ75" s="43">
        <v>69234</v>
      </c>
      <c r="ER75" s="43">
        <v>62331</v>
      </c>
      <c r="ES75" s="43">
        <f>EQ75-ER75</f>
        <v>6903</v>
      </c>
      <c r="ET75" s="43"/>
      <c r="EU75" s="43"/>
      <c r="EV75" s="43"/>
      <c r="EW75" s="29"/>
      <c r="EX75" s="62"/>
      <c r="EY75" s="48"/>
      <c r="EZ75" s="63">
        <v>489.01</v>
      </c>
      <c r="FA75" s="43">
        <v>72051</v>
      </c>
      <c r="FB75" s="43">
        <v>69234</v>
      </c>
      <c r="FC75" s="43">
        <f>FA75-FB75</f>
        <v>2817</v>
      </c>
      <c r="FD75" s="43"/>
      <c r="FE75" s="43"/>
      <c r="FF75" s="43"/>
      <c r="FG75" s="29"/>
      <c r="FH75" s="62"/>
      <c r="FI75" s="48"/>
      <c r="FJ75" s="63">
        <v>528.66</v>
      </c>
      <c r="FK75" s="43">
        <v>74631</v>
      </c>
      <c r="FL75" s="43">
        <v>72051</v>
      </c>
      <c r="FM75" s="43">
        <f>FK75-FL75</f>
        <v>2580</v>
      </c>
      <c r="FN75" s="43"/>
      <c r="FO75" s="43"/>
      <c r="FP75" s="43"/>
      <c r="FQ75" s="29"/>
      <c r="FR75" s="62"/>
      <c r="FS75" s="48"/>
      <c r="FT75" s="63">
        <v>488.39</v>
      </c>
      <c r="FU75" s="43">
        <v>76785</v>
      </c>
      <c r="FV75" s="43">
        <v>74631</v>
      </c>
      <c r="FW75" s="43">
        <f>FU75-FV75</f>
        <v>2154</v>
      </c>
      <c r="FX75" s="43"/>
      <c r="FY75" s="43"/>
      <c r="FZ75" s="43"/>
      <c r="GA75" s="29"/>
      <c r="GB75" s="62"/>
      <c r="GC75" s="48"/>
      <c r="GD75" s="63">
        <v>503.67</v>
      </c>
      <c r="GE75" s="43">
        <v>79271</v>
      </c>
      <c r="GF75" s="43">
        <v>76785</v>
      </c>
      <c r="GG75" s="43">
        <f>GE75-GF75</f>
        <v>2486</v>
      </c>
      <c r="GH75" s="43"/>
      <c r="GI75" s="43"/>
      <c r="GJ75" s="43"/>
      <c r="GK75" s="29"/>
      <c r="GL75" s="62"/>
      <c r="GM75" s="48"/>
      <c r="GN75" s="63">
        <v>582.6</v>
      </c>
      <c r="GO75" s="43">
        <v>82466</v>
      </c>
      <c r="GP75" s="43">
        <v>79271</v>
      </c>
      <c r="GQ75" s="43">
        <f>GO75-GP75</f>
        <v>3195</v>
      </c>
      <c r="GR75" s="43"/>
      <c r="GS75" s="43"/>
      <c r="GT75" s="43"/>
      <c r="GU75" s="29"/>
      <c r="GV75" s="62"/>
    </row>
    <row r="76" spans="1:204" s="63" customFormat="1" x14ac:dyDescent="0.2">
      <c r="A76" s="55"/>
      <c r="B76" s="55" t="s">
        <v>62</v>
      </c>
      <c r="C76" s="146">
        <v>6114610000</v>
      </c>
      <c r="D76" s="55" t="s">
        <v>122</v>
      </c>
      <c r="E76" s="49">
        <v>18.75</v>
      </c>
      <c r="F76" s="50">
        <v>1253</v>
      </c>
      <c r="G76" s="51">
        <v>1184</v>
      </c>
      <c r="H76" s="58">
        <f>F76-G76</f>
        <v>69</v>
      </c>
      <c r="I76" s="58"/>
      <c r="J76" s="58"/>
      <c r="K76" s="58"/>
      <c r="L76" s="58">
        <v>2518</v>
      </c>
      <c r="M76" s="58">
        <v>109</v>
      </c>
      <c r="N76" s="60">
        <v>21</v>
      </c>
      <c r="O76" s="58"/>
      <c r="P76" s="60"/>
      <c r="Q76" s="60"/>
      <c r="R76" s="58">
        <v>2600</v>
      </c>
      <c r="S76" s="58">
        <v>2685</v>
      </c>
      <c r="T76" s="58">
        <v>85</v>
      </c>
      <c r="U76" s="60">
        <v>32.43</v>
      </c>
      <c r="V76" s="58"/>
      <c r="W76" s="60"/>
      <c r="X76" s="60"/>
      <c r="Y76" s="58">
        <v>2830</v>
      </c>
      <c r="Z76" s="58">
        <v>2993</v>
      </c>
      <c r="AA76" s="58">
        <v>163</v>
      </c>
      <c r="AB76" s="60">
        <v>22.39</v>
      </c>
      <c r="AC76" s="60"/>
      <c r="AD76" s="60"/>
      <c r="AE76" s="59"/>
      <c r="AF76" s="143">
        <v>2993</v>
      </c>
      <c r="AG76" s="143">
        <v>3083</v>
      </c>
      <c r="AH76" s="69">
        <v>90</v>
      </c>
      <c r="AI76" s="70">
        <v>23.08</v>
      </c>
      <c r="AJ76" s="157"/>
      <c r="AK76" s="157"/>
      <c r="AL76" s="157"/>
      <c r="AM76" s="69">
        <v>3083</v>
      </c>
      <c r="AN76" s="69">
        <v>3178</v>
      </c>
      <c r="AO76" s="69">
        <v>95</v>
      </c>
      <c r="AP76" s="70">
        <v>43.46</v>
      </c>
      <c r="AQ76" s="70"/>
      <c r="AR76" s="70"/>
      <c r="AS76" s="70"/>
      <c r="AT76" s="69">
        <v>3178</v>
      </c>
      <c r="AU76" s="69">
        <v>3421</v>
      </c>
      <c r="AV76" s="69">
        <v>243</v>
      </c>
      <c r="AW76" s="70">
        <v>29.35</v>
      </c>
      <c r="AX76" s="70"/>
      <c r="AY76" s="70"/>
      <c r="AZ76" s="71"/>
      <c r="BA76" s="69">
        <v>3421</v>
      </c>
      <c r="BB76" s="69">
        <v>3552</v>
      </c>
      <c r="BC76" s="69">
        <v>131</v>
      </c>
      <c r="BD76" s="70">
        <v>47.51</v>
      </c>
      <c r="BE76" s="70"/>
      <c r="BF76" s="70"/>
      <c r="BG76" s="70"/>
      <c r="BH76" s="69">
        <v>3552</v>
      </c>
      <c r="BI76" s="69">
        <v>3806</v>
      </c>
      <c r="BJ76" s="69">
        <v>254</v>
      </c>
      <c r="BK76" s="70">
        <v>20.59</v>
      </c>
      <c r="BL76" s="69"/>
      <c r="BM76" s="69"/>
      <c r="BN76" s="69"/>
      <c r="BO76" s="69">
        <v>3806</v>
      </c>
      <c r="BP76" s="69">
        <v>3878</v>
      </c>
      <c r="BQ76" s="65">
        <v>72</v>
      </c>
      <c r="BR76" s="65"/>
      <c r="BS76" s="65"/>
      <c r="BT76" s="65"/>
      <c r="BU76" s="65"/>
      <c r="BV76" s="65"/>
      <c r="BW76" s="65"/>
      <c r="BX76" s="65"/>
      <c r="BY76" s="43"/>
      <c r="BZ76" s="5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29"/>
      <c r="CP76" s="62"/>
      <c r="CQ76" s="48"/>
      <c r="CR76" s="49">
        <v>18.510000000000002</v>
      </c>
      <c r="CS76" s="50">
        <v>1320</v>
      </c>
      <c r="CT76" s="51">
        <v>1253</v>
      </c>
      <c r="CU76" s="55">
        <f>CS76-CT76</f>
        <v>67</v>
      </c>
      <c r="CV76" s="43"/>
      <c r="CW76" s="43"/>
      <c r="CX76" s="43"/>
      <c r="CY76" s="29"/>
      <c r="CZ76" s="62"/>
      <c r="DA76" s="48"/>
      <c r="DB76" s="63">
        <v>18.89</v>
      </c>
      <c r="DC76" s="43">
        <v>1396</v>
      </c>
      <c r="DD76" s="43">
        <v>1320</v>
      </c>
      <c r="DE76" s="43">
        <f>DC76-DD76</f>
        <v>76</v>
      </c>
      <c r="DF76" s="43"/>
      <c r="DG76" s="43"/>
      <c r="DH76" s="43"/>
      <c r="DI76" s="29"/>
      <c r="DJ76" s="62"/>
      <c r="DK76" s="48"/>
      <c r="DL76" s="63">
        <v>32.68</v>
      </c>
      <c r="DM76" s="43">
        <v>1594</v>
      </c>
      <c r="DN76" s="43">
        <v>1396</v>
      </c>
      <c r="DO76" s="43">
        <f>DM76-DN76</f>
        <v>198</v>
      </c>
      <c r="DP76" s="43"/>
      <c r="DQ76" s="43"/>
      <c r="DR76" s="43"/>
      <c r="DS76" s="29"/>
      <c r="DT76" s="62"/>
      <c r="DU76" s="48"/>
      <c r="DV76" s="63">
        <v>158.94</v>
      </c>
      <c r="DW76" s="43">
        <v>2917</v>
      </c>
      <c r="DX76" s="43">
        <v>1594</v>
      </c>
      <c r="DY76" s="43">
        <f>DW76-DX76</f>
        <v>1323</v>
      </c>
      <c r="DZ76" s="43"/>
      <c r="EA76" s="43"/>
      <c r="EB76" s="43"/>
      <c r="EC76" s="29"/>
      <c r="ED76" s="62"/>
      <c r="EE76" s="48"/>
      <c r="EF76" s="63">
        <v>37.39</v>
      </c>
      <c r="EG76" s="43">
        <v>3158</v>
      </c>
      <c r="EH76" s="43">
        <v>2917</v>
      </c>
      <c r="EI76" s="43">
        <f>EG76-EH76</f>
        <v>241</v>
      </c>
      <c r="EJ76" s="43"/>
      <c r="EK76" s="43"/>
      <c r="EL76" s="43"/>
      <c r="EM76" s="29"/>
      <c r="EN76" s="62"/>
      <c r="EO76" s="48"/>
      <c r="EP76" s="63">
        <v>21.37</v>
      </c>
      <c r="EQ76" s="43">
        <v>3254</v>
      </c>
      <c r="ER76" s="43">
        <v>3158</v>
      </c>
      <c r="ES76" s="43">
        <f>EQ76-ER76</f>
        <v>96</v>
      </c>
      <c r="ET76" s="43" t="s">
        <v>121</v>
      </c>
      <c r="EU76" s="43"/>
      <c r="EV76" s="43"/>
      <c r="EW76" s="29"/>
      <c r="EX76" s="62"/>
      <c r="EY76" s="48"/>
      <c r="EZ76" s="63">
        <v>43.17</v>
      </c>
      <c r="FA76" s="43">
        <v>3539</v>
      </c>
      <c r="FB76" s="43">
        <v>3254</v>
      </c>
      <c r="FC76" s="43">
        <f>FA76-FB76</f>
        <v>285</v>
      </c>
      <c r="FD76" s="43"/>
      <c r="FE76" s="43"/>
      <c r="FF76" s="43"/>
      <c r="FG76" s="29"/>
      <c r="FH76" s="62"/>
      <c r="FI76" s="48"/>
      <c r="FJ76" s="63">
        <v>159.75</v>
      </c>
      <c r="FK76" s="43">
        <v>4680</v>
      </c>
      <c r="FL76" s="43">
        <v>3539</v>
      </c>
      <c r="FM76" s="43">
        <f>FK76-FL76</f>
        <v>1141</v>
      </c>
      <c r="FN76" s="43"/>
      <c r="FO76" s="43"/>
      <c r="FP76" s="43"/>
      <c r="FQ76" s="29"/>
      <c r="FR76" s="62"/>
      <c r="FS76" s="48"/>
      <c r="FT76" s="63">
        <v>203.38</v>
      </c>
      <c r="FU76" s="43">
        <v>6154</v>
      </c>
      <c r="FV76" s="43">
        <v>4680</v>
      </c>
      <c r="FW76" s="43">
        <f>FU76-FV76</f>
        <v>1474</v>
      </c>
      <c r="FX76" s="43"/>
      <c r="FY76" s="43"/>
      <c r="FZ76" s="43"/>
      <c r="GA76" s="29"/>
      <c r="GB76" s="62"/>
      <c r="GC76" s="48"/>
      <c r="GD76" s="63">
        <v>363.94</v>
      </c>
      <c r="GE76" s="43">
        <v>8854</v>
      </c>
      <c r="GF76" s="43">
        <v>6154</v>
      </c>
      <c r="GG76" s="43">
        <f>GE76-GF76</f>
        <v>2700</v>
      </c>
      <c r="GH76" s="43"/>
      <c r="GI76" s="43"/>
      <c r="GJ76" s="43"/>
      <c r="GK76" s="29"/>
      <c r="GL76" s="62"/>
      <c r="GM76" s="48"/>
      <c r="GN76" s="63">
        <v>426.01</v>
      </c>
      <c r="GO76" s="43">
        <v>12028</v>
      </c>
      <c r="GP76" s="43">
        <v>8854</v>
      </c>
      <c r="GQ76" s="43">
        <f>GO76-GP76</f>
        <v>3174</v>
      </c>
      <c r="GR76" s="43"/>
      <c r="GS76" s="43"/>
      <c r="GT76" s="43"/>
      <c r="GU76" s="29"/>
      <c r="GV76" s="62"/>
    </row>
    <row r="77" spans="1:204" s="63" customFormat="1" x14ac:dyDescent="0.2">
      <c r="A77" s="55"/>
      <c r="B77" s="55" t="s">
        <v>84</v>
      </c>
      <c r="C77" s="146">
        <v>6194820000</v>
      </c>
      <c r="D77" s="151" t="s">
        <v>86</v>
      </c>
      <c r="E77" s="49">
        <v>11487.16</v>
      </c>
      <c r="F77" s="50">
        <v>63825</v>
      </c>
      <c r="G77" s="51">
        <v>62871</v>
      </c>
      <c r="H77" s="58">
        <f>F77-G77</f>
        <v>954</v>
      </c>
      <c r="I77" s="144"/>
      <c r="J77" s="144"/>
      <c r="K77" s="144"/>
      <c r="L77" s="144">
        <v>22592</v>
      </c>
      <c r="M77" s="144">
        <v>106200</v>
      </c>
      <c r="N77" s="60">
        <v>7220.2</v>
      </c>
      <c r="O77" s="144"/>
      <c r="P77" s="60"/>
      <c r="Q77" s="60"/>
      <c r="R77" s="144">
        <v>22592</v>
      </c>
      <c r="S77" s="144">
        <v>23426</v>
      </c>
      <c r="T77" s="144">
        <v>100080</v>
      </c>
      <c r="U77" s="60">
        <v>7307.24</v>
      </c>
      <c r="V77" s="144"/>
      <c r="W77" s="60"/>
      <c r="X77" s="60"/>
      <c r="Y77" s="144">
        <v>23426</v>
      </c>
      <c r="Z77" s="144">
        <v>24195</v>
      </c>
      <c r="AA77" s="144">
        <v>92280</v>
      </c>
      <c r="AB77" s="60">
        <v>7536.81</v>
      </c>
      <c r="AC77" s="60"/>
      <c r="AD77" s="60"/>
      <c r="AE77" s="59"/>
      <c r="AF77" s="143">
        <v>24195</v>
      </c>
      <c r="AG77" s="143">
        <v>24980</v>
      </c>
      <c r="AH77" s="65">
        <v>94200</v>
      </c>
      <c r="AI77" s="148">
        <v>8347.4500000000007</v>
      </c>
      <c r="AJ77" s="150"/>
      <c r="AK77" s="150"/>
      <c r="AL77" s="150"/>
      <c r="AM77" s="65">
        <v>24980</v>
      </c>
      <c r="AN77" s="65">
        <v>25897</v>
      </c>
      <c r="AO77" s="65">
        <v>110040</v>
      </c>
      <c r="AP77" s="148">
        <v>8092.19</v>
      </c>
      <c r="AQ77" s="148"/>
      <c r="AR77" s="148"/>
      <c r="AS77" s="148"/>
      <c r="AT77" s="65">
        <v>25897</v>
      </c>
      <c r="AU77" s="65">
        <v>26752</v>
      </c>
      <c r="AV77" s="147">
        <v>102600</v>
      </c>
      <c r="AW77" s="148">
        <v>12618.17</v>
      </c>
      <c r="AX77" s="148"/>
      <c r="AY77" s="148"/>
      <c r="AZ77" s="149"/>
      <c r="BA77" s="147">
        <v>26752</v>
      </c>
      <c r="BB77" s="147">
        <v>27664</v>
      </c>
      <c r="BC77" s="147">
        <v>109440</v>
      </c>
      <c r="BD77" s="148">
        <v>14506.1</v>
      </c>
      <c r="BE77" s="148"/>
      <c r="BF77" s="148"/>
      <c r="BG77" s="148"/>
      <c r="BH77" s="147">
        <v>27664</v>
      </c>
      <c r="BI77" s="147">
        <v>28751</v>
      </c>
      <c r="BJ77" s="147">
        <v>130440</v>
      </c>
      <c r="BK77" s="148">
        <v>14109.38</v>
      </c>
      <c r="BL77" s="147"/>
      <c r="BM77" s="147"/>
      <c r="BN77" s="147"/>
      <c r="BO77" s="147">
        <v>28751</v>
      </c>
      <c r="BP77" s="147">
        <v>29773</v>
      </c>
      <c r="BQ77" s="65">
        <v>122640</v>
      </c>
      <c r="BR77" s="65"/>
      <c r="BS77" s="65"/>
      <c r="BT77" s="65"/>
      <c r="BU77" s="65"/>
      <c r="BV77" s="65"/>
      <c r="BW77" s="65"/>
      <c r="BX77" s="65"/>
      <c r="BY77" s="43"/>
      <c r="BZ77" s="5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29"/>
      <c r="CP77" s="62"/>
      <c r="CQ77" s="48"/>
      <c r="CR77" s="49">
        <v>10218.16</v>
      </c>
      <c r="CS77" s="50">
        <v>64634</v>
      </c>
      <c r="CT77" s="51">
        <v>63825</v>
      </c>
      <c r="CU77" s="55">
        <f>CS77-CT77</f>
        <v>809</v>
      </c>
      <c r="CV77" s="43"/>
      <c r="CW77" s="43"/>
      <c r="CX77" s="43"/>
      <c r="CY77" s="29"/>
      <c r="CZ77" s="62"/>
      <c r="DA77" s="48"/>
      <c r="DB77" s="63">
        <v>7201.27</v>
      </c>
      <c r="DC77" s="43">
        <v>65686</v>
      </c>
      <c r="DD77" s="43">
        <v>64634</v>
      </c>
      <c r="DE77" s="43">
        <f>DC77-DD77</f>
        <v>1052</v>
      </c>
      <c r="DF77" s="43"/>
      <c r="DG77" s="43"/>
      <c r="DH77" s="43"/>
      <c r="DI77" s="29"/>
      <c r="DJ77" s="62"/>
      <c r="DK77" s="48"/>
      <c r="DL77" s="63">
        <v>12138.27</v>
      </c>
      <c r="DM77" s="43">
        <v>66166</v>
      </c>
      <c r="DN77" s="43">
        <v>65686</v>
      </c>
      <c r="DO77" s="43">
        <f>DM77-DN77</f>
        <v>480</v>
      </c>
      <c r="DP77" s="43"/>
      <c r="DQ77" s="43"/>
      <c r="DR77" s="43"/>
      <c r="DS77" s="29"/>
      <c r="DT77" s="62"/>
      <c r="DU77" s="48"/>
      <c r="DV77" s="63">
        <v>5824.53</v>
      </c>
      <c r="DW77" s="43">
        <v>66923</v>
      </c>
      <c r="DX77" s="43">
        <v>66166</v>
      </c>
      <c r="DY77" s="43">
        <f>DW77-DX77</f>
        <v>757</v>
      </c>
      <c r="DZ77" s="43"/>
      <c r="EA77" s="43"/>
      <c r="EB77" s="43"/>
      <c r="EC77" s="29"/>
      <c r="ED77" s="62"/>
      <c r="EE77" s="48"/>
      <c r="EF77" s="63">
        <v>5719.4</v>
      </c>
      <c r="EG77" s="43">
        <v>67623</v>
      </c>
      <c r="EH77" s="43">
        <v>66923</v>
      </c>
      <c r="EI77" s="43">
        <f>EG77-EH77</f>
        <v>700</v>
      </c>
      <c r="EJ77" s="43"/>
      <c r="EK77" s="43"/>
      <c r="EL77" s="43"/>
      <c r="EM77" s="29"/>
      <c r="EN77" s="62"/>
      <c r="EO77" s="48"/>
      <c r="EP77" s="63">
        <v>6959.88</v>
      </c>
      <c r="EQ77" s="43">
        <v>68523</v>
      </c>
      <c r="ER77" s="43">
        <v>67623</v>
      </c>
      <c r="ES77" s="43">
        <f>EQ77-ER77</f>
        <v>900</v>
      </c>
      <c r="ET77" s="43"/>
      <c r="EU77" s="43"/>
      <c r="EV77" s="43"/>
      <c r="EW77" s="29"/>
      <c r="EX77" s="62"/>
      <c r="EY77" s="48"/>
      <c r="EZ77" s="63">
        <v>6326.25</v>
      </c>
      <c r="FA77" s="43">
        <v>69339</v>
      </c>
      <c r="FB77" s="43">
        <v>68523</v>
      </c>
      <c r="FC77" s="43">
        <f>FA77-FB77</f>
        <v>816</v>
      </c>
      <c r="FD77" s="43"/>
      <c r="FE77" s="43"/>
      <c r="FF77" s="43"/>
      <c r="FG77" s="29"/>
      <c r="FH77" s="62"/>
      <c r="FI77" s="48"/>
      <c r="FJ77" s="63">
        <v>10872.66</v>
      </c>
      <c r="FK77" s="43">
        <v>70115</v>
      </c>
      <c r="FL77" s="43">
        <v>69339</v>
      </c>
      <c r="FM77" s="43">
        <f>FK77-FL77</f>
        <v>776</v>
      </c>
      <c r="FN77" s="43"/>
      <c r="FO77" s="43"/>
      <c r="FP77" s="43"/>
      <c r="FQ77" s="29"/>
      <c r="FR77" s="62"/>
      <c r="FS77" s="48"/>
      <c r="FT77" s="63">
        <v>12972.02</v>
      </c>
      <c r="FU77" s="43">
        <v>71098</v>
      </c>
      <c r="FV77" s="43">
        <v>70115</v>
      </c>
      <c r="FW77" s="43">
        <f>FU77-FV77</f>
        <v>983</v>
      </c>
      <c r="FX77" s="43"/>
      <c r="FY77" s="43"/>
      <c r="FZ77" s="43"/>
      <c r="GA77" s="29"/>
      <c r="GB77" s="62"/>
      <c r="GC77" s="48"/>
      <c r="GD77" s="63">
        <v>13219.27</v>
      </c>
      <c r="GE77" s="43">
        <v>72117</v>
      </c>
      <c r="GF77" s="43">
        <v>71098</v>
      </c>
      <c r="GG77" s="43">
        <f>GE77-GF77</f>
        <v>1019</v>
      </c>
      <c r="GH77" s="43"/>
      <c r="GI77" s="43"/>
      <c r="GJ77" s="43"/>
      <c r="GK77" s="29"/>
      <c r="GL77" s="62"/>
      <c r="GM77" s="48"/>
      <c r="GN77" s="63">
        <v>12231.9</v>
      </c>
      <c r="GO77" s="43">
        <v>72992</v>
      </c>
      <c r="GP77" s="43">
        <v>72117</v>
      </c>
      <c r="GQ77" s="43">
        <f>GO77-GP77</f>
        <v>875</v>
      </c>
      <c r="GR77" s="43"/>
      <c r="GS77" s="43"/>
      <c r="GT77" s="43"/>
      <c r="GU77" s="29"/>
      <c r="GV77" s="62"/>
    </row>
    <row r="78" spans="1:204" s="63" customFormat="1" x14ac:dyDescent="0.2">
      <c r="A78" s="55"/>
      <c r="B78" s="55" t="s">
        <v>54</v>
      </c>
      <c r="C78" s="146">
        <v>6336830000</v>
      </c>
      <c r="D78" s="151" t="s">
        <v>120</v>
      </c>
      <c r="E78" s="49">
        <v>345.22</v>
      </c>
      <c r="F78" s="50">
        <v>3007</v>
      </c>
      <c r="G78" s="51">
        <v>2972</v>
      </c>
      <c r="H78" s="58">
        <f>F78-G78</f>
        <v>35</v>
      </c>
      <c r="I78" s="144"/>
      <c r="J78" s="144"/>
      <c r="K78" s="144"/>
      <c r="L78" s="144">
        <v>599</v>
      </c>
      <c r="M78" s="144">
        <v>1520</v>
      </c>
      <c r="N78" s="60">
        <v>283.95</v>
      </c>
      <c r="O78" s="144"/>
      <c r="P78" s="60"/>
      <c r="Q78" s="60"/>
      <c r="R78" s="144">
        <v>599</v>
      </c>
      <c r="S78" s="144">
        <v>652</v>
      </c>
      <c r="T78" s="144">
        <v>2120</v>
      </c>
      <c r="U78" s="60">
        <v>285.33999999999997</v>
      </c>
      <c r="V78" s="144"/>
      <c r="W78" s="60"/>
      <c r="X78" s="60"/>
      <c r="Y78" s="144">
        <v>652</v>
      </c>
      <c r="Z78" s="144">
        <v>702</v>
      </c>
      <c r="AA78" s="144">
        <v>2000</v>
      </c>
      <c r="AB78" s="60">
        <v>263.32</v>
      </c>
      <c r="AC78" s="60"/>
      <c r="AD78" s="60"/>
      <c r="AE78" s="59"/>
      <c r="AF78" s="143">
        <v>702</v>
      </c>
      <c r="AG78" s="143">
        <v>748</v>
      </c>
      <c r="AH78" s="65">
        <v>1840</v>
      </c>
      <c r="AI78" s="148">
        <v>213.75</v>
      </c>
      <c r="AJ78" s="150"/>
      <c r="AK78" s="150"/>
      <c r="AL78" s="150"/>
      <c r="AM78" s="65">
        <v>748</v>
      </c>
      <c r="AN78" s="65">
        <v>785</v>
      </c>
      <c r="AO78" s="65">
        <v>1480</v>
      </c>
      <c r="AP78" s="148">
        <v>208.23</v>
      </c>
      <c r="AQ78" s="148"/>
      <c r="AR78" s="148"/>
      <c r="AS78" s="148"/>
      <c r="AT78" s="65">
        <v>785</v>
      </c>
      <c r="AU78" s="65">
        <v>821</v>
      </c>
      <c r="AV78" s="147">
        <v>1440</v>
      </c>
      <c r="AW78" s="148">
        <v>287.72000000000003</v>
      </c>
      <c r="AX78" s="148"/>
      <c r="AY78" s="148"/>
      <c r="AZ78" s="149"/>
      <c r="BA78" s="147">
        <v>821</v>
      </c>
      <c r="BB78" s="147">
        <v>868</v>
      </c>
      <c r="BC78" s="147">
        <v>1880</v>
      </c>
      <c r="BD78" s="148">
        <v>435.44</v>
      </c>
      <c r="BE78" s="148"/>
      <c r="BF78" s="148"/>
      <c r="BG78" s="148"/>
      <c r="BH78" s="147">
        <v>868</v>
      </c>
      <c r="BI78" s="147">
        <v>940</v>
      </c>
      <c r="BJ78" s="147">
        <v>2880</v>
      </c>
      <c r="BK78" s="148">
        <v>451.57</v>
      </c>
      <c r="BL78" s="147"/>
      <c r="BM78" s="147"/>
      <c r="BN78" s="147"/>
      <c r="BO78" s="147">
        <v>940</v>
      </c>
      <c r="BP78" s="147">
        <v>1015</v>
      </c>
      <c r="BQ78" s="65">
        <v>3000</v>
      </c>
      <c r="BR78" s="65"/>
      <c r="BS78" s="65"/>
      <c r="BT78" s="65"/>
      <c r="BU78" s="65"/>
      <c r="BV78" s="65"/>
      <c r="BW78" s="65"/>
      <c r="BX78" s="65"/>
      <c r="BY78" s="43"/>
      <c r="BZ78" s="5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29"/>
      <c r="CP78" s="62"/>
      <c r="CQ78" s="48"/>
      <c r="CR78" s="49">
        <v>285.61</v>
      </c>
      <c r="CS78" s="50">
        <v>3024</v>
      </c>
      <c r="CT78" s="51">
        <v>3007</v>
      </c>
      <c r="CU78" s="55">
        <f>CS78-CT78</f>
        <v>17</v>
      </c>
      <c r="CV78" s="43"/>
      <c r="CW78" s="43"/>
      <c r="CX78" s="43"/>
      <c r="CY78" s="29"/>
      <c r="CZ78" s="62"/>
      <c r="DA78" s="48"/>
      <c r="DB78" s="63">
        <v>205.1</v>
      </c>
      <c r="DC78" s="43">
        <v>3041</v>
      </c>
      <c r="DD78" s="43">
        <v>3024</v>
      </c>
      <c r="DE78" s="43">
        <f>DC78-DD78</f>
        <v>17</v>
      </c>
      <c r="DF78" s="43"/>
      <c r="DG78" s="43"/>
      <c r="DH78" s="43"/>
      <c r="DI78" s="29"/>
      <c r="DJ78" s="62"/>
      <c r="DK78" s="48"/>
      <c r="DL78" s="63">
        <v>225.87</v>
      </c>
      <c r="DM78" s="43">
        <v>3069</v>
      </c>
      <c r="DN78" s="43">
        <v>3041</v>
      </c>
      <c r="DO78" s="43">
        <f>DM78-DN78</f>
        <v>28</v>
      </c>
      <c r="DP78" s="43"/>
      <c r="DQ78" s="43"/>
      <c r="DR78" s="43"/>
      <c r="DS78" s="29"/>
      <c r="DT78" s="62"/>
      <c r="DU78" s="48"/>
      <c r="DV78" s="63">
        <v>269.08</v>
      </c>
      <c r="DW78" s="43">
        <v>3120</v>
      </c>
      <c r="DX78" s="43">
        <v>3069</v>
      </c>
      <c r="DY78" s="43">
        <f>DW78-DX78</f>
        <v>51</v>
      </c>
      <c r="DZ78" s="43"/>
      <c r="EA78" s="43"/>
      <c r="EB78" s="43"/>
      <c r="EC78" s="29"/>
      <c r="ED78" s="62"/>
      <c r="EE78" s="48"/>
      <c r="EF78" s="63">
        <v>262.95999999999998</v>
      </c>
      <c r="EG78" s="43">
        <v>3168</v>
      </c>
      <c r="EH78" s="43">
        <v>3120</v>
      </c>
      <c r="EI78" s="43">
        <f>EG78-EH78</f>
        <v>48</v>
      </c>
      <c r="EJ78" s="43"/>
      <c r="EK78" s="43"/>
      <c r="EL78" s="43"/>
      <c r="EM78" s="29"/>
      <c r="EN78" s="62"/>
      <c r="EO78" s="48"/>
      <c r="EP78" s="63">
        <v>254.83</v>
      </c>
      <c r="EQ78" s="43">
        <v>3208</v>
      </c>
      <c r="ER78" s="43">
        <v>3168</v>
      </c>
      <c r="ES78" s="43">
        <f>EQ78-ER78</f>
        <v>40</v>
      </c>
      <c r="ET78" s="43"/>
      <c r="EU78" s="43"/>
      <c r="EV78" s="43"/>
      <c r="EW78" s="29"/>
      <c r="EX78" s="62"/>
      <c r="EY78" s="48"/>
      <c r="EZ78" s="63">
        <v>217.36</v>
      </c>
      <c r="FA78" s="43">
        <v>3228</v>
      </c>
      <c r="FB78" s="43">
        <v>3208</v>
      </c>
      <c r="FC78" s="43">
        <f>FA78-FB78</f>
        <v>20</v>
      </c>
      <c r="FD78" s="43"/>
      <c r="FE78" s="43"/>
      <c r="FF78" s="43"/>
      <c r="FG78" s="29"/>
      <c r="FH78" s="62"/>
      <c r="FI78" s="48"/>
      <c r="FJ78" s="63">
        <v>356.75</v>
      </c>
      <c r="FK78" s="43">
        <v>3262</v>
      </c>
      <c r="FL78" s="43">
        <v>3228</v>
      </c>
      <c r="FM78" s="43">
        <f>FK78-FL78</f>
        <v>34</v>
      </c>
      <c r="FN78" s="43"/>
      <c r="FO78" s="43"/>
      <c r="FP78" s="43"/>
      <c r="FQ78" s="29"/>
      <c r="FR78" s="62"/>
      <c r="FS78" s="48"/>
      <c r="FT78" s="63">
        <v>451.73</v>
      </c>
      <c r="FU78" s="43">
        <v>3323</v>
      </c>
      <c r="FV78" s="43">
        <v>3262</v>
      </c>
      <c r="FW78" s="43">
        <f>FU78-FV78</f>
        <v>61</v>
      </c>
      <c r="FX78" s="43"/>
      <c r="FY78" s="43"/>
      <c r="FZ78" s="43"/>
      <c r="GA78" s="29"/>
      <c r="GB78" s="62"/>
      <c r="GC78" s="48"/>
      <c r="GD78" s="63">
        <v>537.01</v>
      </c>
      <c r="GE78" s="43">
        <v>3400</v>
      </c>
      <c r="GF78" s="43">
        <v>3323</v>
      </c>
      <c r="GG78" s="43">
        <f>GE78-GF78</f>
        <v>77</v>
      </c>
      <c r="GH78" s="43"/>
      <c r="GI78" s="43"/>
      <c r="GJ78" s="43"/>
      <c r="GK78" s="29"/>
      <c r="GL78" s="62"/>
      <c r="GM78" s="48"/>
      <c r="GN78" s="63">
        <v>424.12</v>
      </c>
      <c r="GO78" s="43">
        <v>3453</v>
      </c>
      <c r="GP78" s="43">
        <v>3400</v>
      </c>
      <c r="GQ78" s="43">
        <f>GO78-GP78</f>
        <v>53</v>
      </c>
      <c r="GR78" s="43"/>
      <c r="GS78" s="43"/>
      <c r="GT78" s="43"/>
      <c r="GU78" s="29"/>
      <c r="GV78" s="62"/>
    </row>
    <row r="79" spans="1:204" s="63" customFormat="1" x14ac:dyDescent="0.2">
      <c r="A79" s="55"/>
      <c r="B79" s="55" t="s">
        <v>16</v>
      </c>
      <c r="C79" s="146">
        <v>6517830000</v>
      </c>
      <c r="D79" s="151" t="s">
        <v>39</v>
      </c>
      <c r="E79" s="49">
        <v>260.86</v>
      </c>
      <c r="F79" s="50">
        <v>32621</v>
      </c>
      <c r="G79" s="51">
        <v>30450</v>
      </c>
      <c r="H79" s="58">
        <f>F79-G79</f>
        <v>2171</v>
      </c>
      <c r="I79" s="58"/>
      <c r="J79" s="58"/>
      <c r="K79" s="58"/>
      <c r="L79" s="58">
        <v>32860</v>
      </c>
      <c r="M79" s="58">
        <v>595</v>
      </c>
      <c r="N79" s="60">
        <v>86.81</v>
      </c>
      <c r="O79" s="58"/>
      <c r="P79" s="60"/>
      <c r="Q79" s="60"/>
      <c r="R79" s="58">
        <v>32860</v>
      </c>
      <c r="S79" s="58">
        <v>33440</v>
      </c>
      <c r="T79" s="58">
        <v>580</v>
      </c>
      <c r="U79" s="60">
        <v>66.3</v>
      </c>
      <c r="V79" s="58"/>
      <c r="W79" s="60"/>
      <c r="X79" s="60"/>
      <c r="Y79" s="58">
        <v>33440</v>
      </c>
      <c r="Z79" s="58">
        <v>33825</v>
      </c>
      <c r="AA79" s="58">
        <v>385</v>
      </c>
      <c r="AB79" s="60">
        <v>66.3</v>
      </c>
      <c r="AC79" s="60"/>
      <c r="AD79" s="60"/>
      <c r="AE79" s="59"/>
      <c r="AF79" s="143">
        <v>33825</v>
      </c>
      <c r="AG79" s="143">
        <v>34210</v>
      </c>
      <c r="AH79" s="65">
        <v>385</v>
      </c>
      <c r="AI79" s="148">
        <v>76.099999999999994</v>
      </c>
      <c r="AJ79" s="150"/>
      <c r="AK79" s="150"/>
      <c r="AL79" s="150"/>
      <c r="AM79" s="65">
        <v>34210</v>
      </c>
      <c r="AN79" s="65">
        <v>34675</v>
      </c>
      <c r="AO79" s="65">
        <v>465</v>
      </c>
      <c r="AP79" s="148">
        <v>114.68</v>
      </c>
      <c r="AQ79" s="148"/>
      <c r="AR79" s="148"/>
      <c r="AS79" s="148"/>
      <c r="AT79" s="65">
        <v>34675</v>
      </c>
      <c r="AU79" s="65">
        <v>35453</v>
      </c>
      <c r="AV79" s="65">
        <v>778</v>
      </c>
      <c r="AW79" s="148">
        <v>163.36000000000001</v>
      </c>
      <c r="AX79" s="148"/>
      <c r="AY79" s="148"/>
      <c r="AZ79" s="149"/>
      <c r="BA79" s="65">
        <v>35453</v>
      </c>
      <c r="BB79" s="65">
        <v>36480</v>
      </c>
      <c r="BC79" s="65">
        <v>1027</v>
      </c>
      <c r="BD79" s="148">
        <v>202.31</v>
      </c>
      <c r="BE79" s="148"/>
      <c r="BF79" s="148"/>
      <c r="BG79" s="148"/>
      <c r="BH79" s="65">
        <v>36480</v>
      </c>
      <c r="BI79" s="65">
        <v>37784</v>
      </c>
      <c r="BJ79" s="147">
        <v>1304</v>
      </c>
      <c r="BK79" s="148">
        <v>167.92</v>
      </c>
      <c r="BL79" s="147"/>
      <c r="BM79" s="147"/>
      <c r="BN79" s="147"/>
      <c r="BO79" s="147">
        <v>37784</v>
      </c>
      <c r="BP79" s="147">
        <v>38852</v>
      </c>
      <c r="BQ79" s="65">
        <v>1068</v>
      </c>
      <c r="BR79" s="65"/>
      <c r="BS79" s="65"/>
      <c r="BT79" s="65"/>
      <c r="BU79" s="65"/>
      <c r="BV79" s="65"/>
      <c r="BW79" s="65"/>
      <c r="BX79" s="65"/>
      <c r="BY79" s="43"/>
      <c r="BZ79" s="5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29"/>
      <c r="CP79" s="62"/>
      <c r="CQ79" s="48"/>
      <c r="CR79" s="49">
        <v>113.47</v>
      </c>
      <c r="CS79" s="50">
        <v>33458</v>
      </c>
      <c r="CT79" s="51">
        <v>32621</v>
      </c>
      <c r="CU79" s="55">
        <f>CS79-CT79</f>
        <v>837</v>
      </c>
      <c r="CV79" s="43"/>
      <c r="CW79" s="43"/>
      <c r="CX79" s="43"/>
      <c r="CY79" s="29"/>
      <c r="CZ79" s="62"/>
      <c r="DA79" s="48"/>
      <c r="DB79" s="63">
        <v>60.33</v>
      </c>
      <c r="DC79" s="43">
        <v>33868</v>
      </c>
      <c r="DD79" s="43">
        <v>33458</v>
      </c>
      <c r="DE79" s="43">
        <f>DC79-DD79</f>
        <v>410</v>
      </c>
      <c r="DF79" s="43"/>
      <c r="DG79" s="43"/>
      <c r="DH79" s="43"/>
      <c r="DI79" s="29"/>
      <c r="DJ79" s="62"/>
      <c r="DK79" s="48"/>
      <c r="DL79" s="63">
        <v>35.380000000000003</v>
      </c>
      <c r="DM79" s="43">
        <v>34018</v>
      </c>
      <c r="DN79" s="43">
        <v>33868</v>
      </c>
      <c r="DO79" s="43">
        <f>DM79-DN79</f>
        <v>150</v>
      </c>
      <c r="DP79" s="43"/>
      <c r="DQ79" s="43"/>
      <c r="DR79" s="43"/>
      <c r="DS79" s="29"/>
      <c r="DT79" s="62"/>
      <c r="DU79" s="48"/>
      <c r="DV79" s="63">
        <v>40.840000000000003</v>
      </c>
      <c r="DW79" s="43">
        <v>34223</v>
      </c>
      <c r="DX79" s="43">
        <v>34018</v>
      </c>
      <c r="DY79" s="43">
        <f>DW79-DX79</f>
        <v>205</v>
      </c>
      <c r="DZ79" s="43"/>
      <c r="EA79" s="43"/>
      <c r="EB79" s="43"/>
      <c r="EC79" s="29"/>
      <c r="ED79" s="62"/>
      <c r="EE79" s="48"/>
      <c r="EF79" s="63">
        <v>46.93</v>
      </c>
      <c r="EG79" s="43">
        <v>34492</v>
      </c>
      <c r="EH79" s="43">
        <v>34223</v>
      </c>
      <c r="EI79" s="43">
        <f>EG79-EH79</f>
        <v>269</v>
      </c>
      <c r="EJ79" s="43"/>
      <c r="EK79" s="43"/>
      <c r="EL79" s="43"/>
      <c r="EM79" s="29"/>
      <c r="EN79" s="62"/>
      <c r="EO79" s="48"/>
      <c r="EP79" s="63">
        <v>43.47</v>
      </c>
      <c r="EQ79" s="43">
        <v>34725</v>
      </c>
      <c r="ER79" s="43">
        <v>34492</v>
      </c>
      <c r="ES79" s="43">
        <f>EQ79-ER79</f>
        <v>233</v>
      </c>
      <c r="ET79" s="43"/>
      <c r="EU79" s="43"/>
      <c r="EV79" s="43"/>
      <c r="EW79" s="29"/>
      <c r="EX79" s="62"/>
      <c r="EY79" s="48"/>
      <c r="EZ79" s="63">
        <v>37.86</v>
      </c>
      <c r="FA79" s="43">
        <v>34900</v>
      </c>
      <c r="FB79" s="43">
        <v>34725</v>
      </c>
      <c r="FC79" s="43">
        <f>FA79-FB79</f>
        <v>175</v>
      </c>
      <c r="FD79" s="43"/>
      <c r="FE79" s="43"/>
      <c r="FF79" s="43"/>
      <c r="FG79" s="29"/>
      <c r="FH79" s="62"/>
      <c r="FI79" s="48"/>
      <c r="FJ79" s="63">
        <v>51.12</v>
      </c>
      <c r="FK79" s="43">
        <v>35157</v>
      </c>
      <c r="FL79" s="43">
        <v>34900</v>
      </c>
      <c r="FM79" s="43">
        <f>FK79-FL79</f>
        <v>257</v>
      </c>
      <c r="FN79" s="43"/>
      <c r="FO79" s="43"/>
      <c r="FP79" s="43"/>
      <c r="FQ79" s="29"/>
      <c r="FR79" s="62"/>
      <c r="FS79" s="48"/>
      <c r="FT79" s="63">
        <v>126.15</v>
      </c>
      <c r="FU79" s="43">
        <v>36054</v>
      </c>
      <c r="FV79" s="43">
        <v>35157</v>
      </c>
      <c r="FW79" s="43">
        <f>FU79-FV79</f>
        <v>897</v>
      </c>
      <c r="FX79" s="43"/>
      <c r="FY79" s="43"/>
      <c r="FZ79" s="43"/>
      <c r="GA79" s="29"/>
      <c r="GB79" s="62"/>
      <c r="GC79" s="48"/>
      <c r="GD79" s="63">
        <v>197.91</v>
      </c>
      <c r="GE79" s="43">
        <v>37563</v>
      </c>
      <c r="GF79" s="43">
        <v>36054</v>
      </c>
      <c r="GG79" s="43">
        <f>GE79-GF79</f>
        <v>1509</v>
      </c>
      <c r="GH79" s="43"/>
      <c r="GI79" s="43"/>
      <c r="GJ79" s="43"/>
      <c r="GK79" s="29"/>
      <c r="GL79" s="62"/>
      <c r="GM79" s="48"/>
      <c r="GN79" s="63">
        <v>118.3</v>
      </c>
      <c r="GO79" s="43">
        <v>38393</v>
      </c>
      <c r="GP79" s="43">
        <v>37563</v>
      </c>
      <c r="GQ79" s="43">
        <f>GO79-GP79</f>
        <v>830</v>
      </c>
      <c r="GR79" s="43"/>
      <c r="GS79" s="43"/>
      <c r="GT79" s="43"/>
      <c r="GU79" s="29"/>
      <c r="GV79" s="62"/>
    </row>
    <row r="80" spans="1:204" s="63" customFormat="1" x14ac:dyDescent="0.2">
      <c r="A80" s="55"/>
      <c r="B80" s="55" t="s">
        <v>119</v>
      </c>
      <c r="C80" s="146">
        <v>6548510000</v>
      </c>
      <c r="D80" s="55" t="s">
        <v>118</v>
      </c>
      <c r="E80" s="49">
        <v>18.75</v>
      </c>
      <c r="F80" s="50">
        <v>56510</v>
      </c>
      <c r="G80" s="51">
        <v>56441</v>
      </c>
      <c r="H80" s="58">
        <f>F80-G80</f>
        <v>69</v>
      </c>
      <c r="I80" s="144"/>
      <c r="J80" s="144"/>
      <c r="K80" s="144"/>
      <c r="L80" s="144">
        <v>74625</v>
      </c>
      <c r="M80" s="144">
        <v>1128</v>
      </c>
      <c r="N80" s="60">
        <v>408.67</v>
      </c>
      <c r="O80" s="144"/>
      <c r="P80" s="60"/>
      <c r="Q80" s="60"/>
      <c r="R80" s="144">
        <v>74625</v>
      </c>
      <c r="S80" s="144">
        <v>77710</v>
      </c>
      <c r="T80" s="144">
        <v>3085</v>
      </c>
      <c r="U80" s="60">
        <v>410.5</v>
      </c>
      <c r="V80" s="144"/>
      <c r="W80" s="60"/>
      <c r="X80" s="60"/>
      <c r="Y80" s="144">
        <v>77710</v>
      </c>
      <c r="Z80" s="144">
        <v>80619</v>
      </c>
      <c r="AA80" s="144">
        <v>2909</v>
      </c>
      <c r="AB80" s="60">
        <v>500.95</v>
      </c>
      <c r="AC80" s="60"/>
      <c r="AD80" s="60"/>
      <c r="AE80" s="59"/>
      <c r="AF80" s="143">
        <v>80619</v>
      </c>
      <c r="AG80" s="143">
        <v>84185</v>
      </c>
      <c r="AH80" s="65">
        <v>3566</v>
      </c>
      <c r="AI80" s="148">
        <v>385.87</v>
      </c>
      <c r="AJ80" s="150"/>
      <c r="AK80" s="150"/>
      <c r="AL80" s="150"/>
      <c r="AM80" s="65">
        <v>84185</v>
      </c>
      <c r="AN80" s="65">
        <v>86915</v>
      </c>
      <c r="AO80" s="65">
        <v>2730</v>
      </c>
      <c r="AP80" s="148">
        <v>231.52</v>
      </c>
      <c r="AQ80" s="148"/>
      <c r="AR80" s="148"/>
      <c r="AS80" s="148"/>
      <c r="AT80" s="65">
        <v>86915</v>
      </c>
      <c r="AU80" s="65">
        <v>88524</v>
      </c>
      <c r="AV80" s="147">
        <v>1609</v>
      </c>
      <c r="AW80" s="148">
        <v>232.61</v>
      </c>
      <c r="AX80" s="148"/>
      <c r="AY80" s="148"/>
      <c r="AZ80" s="149"/>
      <c r="BA80" s="147">
        <v>88524</v>
      </c>
      <c r="BB80" s="147">
        <v>90031</v>
      </c>
      <c r="BC80" s="147">
        <v>1507</v>
      </c>
      <c r="BD80" s="148">
        <v>203.07</v>
      </c>
      <c r="BE80" s="148"/>
      <c r="BF80" s="148"/>
      <c r="BG80" s="148"/>
      <c r="BH80" s="147">
        <v>90031</v>
      </c>
      <c r="BI80" s="147">
        <v>31338</v>
      </c>
      <c r="BJ80" s="147">
        <v>1307</v>
      </c>
      <c r="BK80" s="148">
        <v>178.97</v>
      </c>
      <c r="BL80" s="147"/>
      <c r="BM80" s="147"/>
      <c r="BN80" s="147"/>
      <c r="BO80" s="147">
        <v>91338</v>
      </c>
      <c r="BP80" s="147">
        <v>92486</v>
      </c>
      <c r="BQ80" s="65">
        <v>1148</v>
      </c>
      <c r="BR80" s="65"/>
      <c r="BS80" s="65"/>
      <c r="BT80" s="65"/>
      <c r="BU80" s="65"/>
      <c r="BV80" s="65"/>
      <c r="BW80" s="65"/>
      <c r="BX80" s="65"/>
      <c r="BY80" s="43"/>
      <c r="BZ80" s="5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29"/>
      <c r="CP80" s="62"/>
      <c r="CQ80" s="48"/>
      <c r="CR80" s="49">
        <v>16.809999999999999</v>
      </c>
      <c r="CS80" s="50">
        <v>56563</v>
      </c>
      <c r="CT80" s="51">
        <v>56510</v>
      </c>
      <c r="CU80" s="55">
        <f>CS80-CT80</f>
        <v>53</v>
      </c>
      <c r="CV80" s="43"/>
      <c r="CW80" s="43"/>
      <c r="CX80" s="43"/>
      <c r="CY80" s="29"/>
      <c r="CZ80" s="62"/>
      <c r="DA80" s="48"/>
      <c r="DB80" s="63">
        <v>16.989999999999998</v>
      </c>
      <c r="DC80" s="43">
        <v>56622</v>
      </c>
      <c r="DD80" s="43">
        <v>56563</v>
      </c>
      <c r="DE80" s="43">
        <f>DC80-DD80</f>
        <v>59</v>
      </c>
      <c r="DF80" s="43"/>
      <c r="DG80" s="43"/>
      <c r="DH80" s="43"/>
      <c r="DI80" s="29"/>
      <c r="DJ80" s="62"/>
      <c r="DK80" s="48"/>
      <c r="DL80" s="63">
        <v>17.98</v>
      </c>
      <c r="DM80" s="43">
        <v>56690</v>
      </c>
      <c r="DN80" s="43">
        <v>56622</v>
      </c>
      <c r="DO80" s="43">
        <f>DM80-DN80</f>
        <v>68</v>
      </c>
      <c r="DP80" s="43"/>
      <c r="DQ80" s="43"/>
      <c r="DR80" s="43"/>
      <c r="DS80" s="29"/>
      <c r="DT80" s="62"/>
      <c r="DU80" s="48"/>
      <c r="DV80" s="63">
        <v>19.54</v>
      </c>
      <c r="DW80" s="43">
        <v>56772</v>
      </c>
      <c r="DX80" s="43">
        <v>56690</v>
      </c>
      <c r="DY80" s="43">
        <f>DW80-DX80</f>
        <v>82</v>
      </c>
      <c r="DZ80" s="43"/>
      <c r="EA80" s="43"/>
      <c r="EB80" s="43"/>
      <c r="EC80" s="29"/>
      <c r="ED80" s="62"/>
      <c r="EE80" s="48"/>
      <c r="EF80" s="63">
        <v>17.29</v>
      </c>
      <c r="EG80" s="43">
        <v>56834</v>
      </c>
      <c r="EH80" s="43">
        <v>56772</v>
      </c>
      <c r="EI80" s="43">
        <f>EG80-EH80</f>
        <v>62</v>
      </c>
      <c r="EJ80" s="43"/>
      <c r="EK80" s="43"/>
      <c r="EL80" s="43"/>
      <c r="EM80" s="29"/>
      <c r="EN80" s="62"/>
      <c r="EO80" s="48"/>
      <c r="EP80" s="63">
        <v>17.690000000000001</v>
      </c>
      <c r="EQ80" s="43">
        <v>56898</v>
      </c>
      <c r="ER80" s="43">
        <v>56834</v>
      </c>
      <c r="ES80" s="43">
        <f>EQ80-ER80</f>
        <v>64</v>
      </c>
      <c r="ET80" s="43"/>
      <c r="EU80" s="43"/>
      <c r="EV80" s="43"/>
      <c r="EW80" s="29"/>
      <c r="EX80" s="62"/>
      <c r="EY80" s="48"/>
      <c r="EZ80" s="63">
        <v>17.23</v>
      </c>
      <c r="FA80" s="43">
        <v>56958</v>
      </c>
      <c r="FB80" s="43">
        <v>56898</v>
      </c>
      <c r="FC80" s="43">
        <f>FA80-FB80</f>
        <v>60</v>
      </c>
      <c r="FD80" s="43"/>
      <c r="FE80" s="43"/>
      <c r="FF80" s="43"/>
      <c r="FG80" s="29"/>
      <c r="FH80" s="62"/>
      <c r="FI80" s="48"/>
      <c r="FJ80" s="63">
        <v>16.87</v>
      </c>
      <c r="FK80" s="43">
        <v>57008</v>
      </c>
      <c r="FL80" s="43">
        <v>56958</v>
      </c>
      <c r="FM80" s="43">
        <f>FK80-FL80</f>
        <v>50</v>
      </c>
      <c r="FN80" s="43"/>
      <c r="FO80" s="43"/>
      <c r="FP80" s="43"/>
      <c r="FQ80" s="29"/>
      <c r="FR80" s="62"/>
      <c r="FS80" s="48"/>
      <c r="FT80" s="63">
        <v>16.329999999999998</v>
      </c>
      <c r="FU80" s="43">
        <v>57054</v>
      </c>
      <c r="FV80" s="43">
        <v>57008</v>
      </c>
      <c r="FW80" s="43">
        <f>FU80-FV80</f>
        <v>46</v>
      </c>
      <c r="FX80" s="43"/>
      <c r="FY80" s="43"/>
      <c r="FZ80" s="43"/>
      <c r="GA80" s="29"/>
      <c r="GB80" s="62"/>
      <c r="GC80" s="48"/>
      <c r="GD80" s="63">
        <v>16.21</v>
      </c>
      <c r="GE80" s="43">
        <v>57099</v>
      </c>
      <c r="GF80" s="43">
        <v>57054</v>
      </c>
      <c r="GG80" s="43">
        <f>GE80-GF80</f>
        <v>45</v>
      </c>
      <c r="GH80" s="43"/>
      <c r="GI80" s="43"/>
      <c r="GJ80" s="43"/>
      <c r="GK80" s="29"/>
      <c r="GL80" s="62"/>
      <c r="GM80" s="48"/>
      <c r="GN80" s="63">
        <v>15.94</v>
      </c>
      <c r="GO80" s="43">
        <v>57142</v>
      </c>
      <c r="GP80" s="43">
        <v>57099</v>
      </c>
      <c r="GQ80" s="43">
        <f>GO80-GP80</f>
        <v>43</v>
      </c>
      <c r="GR80" s="43"/>
      <c r="GS80" s="43"/>
      <c r="GT80" s="43"/>
      <c r="GU80" s="29"/>
      <c r="GV80" s="62"/>
    </row>
    <row r="81" spans="1:204" s="63" customFormat="1" x14ac:dyDescent="0.2">
      <c r="A81" s="55"/>
      <c r="B81" s="55" t="s">
        <v>117</v>
      </c>
      <c r="C81" s="146">
        <v>6929375409</v>
      </c>
      <c r="D81" s="151" t="s">
        <v>116</v>
      </c>
      <c r="E81" s="49">
        <v>56.14</v>
      </c>
      <c r="F81" s="50">
        <v>51076</v>
      </c>
      <c r="G81" s="51">
        <v>50702</v>
      </c>
      <c r="H81" s="58">
        <f>F81-G81</f>
        <v>374</v>
      </c>
      <c r="I81" s="58"/>
      <c r="J81" s="58"/>
      <c r="K81" s="58"/>
      <c r="L81" s="58">
        <v>19025</v>
      </c>
      <c r="M81" s="58">
        <v>387</v>
      </c>
      <c r="N81" s="60">
        <v>68.930000000000007</v>
      </c>
      <c r="O81" s="58"/>
      <c r="P81" s="60"/>
      <c r="Q81" s="60"/>
      <c r="R81" s="58">
        <v>19025</v>
      </c>
      <c r="S81" s="58">
        <v>19481</v>
      </c>
      <c r="T81" s="58">
        <v>456</v>
      </c>
      <c r="U81" s="60">
        <v>82.29</v>
      </c>
      <c r="V81" s="58"/>
      <c r="W81" s="60"/>
      <c r="X81" s="60"/>
      <c r="Y81" s="58">
        <v>19481</v>
      </c>
      <c r="Z81" s="58">
        <v>20006</v>
      </c>
      <c r="AA81" s="58">
        <v>525</v>
      </c>
      <c r="AB81" s="60">
        <v>116.42</v>
      </c>
      <c r="AC81" s="60"/>
      <c r="AD81" s="60"/>
      <c r="AE81" s="59"/>
      <c r="AF81" s="143">
        <v>20006</v>
      </c>
      <c r="AG81" s="143">
        <v>20779</v>
      </c>
      <c r="AH81" s="65">
        <v>773</v>
      </c>
      <c r="AI81" s="148">
        <v>73.040000000000006</v>
      </c>
      <c r="AJ81" s="150"/>
      <c r="AK81" s="150"/>
      <c r="AL81" s="150"/>
      <c r="AM81" s="65">
        <v>20779</v>
      </c>
      <c r="AN81" s="65">
        <v>21237</v>
      </c>
      <c r="AO81" s="65">
        <v>458</v>
      </c>
      <c r="AP81" s="148">
        <v>65.89</v>
      </c>
      <c r="AQ81" s="148"/>
      <c r="AR81" s="148"/>
      <c r="AS81" s="148"/>
      <c r="AT81" s="65">
        <v>21237</v>
      </c>
      <c r="AU81" s="65">
        <v>21643</v>
      </c>
      <c r="AV81" s="65">
        <v>406</v>
      </c>
      <c r="AW81" s="148">
        <v>65.84</v>
      </c>
      <c r="AX81" s="148"/>
      <c r="AY81" s="148"/>
      <c r="AZ81" s="149"/>
      <c r="BA81" s="65">
        <v>21643</v>
      </c>
      <c r="BB81" s="65">
        <v>22021</v>
      </c>
      <c r="BC81" s="65">
        <v>378</v>
      </c>
      <c r="BD81" s="148">
        <v>88.87</v>
      </c>
      <c r="BE81" s="148"/>
      <c r="BF81" s="148"/>
      <c r="BG81" s="148"/>
      <c r="BH81" s="65">
        <v>22021</v>
      </c>
      <c r="BI81" s="65">
        <v>22555</v>
      </c>
      <c r="BJ81" s="65">
        <v>534</v>
      </c>
      <c r="BK81" s="148">
        <v>65.2</v>
      </c>
      <c r="BL81" s="65"/>
      <c r="BM81" s="65"/>
      <c r="BN81" s="65"/>
      <c r="BO81" s="65">
        <v>22555</v>
      </c>
      <c r="BP81" s="65">
        <v>22930</v>
      </c>
      <c r="BQ81" s="65">
        <v>375</v>
      </c>
      <c r="BR81" s="65"/>
      <c r="BS81" s="65"/>
      <c r="BT81" s="65"/>
      <c r="BU81" s="65"/>
      <c r="BV81" s="65"/>
      <c r="BW81" s="65"/>
      <c r="BX81" s="65"/>
      <c r="BY81" s="43"/>
      <c r="BZ81" s="5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29"/>
      <c r="CP81" s="62"/>
      <c r="CQ81" s="48"/>
      <c r="CR81" s="49">
        <v>43.52</v>
      </c>
      <c r="CS81" s="50">
        <v>51347</v>
      </c>
      <c r="CT81" s="51">
        <v>51076</v>
      </c>
      <c r="CU81" s="55">
        <f>CS81-CT81</f>
        <v>271</v>
      </c>
      <c r="CV81" s="43"/>
      <c r="CW81" s="43"/>
      <c r="CX81" s="43"/>
      <c r="CY81" s="29"/>
      <c r="CZ81" s="62"/>
      <c r="DA81" s="48"/>
      <c r="DB81" s="63">
        <v>19.45</v>
      </c>
      <c r="DC81" s="43">
        <v>51428</v>
      </c>
      <c r="DD81" s="43">
        <v>51347</v>
      </c>
      <c r="DE81" s="43">
        <f>DC81-DD81</f>
        <v>81</v>
      </c>
      <c r="DF81" s="43"/>
      <c r="DG81" s="43"/>
      <c r="DH81" s="43"/>
      <c r="DI81" s="29"/>
      <c r="DJ81" s="62"/>
      <c r="DK81" s="48"/>
      <c r="DL81" s="63">
        <v>74.680000000000007</v>
      </c>
      <c r="DM81" s="43">
        <v>51998</v>
      </c>
      <c r="DN81" s="43">
        <v>51428</v>
      </c>
      <c r="DO81" s="43">
        <f>DM81-DN81</f>
        <v>570</v>
      </c>
      <c r="DP81" s="43"/>
      <c r="DQ81" s="43"/>
      <c r="DR81" s="43"/>
      <c r="DS81" s="29"/>
      <c r="DT81" s="62"/>
      <c r="DU81" s="48"/>
      <c r="DV81" s="63">
        <v>313.22000000000003</v>
      </c>
      <c r="DW81" s="43">
        <v>54694</v>
      </c>
      <c r="DX81" s="43">
        <v>51998</v>
      </c>
      <c r="DY81" s="43">
        <f>DW81-DX81</f>
        <v>2696</v>
      </c>
      <c r="DZ81" s="43"/>
      <c r="EA81" s="43"/>
      <c r="EB81" s="43"/>
      <c r="EC81" s="29"/>
      <c r="ED81" s="62"/>
      <c r="EE81" s="48"/>
      <c r="EF81" s="63">
        <v>207.82</v>
      </c>
      <c r="EG81" s="43">
        <v>56452</v>
      </c>
      <c r="EH81" s="43">
        <v>54694</v>
      </c>
      <c r="EI81" s="43">
        <f>EG81-EH81</f>
        <v>1758</v>
      </c>
      <c r="EJ81" s="43"/>
      <c r="EK81" s="43"/>
      <c r="EL81" s="43"/>
      <c r="EM81" s="29"/>
      <c r="EN81" s="62"/>
      <c r="EO81" s="48"/>
      <c r="EP81" s="63">
        <v>135.6</v>
      </c>
      <c r="EQ81" s="43">
        <v>57539</v>
      </c>
      <c r="ER81" s="43">
        <v>56452</v>
      </c>
      <c r="ES81" s="43">
        <f>EQ81-ER81</f>
        <v>1087</v>
      </c>
      <c r="ET81" s="43"/>
      <c r="EU81" s="43"/>
      <c r="EV81" s="43"/>
      <c r="EW81" s="29"/>
      <c r="EX81" s="62"/>
      <c r="EY81" s="48"/>
      <c r="EZ81" s="63">
        <v>94.22</v>
      </c>
      <c r="FA81" s="43">
        <v>58267</v>
      </c>
      <c r="FB81" s="43">
        <v>57539</v>
      </c>
      <c r="FC81" s="43">
        <f>FA81-FB81</f>
        <v>728</v>
      </c>
      <c r="FD81" s="43"/>
      <c r="FE81" s="43"/>
      <c r="FF81" s="43"/>
      <c r="FG81" s="29"/>
      <c r="FH81" s="62"/>
      <c r="FI81" s="48"/>
      <c r="FJ81" s="63">
        <v>51.32</v>
      </c>
      <c r="FK81" s="43">
        <v>58580</v>
      </c>
      <c r="FL81" s="43">
        <v>58267</v>
      </c>
      <c r="FM81" s="43">
        <f>FK81-FL81</f>
        <v>313</v>
      </c>
      <c r="FN81" s="43"/>
      <c r="FO81" s="43"/>
      <c r="FP81" s="43"/>
      <c r="FQ81" s="29"/>
      <c r="FR81" s="62"/>
      <c r="FS81" s="48"/>
      <c r="FT81" s="63">
        <v>68.87</v>
      </c>
      <c r="FU81" s="43">
        <v>59027</v>
      </c>
      <c r="FV81" s="43">
        <v>58580</v>
      </c>
      <c r="FW81" s="43">
        <f>FU81-FV81</f>
        <v>447</v>
      </c>
      <c r="FX81" s="43"/>
      <c r="FY81" s="43"/>
      <c r="FZ81" s="43"/>
      <c r="GA81" s="29"/>
      <c r="GB81" s="62"/>
      <c r="GC81" s="48"/>
      <c r="GD81" s="63">
        <v>34.549999999999997</v>
      </c>
      <c r="GE81" s="43">
        <v>59212</v>
      </c>
      <c r="GF81" s="43">
        <v>59027</v>
      </c>
      <c r="GG81" s="43">
        <f>GE81-GF81</f>
        <v>185</v>
      </c>
      <c r="GH81" s="43"/>
      <c r="GI81" s="43"/>
      <c r="GJ81" s="43"/>
      <c r="GK81" s="29"/>
      <c r="GL81" s="62"/>
      <c r="GM81" s="48"/>
      <c r="GN81" s="63">
        <v>88.25</v>
      </c>
      <c r="GO81" s="43">
        <v>59807</v>
      </c>
      <c r="GP81" s="43">
        <v>59212</v>
      </c>
      <c r="GQ81" s="43">
        <f>GO81-GP81</f>
        <v>595</v>
      </c>
      <c r="GR81" s="43"/>
      <c r="GS81" s="43"/>
      <c r="GT81" s="43"/>
      <c r="GU81" s="29"/>
      <c r="GV81" s="62"/>
    </row>
    <row r="82" spans="1:204" s="63" customFormat="1" x14ac:dyDescent="0.2">
      <c r="A82" s="55"/>
      <c r="B82" s="55" t="s">
        <v>84</v>
      </c>
      <c r="C82" s="146">
        <v>7194820000</v>
      </c>
      <c r="D82" s="151" t="s">
        <v>115</v>
      </c>
      <c r="E82" s="49">
        <v>855.43</v>
      </c>
      <c r="F82" s="50">
        <v>20305</v>
      </c>
      <c r="G82" s="51">
        <v>14354</v>
      </c>
      <c r="H82" s="58">
        <f>F82-G82</f>
        <v>5951</v>
      </c>
      <c r="I82" s="144"/>
      <c r="J82" s="144"/>
      <c r="K82" s="144"/>
      <c r="L82" s="144">
        <v>6337</v>
      </c>
      <c r="M82" s="144">
        <v>4070</v>
      </c>
      <c r="N82" s="60">
        <v>370.44</v>
      </c>
      <c r="O82" s="144"/>
      <c r="P82" s="60"/>
      <c r="Q82" s="60"/>
      <c r="R82" s="144">
        <v>6337</v>
      </c>
      <c r="S82" s="144">
        <v>9650</v>
      </c>
      <c r="T82" s="144">
        <v>3313</v>
      </c>
      <c r="U82" s="60">
        <v>351.46</v>
      </c>
      <c r="V82" s="144"/>
      <c r="W82" s="60"/>
      <c r="X82" s="60"/>
      <c r="Y82" s="144">
        <v>9650</v>
      </c>
      <c r="Z82" s="144">
        <v>12682</v>
      </c>
      <c r="AA82" s="144">
        <v>3032</v>
      </c>
      <c r="AB82" s="60">
        <v>318.11</v>
      </c>
      <c r="AC82" s="60"/>
      <c r="AD82" s="60"/>
      <c r="AE82" s="59"/>
      <c r="AF82" s="143">
        <v>12682</v>
      </c>
      <c r="AG82" s="143">
        <v>15973</v>
      </c>
      <c r="AH82" s="65">
        <v>3291</v>
      </c>
      <c r="AI82" s="148">
        <v>430.91</v>
      </c>
      <c r="AJ82" s="150"/>
      <c r="AK82" s="150"/>
      <c r="AL82" s="150"/>
      <c r="AM82" s="65">
        <v>15973</v>
      </c>
      <c r="AN82" s="65">
        <v>19843</v>
      </c>
      <c r="AO82" s="65">
        <v>3870</v>
      </c>
      <c r="AP82" s="148">
        <v>470.44</v>
      </c>
      <c r="AQ82" s="148"/>
      <c r="AR82" s="148"/>
      <c r="AS82" s="148"/>
      <c r="AT82" s="65">
        <v>19843</v>
      </c>
      <c r="AU82" s="65">
        <v>24065</v>
      </c>
      <c r="AV82" s="147">
        <v>4222</v>
      </c>
      <c r="AW82" s="148">
        <v>704.38</v>
      </c>
      <c r="AX82" s="148"/>
      <c r="AY82" s="148"/>
      <c r="AZ82" s="149"/>
      <c r="BA82" s="147">
        <v>24065</v>
      </c>
      <c r="BB82" s="147">
        <v>28575</v>
      </c>
      <c r="BC82" s="147">
        <v>4510</v>
      </c>
      <c r="BD82" s="148">
        <v>873.6</v>
      </c>
      <c r="BE82" s="148"/>
      <c r="BF82" s="148"/>
      <c r="BG82" s="148"/>
      <c r="BH82" s="147">
        <v>28575</v>
      </c>
      <c r="BI82" s="147">
        <v>34213</v>
      </c>
      <c r="BJ82" s="147">
        <v>5638</v>
      </c>
      <c r="BK82" s="148">
        <v>946.03</v>
      </c>
      <c r="BL82" s="147"/>
      <c r="BM82" s="147"/>
      <c r="BN82" s="147"/>
      <c r="BO82" s="147">
        <v>34213</v>
      </c>
      <c r="BP82" s="147">
        <v>40385</v>
      </c>
      <c r="BQ82" s="65">
        <v>6172</v>
      </c>
      <c r="BR82" s="65"/>
      <c r="BS82" s="65"/>
      <c r="BT82" s="65"/>
      <c r="BU82" s="65"/>
      <c r="BV82" s="65"/>
      <c r="BW82" s="65"/>
      <c r="BX82" s="65"/>
      <c r="BY82" s="43"/>
      <c r="BZ82" s="5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29"/>
      <c r="CP82" s="62"/>
      <c r="CQ82" s="48"/>
      <c r="CR82" s="49">
        <v>688.54</v>
      </c>
      <c r="CS82" s="50">
        <v>24719</v>
      </c>
      <c r="CT82" s="51">
        <v>20305</v>
      </c>
      <c r="CU82" s="55">
        <f>CS82-CT82</f>
        <v>4414</v>
      </c>
      <c r="CV82" s="43"/>
      <c r="CW82" s="43"/>
      <c r="CX82" s="43"/>
      <c r="CY82" s="29"/>
      <c r="CZ82" s="62"/>
      <c r="DA82" s="48"/>
      <c r="DB82" s="63">
        <v>375.11</v>
      </c>
      <c r="DC82" s="43">
        <v>28182</v>
      </c>
      <c r="DD82" s="43">
        <v>24719</v>
      </c>
      <c r="DE82" s="43">
        <f>DC82-DD82</f>
        <v>3463</v>
      </c>
      <c r="DF82" s="43"/>
      <c r="DG82" s="43"/>
      <c r="DH82" s="43"/>
      <c r="DI82" s="29"/>
      <c r="DJ82" s="62"/>
      <c r="DK82" s="48"/>
      <c r="DL82" s="63">
        <v>753.69</v>
      </c>
      <c r="DM82" s="43">
        <v>31902</v>
      </c>
      <c r="DN82" s="43">
        <v>28182</v>
      </c>
      <c r="DO82" s="43">
        <f>DM82-DN82</f>
        <v>3720</v>
      </c>
      <c r="DP82" s="43"/>
      <c r="DQ82" s="43"/>
      <c r="DR82" s="43"/>
      <c r="DS82" s="29"/>
      <c r="DT82" s="62"/>
      <c r="DU82" s="48"/>
      <c r="DV82" s="63">
        <v>409.42</v>
      </c>
      <c r="DW82" s="43">
        <v>36378</v>
      </c>
      <c r="DX82" s="43">
        <v>31902</v>
      </c>
      <c r="DY82" s="43">
        <f>DW82-DX82</f>
        <v>4476</v>
      </c>
      <c r="DZ82" s="43"/>
      <c r="EA82" s="43"/>
      <c r="EB82" s="43"/>
      <c r="EC82" s="29"/>
      <c r="ED82" s="62"/>
      <c r="EE82" s="48"/>
      <c r="EF82" s="63">
        <v>373.04</v>
      </c>
      <c r="EG82" s="43">
        <v>39821</v>
      </c>
      <c r="EH82" s="43">
        <v>36378</v>
      </c>
      <c r="EI82" s="43">
        <f>EG82-EH82</f>
        <v>3443</v>
      </c>
      <c r="EJ82" s="43"/>
      <c r="EK82" s="43"/>
      <c r="EL82" s="43"/>
      <c r="EM82" s="29"/>
      <c r="EN82" s="62"/>
      <c r="EO82" s="48"/>
      <c r="EP82" s="63">
        <v>393.93</v>
      </c>
      <c r="EQ82" s="43">
        <v>43551</v>
      </c>
      <c r="ER82" s="43">
        <v>39821</v>
      </c>
      <c r="ES82" s="43">
        <f>EQ82-ER82</f>
        <v>3730</v>
      </c>
      <c r="ET82" s="43"/>
      <c r="EU82" s="43"/>
      <c r="EV82" s="43"/>
      <c r="EW82" s="29"/>
      <c r="EX82" s="62"/>
      <c r="EY82" s="48"/>
      <c r="EZ82" s="63">
        <v>348.93</v>
      </c>
      <c r="FA82" s="43">
        <v>47471</v>
      </c>
      <c r="FB82" s="43">
        <v>43551</v>
      </c>
      <c r="FC82" s="43">
        <f>FA82-FB82</f>
        <v>3920</v>
      </c>
      <c r="FD82" s="43"/>
      <c r="FE82" s="43"/>
      <c r="FF82" s="43"/>
      <c r="FG82" s="29"/>
      <c r="FH82" s="62"/>
      <c r="FI82" s="48"/>
      <c r="FJ82" s="63">
        <v>52.13</v>
      </c>
      <c r="FK82" s="43">
        <v>47471</v>
      </c>
      <c r="FL82" s="43">
        <v>43551</v>
      </c>
      <c r="FM82" s="43">
        <f>FK82-FL82</f>
        <v>3920</v>
      </c>
      <c r="FN82" s="43"/>
      <c r="FO82" s="43"/>
      <c r="FP82" s="43"/>
      <c r="FQ82" s="29"/>
      <c r="FR82" s="62"/>
      <c r="FS82" s="48"/>
      <c r="FT82" s="63">
        <v>941.06</v>
      </c>
      <c r="FU82" s="43">
        <v>57652</v>
      </c>
      <c r="FV82" s="43">
        <v>51652</v>
      </c>
      <c r="FW82" s="43">
        <f>FU82-FV82</f>
        <v>6000</v>
      </c>
      <c r="FX82" s="43"/>
      <c r="FY82" s="43"/>
      <c r="FZ82" s="43"/>
      <c r="GA82" s="29"/>
      <c r="GB82" s="62"/>
      <c r="GC82" s="48"/>
      <c r="GD82" s="63">
        <v>904.24</v>
      </c>
      <c r="GE82" s="43">
        <v>63632</v>
      </c>
      <c r="GF82" s="43">
        <v>57652</v>
      </c>
      <c r="GG82" s="43">
        <f>GE82-GF82</f>
        <v>5980</v>
      </c>
      <c r="GH82" s="43"/>
      <c r="GI82" s="43"/>
      <c r="GJ82" s="43"/>
      <c r="GK82" s="29"/>
      <c r="GL82" s="62"/>
      <c r="GM82" s="48"/>
      <c r="GN82" s="63">
        <v>921.21</v>
      </c>
      <c r="GO82" s="43">
        <v>69856</v>
      </c>
      <c r="GP82" s="43">
        <v>63632</v>
      </c>
      <c r="GQ82" s="43">
        <f>GO82-GP82</f>
        <v>6224</v>
      </c>
      <c r="GR82" s="43"/>
      <c r="GS82" s="43"/>
      <c r="GT82" s="43"/>
      <c r="GU82" s="29"/>
      <c r="GV82" s="62"/>
    </row>
    <row r="83" spans="1:204" s="63" customFormat="1" x14ac:dyDescent="0.2">
      <c r="A83" s="55"/>
      <c r="B83" s="55" t="s">
        <v>107</v>
      </c>
      <c r="C83" s="146">
        <v>7300910000</v>
      </c>
      <c r="D83" s="55" t="s">
        <v>114</v>
      </c>
      <c r="E83" s="49">
        <v>116.95</v>
      </c>
      <c r="F83" s="50">
        <v>3609</v>
      </c>
      <c r="G83" s="51">
        <v>3587</v>
      </c>
      <c r="H83" s="58">
        <f>F83-G83</f>
        <v>22</v>
      </c>
      <c r="I83" s="58"/>
      <c r="J83" s="58"/>
      <c r="K83" s="58"/>
      <c r="L83" s="58">
        <v>1922</v>
      </c>
      <c r="M83" s="58">
        <v>600</v>
      </c>
      <c r="N83" s="60">
        <v>339.87</v>
      </c>
      <c r="O83" s="58"/>
      <c r="P83" s="60"/>
      <c r="Q83" s="60"/>
      <c r="R83" s="58">
        <v>1922</v>
      </c>
      <c r="S83" s="58">
        <v>1969</v>
      </c>
      <c r="T83" s="144">
        <v>1880</v>
      </c>
      <c r="U83" s="60">
        <v>360.18</v>
      </c>
      <c r="V83" s="144"/>
      <c r="W83" s="60"/>
      <c r="X83" s="60"/>
      <c r="Y83" s="144">
        <v>1969</v>
      </c>
      <c r="Z83" s="144">
        <v>2011</v>
      </c>
      <c r="AA83" s="144">
        <v>1680</v>
      </c>
      <c r="AB83" s="60">
        <v>281.93</v>
      </c>
      <c r="AC83" s="60"/>
      <c r="AD83" s="60"/>
      <c r="AE83" s="59"/>
      <c r="AF83" s="143">
        <v>2011</v>
      </c>
      <c r="AG83" s="143">
        <v>2061</v>
      </c>
      <c r="AH83" s="65">
        <v>2000</v>
      </c>
      <c r="AI83" s="148">
        <v>127.24</v>
      </c>
      <c r="AJ83" s="150"/>
      <c r="AK83" s="150"/>
      <c r="AL83" s="150"/>
      <c r="AM83" s="65">
        <v>2061</v>
      </c>
      <c r="AN83" s="65">
        <v>2083</v>
      </c>
      <c r="AO83" s="65">
        <v>880</v>
      </c>
      <c r="AP83" s="148">
        <v>107.55</v>
      </c>
      <c r="AQ83" s="148"/>
      <c r="AR83" s="148"/>
      <c r="AS83" s="148"/>
      <c r="AT83" s="65">
        <v>2083</v>
      </c>
      <c r="AU83" s="65">
        <v>2101</v>
      </c>
      <c r="AV83" s="65">
        <v>720</v>
      </c>
      <c r="AW83" s="148">
        <v>170.81</v>
      </c>
      <c r="AX83" s="148"/>
      <c r="AY83" s="148"/>
      <c r="AZ83" s="149"/>
      <c r="BA83" s="65">
        <v>2101</v>
      </c>
      <c r="BB83" s="65">
        <v>2128</v>
      </c>
      <c r="BC83" s="147">
        <v>1080</v>
      </c>
      <c r="BD83" s="148">
        <v>238.33</v>
      </c>
      <c r="BE83" s="148"/>
      <c r="BF83" s="148"/>
      <c r="BG83" s="148"/>
      <c r="BH83" s="147">
        <v>2128</v>
      </c>
      <c r="BI83" s="147">
        <v>2167</v>
      </c>
      <c r="BJ83" s="147">
        <v>1560</v>
      </c>
      <c r="BK83" s="148">
        <v>158.44</v>
      </c>
      <c r="BL83" s="147"/>
      <c r="BM83" s="147"/>
      <c r="BN83" s="147"/>
      <c r="BO83" s="147">
        <v>2167</v>
      </c>
      <c r="BP83" s="147">
        <v>2192</v>
      </c>
      <c r="BQ83" s="65">
        <v>1000</v>
      </c>
      <c r="BR83" s="65"/>
      <c r="BS83" s="65"/>
      <c r="BT83" s="65"/>
      <c r="BU83" s="65"/>
      <c r="BV83" s="65"/>
      <c r="BW83" s="65"/>
      <c r="BX83" s="65"/>
      <c r="BY83" s="43"/>
      <c r="BZ83" s="5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29"/>
      <c r="CP83" s="62"/>
      <c r="CQ83" s="48"/>
      <c r="CR83" s="49">
        <v>86.34</v>
      </c>
      <c r="CS83" s="50">
        <v>3624</v>
      </c>
      <c r="CT83" s="51">
        <v>3609</v>
      </c>
      <c r="CU83" s="55">
        <f>CS83-CT83</f>
        <v>15</v>
      </c>
      <c r="CV83" s="43"/>
      <c r="CW83" s="43"/>
      <c r="CX83" s="43"/>
      <c r="CY83" s="29"/>
      <c r="CZ83" s="62"/>
      <c r="DA83" s="48"/>
      <c r="DB83" s="63">
        <v>77.709999999999994</v>
      </c>
      <c r="DC83" s="43">
        <v>3639</v>
      </c>
      <c r="DD83" s="43">
        <v>3624</v>
      </c>
      <c r="DE83" s="43">
        <f>DC83-DD83</f>
        <v>15</v>
      </c>
      <c r="DF83" s="43"/>
      <c r="DG83" s="43"/>
      <c r="DH83" s="43"/>
      <c r="DI83" s="29"/>
      <c r="DJ83" s="62"/>
      <c r="DK83" s="48"/>
      <c r="DL83" s="63">
        <v>138.44999999999999</v>
      </c>
      <c r="DM83" s="43">
        <v>3670</v>
      </c>
      <c r="DN83" s="43">
        <v>3639</v>
      </c>
      <c r="DO83" s="43">
        <f>DM83-DN83</f>
        <v>31</v>
      </c>
      <c r="DP83" s="43"/>
      <c r="DQ83" s="43"/>
      <c r="DR83" s="43"/>
      <c r="DS83" s="29"/>
      <c r="DT83" s="62"/>
      <c r="DU83" s="48"/>
      <c r="DV83" s="63">
        <v>150.6</v>
      </c>
      <c r="DW83" s="43">
        <v>3704</v>
      </c>
      <c r="DX83" s="43">
        <v>3670</v>
      </c>
      <c r="DY83" s="43">
        <f>DW83-DX83</f>
        <v>34</v>
      </c>
      <c r="DZ83" s="43"/>
      <c r="EA83" s="43"/>
      <c r="EB83" s="43"/>
      <c r="EC83" s="29"/>
      <c r="ED83" s="62"/>
      <c r="EE83" s="48"/>
      <c r="EF83" s="63">
        <v>146.77000000000001</v>
      </c>
      <c r="EG83" s="43">
        <v>3737</v>
      </c>
      <c r="EH83" s="43">
        <v>3704</v>
      </c>
      <c r="EI83" s="43">
        <f>EG83-EH83</f>
        <v>33</v>
      </c>
      <c r="EJ83" s="43"/>
      <c r="EK83" s="43"/>
      <c r="EL83" s="43"/>
      <c r="EM83" s="29"/>
      <c r="EN83" s="62"/>
      <c r="EO83" s="48"/>
      <c r="EP83" s="63">
        <v>158.24</v>
      </c>
      <c r="EQ83" s="43">
        <v>3773</v>
      </c>
      <c r="ER83" s="43">
        <v>3737</v>
      </c>
      <c r="ES83" s="43">
        <f>EQ83-ER83</f>
        <v>36</v>
      </c>
      <c r="ET83" s="43"/>
      <c r="EU83" s="43"/>
      <c r="EV83" s="43"/>
      <c r="EW83" s="29"/>
      <c r="EX83" s="62"/>
      <c r="EY83" s="48"/>
      <c r="EZ83" s="63">
        <v>263.01</v>
      </c>
      <c r="FA83" s="43">
        <v>3795</v>
      </c>
      <c r="FB83" s="43">
        <v>3773</v>
      </c>
      <c r="FC83" s="43">
        <f>FA83-FB83</f>
        <v>22</v>
      </c>
      <c r="FD83" s="43"/>
      <c r="FE83" s="43"/>
      <c r="FF83" s="43"/>
      <c r="FG83" s="29"/>
      <c r="FH83" s="62"/>
      <c r="FI83" s="48"/>
      <c r="FJ83" s="63">
        <v>257.89</v>
      </c>
      <c r="FK83" s="43">
        <v>3812</v>
      </c>
      <c r="FL83" s="43">
        <v>3795</v>
      </c>
      <c r="FM83" s="43">
        <f>FK83-FL83</f>
        <v>17</v>
      </c>
      <c r="FN83" s="43"/>
      <c r="FO83" s="43"/>
      <c r="FP83" s="43"/>
      <c r="FQ83" s="29"/>
      <c r="FR83" s="62"/>
      <c r="FS83" s="48"/>
      <c r="FT83" s="63">
        <v>294.99</v>
      </c>
      <c r="FU83" s="43">
        <v>3837</v>
      </c>
      <c r="FV83" s="43">
        <v>3812</v>
      </c>
      <c r="FW83" s="43">
        <f>FU83-FV83</f>
        <v>25</v>
      </c>
      <c r="FX83" s="43"/>
      <c r="FY83" s="43"/>
      <c r="FZ83" s="43"/>
      <c r="GA83" s="29"/>
      <c r="GB83" s="62"/>
      <c r="GC83" s="48"/>
      <c r="GD83" s="63">
        <v>159.94999999999999</v>
      </c>
      <c r="GE83" s="43">
        <v>3867</v>
      </c>
      <c r="GF83" s="43">
        <v>3837</v>
      </c>
      <c r="GG83" s="43">
        <f>GE83-GF83</f>
        <v>30</v>
      </c>
      <c r="GH83" s="43"/>
      <c r="GI83" s="43"/>
      <c r="GJ83" s="43"/>
      <c r="GK83" s="29"/>
      <c r="GL83" s="62"/>
      <c r="GM83" s="48"/>
      <c r="GN83" s="63">
        <v>285.23</v>
      </c>
      <c r="GO83" s="43">
        <v>3924</v>
      </c>
      <c r="GP83" s="43">
        <v>3867</v>
      </c>
      <c r="GQ83" s="43">
        <f>GO83-GP83</f>
        <v>57</v>
      </c>
      <c r="GR83" s="43"/>
      <c r="GS83" s="43"/>
      <c r="GT83" s="43"/>
      <c r="GU83" s="29"/>
      <c r="GV83" s="62"/>
    </row>
    <row r="84" spans="1:204" s="63" customFormat="1" x14ac:dyDescent="0.2">
      <c r="A84" s="55"/>
      <c r="B84" s="55" t="s">
        <v>54</v>
      </c>
      <c r="C84" s="146">
        <v>7336830000</v>
      </c>
      <c r="D84" s="151" t="s">
        <v>113</v>
      </c>
      <c r="E84" s="49">
        <v>253.04</v>
      </c>
      <c r="F84" s="50">
        <v>49286</v>
      </c>
      <c r="G84" s="51">
        <v>47327</v>
      </c>
      <c r="H84" s="58">
        <f>F84-G84</f>
        <v>1959</v>
      </c>
      <c r="I84" s="144"/>
      <c r="J84" s="144"/>
      <c r="K84" s="144"/>
      <c r="L84" s="144">
        <v>67807</v>
      </c>
      <c r="M84" s="156" t="s">
        <v>112</v>
      </c>
      <c r="N84" s="60">
        <v>205.39</v>
      </c>
      <c r="O84" s="144"/>
      <c r="P84" s="60"/>
      <c r="Q84" s="60"/>
      <c r="R84" s="144">
        <v>67807</v>
      </c>
      <c r="S84" s="144">
        <v>69319</v>
      </c>
      <c r="T84" s="144">
        <v>1512</v>
      </c>
      <c r="U84" s="60">
        <v>210.18</v>
      </c>
      <c r="V84" s="144"/>
      <c r="W84" s="60"/>
      <c r="X84" s="60"/>
      <c r="Y84" s="144">
        <v>69319</v>
      </c>
      <c r="Z84" s="144">
        <v>70773</v>
      </c>
      <c r="AA84" s="144">
        <v>1454</v>
      </c>
      <c r="AB84" s="60">
        <v>220.78</v>
      </c>
      <c r="AC84" s="60"/>
      <c r="AD84" s="60"/>
      <c r="AE84" s="59"/>
      <c r="AF84" s="143">
        <v>70773</v>
      </c>
      <c r="AG84" s="143">
        <v>72304</v>
      </c>
      <c r="AH84" s="65">
        <v>1531</v>
      </c>
      <c r="AI84" s="148">
        <v>259.74</v>
      </c>
      <c r="AJ84" s="150"/>
      <c r="AK84" s="150"/>
      <c r="AL84" s="150"/>
      <c r="AM84" s="65">
        <v>72304</v>
      </c>
      <c r="AN84" s="65">
        <v>74118</v>
      </c>
      <c r="AO84" s="65">
        <v>1814</v>
      </c>
      <c r="AP84" s="148">
        <v>267.86</v>
      </c>
      <c r="AQ84" s="148"/>
      <c r="AR84" s="148"/>
      <c r="AS84" s="148"/>
      <c r="AT84" s="65">
        <v>74118</v>
      </c>
      <c r="AU84" s="65">
        <v>75991</v>
      </c>
      <c r="AV84" s="147">
        <v>1873</v>
      </c>
      <c r="AW84" s="148">
        <v>278.7</v>
      </c>
      <c r="AX84" s="148"/>
      <c r="AY84" s="148"/>
      <c r="AZ84" s="149"/>
      <c r="BA84" s="147">
        <v>75991</v>
      </c>
      <c r="BB84" s="147">
        <v>77810</v>
      </c>
      <c r="BC84" s="147">
        <v>1819</v>
      </c>
      <c r="BD84" s="148">
        <v>152.69999999999999</v>
      </c>
      <c r="BE84" s="148"/>
      <c r="BF84" s="148"/>
      <c r="BG84" s="148"/>
      <c r="BH84" s="147">
        <v>77810</v>
      </c>
      <c r="BI84" s="147">
        <v>78776</v>
      </c>
      <c r="BJ84" s="147">
        <v>966</v>
      </c>
      <c r="BK84" s="148">
        <v>28.24</v>
      </c>
      <c r="BL84" s="147"/>
      <c r="BM84" s="147"/>
      <c r="BN84" s="147"/>
      <c r="BO84" s="147">
        <v>78776</v>
      </c>
      <c r="BP84" s="147">
        <v>78900</v>
      </c>
      <c r="BQ84" s="65">
        <v>124</v>
      </c>
      <c r="BR84" s="65"/>
      <c r="BS84" s="65"/>
      <c r="BT84" s="65"/>
      <c r="BU84" s="65"/>
      <c r="BV84" s="65"/>
      <c r="BW84" s="65"/>
      <c r="BX84" s="65"/>
      <c r="BY84" s="43"/>
      <c r="BZ84" s="5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29"/>
      <c r="CP84" s="62"/>
      <c r="CQ84" s="48"/>
      <c r="CR84" s="49">
        <v>172.16</v>
      </c>
      <c r="CS84" s="50">
        <v>50592</v>
      </c>
      <c r="CT84" s="51">
        <v>49286</v>
      </c>
      <c r="CU84" s="55">
        <f>CS84-CT84</f>
        <v>1306</v>
      </c>
      <c r="CV84" s="43"/>
      <c r="CW84" s="43"/>
      <c r="CX84" s="43"/>
      <c r="CY84" s="29"/>
      <c r="CZ84" s="62"/>
      <c r="DA84" s="48"/>
      <c r="DB84" s="63">
        <v>297.23</v>
      </c>
      <c r="DC84" s="43">
        <v>51898</v>
      </c>
      <c r="DD84" s="43">
        <v>50592</v>
      </c>
      <c r="DE84" s="43">
        <f>DC84-DD84</f>
        <v>1306</v>
      </c>
      <c r="DF84" s="43"/>
      <c r="DG84" s="43"/>
      <c r="DH84" s="43"/>
      <c r="DI84" s="29"/>
      <c r="DJ84" s="62"/>
      <c r="DK84" s="48"/>
      <c r="DL84" s="63">
        <v>303.27</v>
      </c>
      <c r="DM84" s="43">
        <v>53257</v>
      </c>
      <c r="DN84" s="43">
        <v>51898</v>
      </c>
      <c r="DO84" s="43">
        <f>DM84-DN84</f>
        <v>1359</v>
      </c>
      <c r="DP84" s="43"/>
      <c r="DQ84" s="43"/>
      <c r="DR84" s="43"/>
      <c r="DS84" s="29"/>
      <c r="DT84" s="62"/>
      <c r="DU84" s="48"/>
      <c r="DV84" s="63">
        <v>158.16</v>
      </c>
      <c r="DW84" s="43">
        <v>54554</v>
      </c>
      <c r="DX84" s="43">
        <v>53257</v>
      </c>
      <c r="DY84" s="43">
        <f>DW84-DX84</f>
        <v>1297</v>
      </c>
      <c r="DZ84" s="43"/>
      <c r="EA84" s="43"/>
      <c r="EB84" s="43"/>
      <c r="EC84" s="29"/>
      <c r="ED84" s="62"/>
      <c r="EE84" s="48"/>
      <c r="EF84" s="63">
        <v>273.52999999999997</v>
      </c>
      <c r="EG84" s="43">
        <v>55658</v>
      </c>
      <c r="EH84" s="43">
        <v>54554</v>
      </c>
      <c r="EI84" s="43">
        <f>EG84-EH84</f>
        <v>1104</v>
      </c>
      <c r="EJ84" s="43"/>
      <c r="EK84" s="43"/>
      <c r="EL84" s="43"/>
      <c r="EM84" s="29"/>
      <c r="EN84" s="62"/>
      <c r="EO84" s="48"/>
      <c r="EP84" s="63">
        <v>158.01</v>
      </c>
      <c r="EQ84" s="43">
        <v>56925</v>
      </c>
      <c r="ER84" s="43">
        <v>55658</v>
      </c>
      <c r="ES84" s="43">
        <f>EQ84-ER84</f>
        <v>1267</v>
      </c>
      <c r="ET84" s="43"/>
      <c r="EU84" s="43"/>
      <c r="EV84" s="43"/>
      <c r="EW84" s="29"/>
      <c r="EX84" s="62"/>
      <c r="EY84" s="48"/>
      <c r="EZ84" s="63">
        <v>158.01</v>
      </c>
      <c r="FA84" s="43">
        <v>58192</v>
      </c>
      <c r="FB84" s="43">
        <v>56925</v>
      </c>
      <c r="FC84" s="43">
        <f>FA84-FB84</f>
        <v>1267</v>
      </c>
      <c r="FD84" s="43"/>
      <c r="FE84" s="43"/>
      <c r="FF84" s="43"/>
      <c r="FG84" s="29"/>
      <c r="FH84" s="62"/>
      <c r="FI84" s="48"/>
      <c r="FJ84" s="63">
        <v>178.81</v>
      </c>
      <c r="FK84" s="43">
        <v>59464</v>
      </c>
      <c r="FL84" s="43">
        <v>58192</v>
      </c>
      <c r="FM84" s="43">
        <f>FK84-FL84</f>
        <v>1272</v>
      </c>
      <c r="FN84" s="43"/>
      <c r="FO84" s="43"/>
      <c r="FP84" s="43"/>
      <c r="FQ84" s="29"/>
      <c r="FR84" s="62"/>
      <c r="FS84" s="48"/>
      <c r="FT84" s="63">
        <v>211.77</v>
      </c>
      <c r="FU84" s="43">
        <v>60985</v>
      </c>
      <c r="FV84" s="43">
        <v>59464</v>
      </c>
      <c r="FW84" s="43">
        <f>FU84-FV84</f>
        <v>1521</v>
      </c>
      <c r="FX84" s="43"/>
      <c r="FY84" s="43"/>
      <c r="FZ84" s="43"/>
      <c r="GA84" s="29"/>
      <c r="GB84" s="62"/>
      <c r="GC84" s="48"/>
      <c r="GD84" s="63">
        <v>206.09</v>
      </c>
      <c r="GE84" s="43">
        <v>62463</v>
      </c>
      <c r="GF84" s="43">
        <v>60985</v>
      </c>
      <c r="GG84" s="43">
        <f>GE84-GF84</f>
        <v>1478</v>
      </c>
      <c r="GH84" s="43"/>
      <c r="GI84" s="43"/>
      <c r="GJ84" s="43"/>
      <c r="GK84" s="29"/>
      <c r="GL84" s="62"/>
      <c r="GM84" s="48"/>
      <c r="GN84" s="63">
        <v>100.06</v>
      </c>
      <c r="GO84" s="43">
        <v>63140</v>
      </c>
      <c r="GP84" s="43">
        <v>62463</v>
      </c>
      <c r="GQ84" s="43">
        <f>GO84-GP84</f>
        <v>677</v>
      </c>
      <c r="GR84" s="43"/>
      <c r="GS84" s="43"/>
      <c r="GT84" s="43"/>
      <c r="GU84" s="29"/>
      <c r="GV84" s="62"/>
    </row>
    <row r="85" spans="1:204" s="63" customFormat="1" x14ac:dyDescent="0.2">
      <c r="A85" s="55"/>
      <c r="B85" s="55" t="s">
        <v>16</v>
      </c>
      <c r="C85" s="146">
        <v>7517830000</v>
      </c>
      <c r="D85" s="151" t="s">
        <v>14</v>
      </c>
      <c r="E85" s="49">
        <v>187.6</v>
      </c>
      <c r="F85" s="50">
        <v>19317</v>
      </c>
      <c r="G85" s="51">
        <v>17809</v>
      </c>
      <c r="H85" s="58">
        <f>F85-G85</f>
        <v>1508</v>
      </c>
      <c r="I85" s="58"/>
      <c r="J85" s="58"/>
      <c r="K85" s="58"/>
      <c r="L85" s="58">
        <v>23212</v>
      </c>
      <c r="M85" s="58">
        <v>329</v>
      </c>
      <c r="N85" s="60">
        <v>50.98</v>
      </c>
      <c r="O85" s="58"/>
      <c r="P85" s="60"/>
      <c r="Q85" s="60"/>
      <c r="R85" s="58">
        <v>23212</v>
      </c>
      <c r="S85" s="58">
        <v>23486</v>
      </c>
      <c r="T85" s="58">
        <v>274</v>
      </c>
      <c r="U85" s="60">
        <v>45.73</v>
      </c>
      <c r="V85" s="58"/>
      <c r="W85" s="60"/>
      <c r="X85" s="60"/>
      <c r="Y85" s="58">
        <v>23486</v>
      </c>
      <c r="Z85" s="58">
        <v>23704</v>
      </c>
      <c r="AA85" s="58">
        <v>218</v>
      </c>
      <c r="AB85" s="60">
        <v>52.63</v>
      </c>
      <c r="AC85" s="60"/>
      <c r="AD85" s="60"/>
      <c r="AE85" s="59"/>
      <c r="AF85" s="143">
        <v>23704</v>
      </c>
      <c r="AG85" s="143">
        <v>23978</v>
      </c>
      <c r="AH85" s="65">
        <v>274</v>
      </c>
      <c r="AI85" s="148">
        <v>54.75</v>
      </c>
      <c r="AJ85" s="150"/>
      <c r="AK85" s="150"/>
      <c r="AL85" s="150"/>
      <c r="AM85" s="65">
        <v>23978</v>
      </c>
      <c r="AN85" s="65">
        <v>24269</v>
      </c>
      <c r="AO85" s="65">
        <v>291</v>
      </c>
      <c r="AP85" s="148">
        <v>76.89</v>
      </c>
      <c r="AQ85" s="148"/>
      <c r="AR85" s="148"/>
      <c r="AS85" s="148"/>
      <c r="AT85" s="65">
        <v>24269</v>
      </c>
      <c r="AU85" s="65">
        <v>24740</v>
      </c>
      <c r="AV85" s="65">
        <v>471</v>
      </c>
      <c r="AW85" s="148">
        <v>108.37</v>
      </c>
      <c r="AX85" s="148"/>
      <c r="AY85" s="148"/>
      <c r="AZ85" s="149"/>
      <c r="BA85" s="65">
        <v>24740</v>
      </c>
      <c r="BB85" s="65">
        <v>25376</v>
      </c>
      <c r="BC85" s="65">
        <v>636</v>
      </c>
      <c r="BD85" s="148">
        <v>93.45</v>
      </c>
      <c r="BE85" s="148"/>
      <c r="BF85" s="148"/>
      <c r="BG85" s="148"/>
      <c r="BH85" s="65">
        <v>25376</v>
      </c>
      <c r="BI85" s="65">
        <v>25906</v>
      </c>
      <c r="BJ85" s="65">
        <v>530</v>
      </c>
      <c r="BK85" s="148">
        <v>23.5</v>
      </c>
      <c r="BL85" s="65"/>
      <c r="BM85" s="65"/>
      <c r="BN85" s="65"/>
      <c r="BO85" s="65">
        <v>25906</v>
      </c>
      <c r="BP85" s="65">
        <v>25939</v>
      </c>
      <c r="BQ85" s="65">
        <v>33</v>
      </c>
      <c r="BR85" s="65"/>
      <c r="BS85" s="65"/>
      <c r="BT85" s="65"/>
      <c r="BU85" s="65"/>
      <c r="BV85" s="65"/>
      <c r="BW85" s="65"/>
      <c r="BX85" s="65"/>
      <c r="BY85" s="43"/>
      <c r="BZ85" s="5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29"/>
      <c r="CP85" s="62"/>
      <c r="CQ85" s="48"/>
      <c r="CR85" s="49">
        <v>67.5</v>
      </c>
      <c r="CS85" s="50">
        <v>19738</v>
      </c>
      <c r="CT85" s="51">
        <v>19317</v>
      </c>
      <c r="CU85" s="55">
        <f>CS85-CT85</f>
        <v>421</v>
      </c>
      <c r="CV85" s="43"/>
      <c r="CW85" s="43"/>
      <c r="CX85" s="43"/>
      <c r="CY85" s="29"/>
      <c r="CZ85" s="62"/>
      <c r="DA85" s="48"/>
      <c r="DB85" s="63">
        <v>39.409999999999997</v>
      </c>
      <c r="DC85" s="43">
        <v>19930</v>
      </c>
      <c r="DD85" s="43">
        <v>19738</v>
      </c>
      <c r="DE85" s="43">
        <f>DC85-DD85</f>
        <v>192</v>
      </c>
      <c r="DF85" s="43"/>
      <c r="DG85" s="43"/>
      <c r="DH85" s="43"/>
      <c r="DI85" s="29"/>
      <c r="DJ85" s="62"/>
      <c r="DK85" s="48"/>
      <c r="DL85" s="63">
        <v>32.21</v>
      </c>
      <c r="DM85" s="43">
        <v>20047</v>
      </c>
      <c r="DN85" s="43">
        <v>19930</v>
      </c>
      <c r="DO85" s="43">
        <f>DM85-DN85</f>
        <v>117</v>
      </c>
      <c r="DP85" s="43"/>
      <c r="DQ85" s="43"/>
      <c r="DR85" s="43"/>
      <c r="DS85" s="29"/>
      <c r="DT85" s="62"/>
      <c r="DU85" s="48"/>
      <c r="DV85" s="63">
        <v>36.19</v>
      </c>
      <c r="DW85" s="43">
        <v>20204</v>
      </c>
      <c r="DX85" s="43">
        <v>20047</v>
      </c>
      <c r="DY85" s="43">
        <f>DW85-DX85</f>
        <v>157</v>
      </c>
      <c r="DZ85" s="43"/>
      <c r="EA85" s="43"/>
      <c r="EB85" s="43"/>
      <c r="EC85" s="29"/>
      <c r="ED85" s="62"/>
      <c r="EE85" s="48"/>
      <c r="EF85" s="63">
        <v>39.229999999999997</v>
      </c>
      <c r="EG85" s="43">
        <v>20393</v>
      </c>
      <c r="EH85" s="43">
        <v>20204</v>
      </c>
      <c r="EI85" s="43">
        <f>EG85-EH85</f>
        <v>189</v>
      </c>
      <c r="EJ85" s="43"/>
      <c r="EK85" s="43"/>
      <c r="EL85" s="43"/>
      <c r="EM85" s="29"/>
      <c r="EN85" s="62"/>
      <c r="EO85" s="48"/>
      <c r="EP85" s="63">
        <v>40.29</v>
      </c>
      <c r="EQ85" s="43">
        <v>20593</v>
      </c>
      <c r="ER85" s="43">
        <v>20393</v>
      </c>
      <c r="ES85" s="43">
        <f>EQ85-ER85</f>
        <v>200</v>
      </c>
      <c r="ET85" s="43"/>
      <c r="EU85" s="43"/>
      <c r="EV85" s="43"/>
      <c r="EW85" s="29"/>
      <c r="EX85" s="62"/>
      <c r="EY85" s="48"/>
      <c r="EZ85" s="63">
        <v>41.44</v>
      </c>
      <c r="FA85" s="43">
        <v>20805</v>
      </c>
      <c r="FB85" s="43">
        <v>20593</v>
      </c>
      <c r="FC85" s="43">
        <f>FA85-FB85</f>
        <v>212</v>
      </c>
      <c r="FD85" s="43"/>
      <c r="FE85" s="43"/>
      <c r="FF85" s="43"/>
      <c r="FG85" s="29"/>
      <c r="FH85" s="62"/>
      <c r="FI85" s="48"/>
      <c r="FJ85" s="63">
        <v>56.05</v>
      </c>
      <c r="FK85" s="43">
        <v>21104</v>
      </c>
      <c r="FL85" s="43">
        <v>20805</v>
      </c>
      <c r="FM85" s="43">
        <f>FK85-FL85</f>
        <v>299</v>
      </c>
      <c r="FN85" s="43"/>
      <c r="FO85" s="43"/>
      <c r="FP85" s="43"/>
      <c r="FQ85" s="29"/>
      <c r="FR85" s="62"/>
      <c r="FS85" s="48"/>
      <c r="FT85" s="63">
        <v>116.42</v>
      </c>
      <c r="FU85" s="43">
        <v>21918</v>
      </c>
      <c r="FV85" s="43">
        <v>21104</v>
      </c>
      <c r="FW85" s="43">
        <f>FU85-FV85</f>
        <v>814</v>
      </c>
      <c r="FX85" s="43"/>
      <c r="FY85" s="43"/>
      <c r="FZ85" s="43"/>
      <c r="GA85" s="29"/>
      <c r="GB85" s="62"/>
      <c r="GC85" s="48"/>
      <c r="GD85" s="63">
        <v>154.76</v>
      </c>
      <c r="GE85" s="43">
        <v>23059</v>
      </c>
      <c r="GF85" s="43">
        <v>21918</v>
      </c>
      <c r="GG85" s="43">
        <f>GE85-GF85</f>
        <v>1141</v>
      </c>
      <c r="GH85" s="43"/>
      <c r="GI85" s="43"/>
      <c r="GJ85" s="43"/>
      <c r="GK85" s="29"/>
      <c r="GL85" s="62"/>
      <c r="GM85" s="48"/>
      <c r="GN85" s="63">
        <v>134.72999999999999</v>
      </c>
      <c r="GO85" s="43">
        <v>24029</v>
      </c>
      <c r="GP85" s="43">
        <v>23059</v>
      </c>
      <c r="GQ85" s="43">
        <f>GO85-GP85</f>
        <v>970</v>
      </c>
      <c r="GR85" s="43"/>
      <c r="GS85" s="43"/>
      <c r="GT85" s="43"/>
      <c r="GU85" s="29"/>
      <c r="GV85" s="62"/>
    </row>
    <row r="86" spans="1:204" s="63" customFormat="1" x14ac:dyDescent="0.2">
      <c r="A86" s="55" t="s">
        <v>3</v>
      </c>
      <c r="B86" s="55" t="s">
        <v>111</v>
      </c>
      <c r="C86" s="146">
        <v>8233510000</v>
      </c>
      <c r="D86" s="55" t="s">
        <v>110</v>
      </c>
      <c r="E86" s="49">
        <v>467.12</v>
      </c>
      <c r="F86" s="50">
        <v>86787</v>
      </c>
      <c r="G86" s="51">
        <v>83773</v>
      </c>
      <c r="H86" s="58">
        <f>F86-G86</f>
        <v>3014</v>
      </c>
      <c r="I86" s="144"/>
      <c r="J86" s="144"/>
      <c r="K86" s="144"/>
      <c r="L86" s="144">
        <v>51312</v>
      </c>
      <c r="M86" s="144">
        <v>2915</v>
      </c>
      <c r="N86" s="60">
        <v>299.95999999999998</v>
      </c>
      <c r="O86" s="144"/>
      <c r="P86" s="60"/>
      <c r="Q86" s="60"/>
      <c r="R86" s="144">
        <v>53867</v>
      </c>
      <c r="S86" s="144">
        <v>56090</v>
      </c>
      <c r="T86" s="144">
        <v>2223</v>
      </c>
      <c r="U86" s="60">
        <v>344.55</v>
      </c>
      <c r="V86" s="144"/>
      <c r="W86" s="60"/>
      <c r="X86" s="60"/>
      <c r="Y86" s="144">
        <v>59799</v>
      </c>
      <c r="Z86" s="144">
        <v>62229</v>
      </c>
      <c r="AA86" s="144">
        <v>2430</v>
      </c>
      <c r="AB86" s="60">
        <v>649.64</v>
      </c>
      <c r="AC86" s="60"/>
      <c r="AD86" s="60"/>
      <c r="AE86" s="59"/>
      <c r="AF86" s="143">
        <v>62229</v>
      </c>
      <c r="AG86" s="143">
        <v>66875</v>
      </c>
      <c r="AH86" s="65">
        <v>4646</v>
      </c>
      <c r="AI86" s="148">
        <v>322.92</v>
      </c>
      <c r="AJ86" s="150"/>
      <c r="AK86" s="150"/>
      <c r="AL86" s="150"/>
      <c r="AM86" s="65">
        <v>66875</v>
      </c>
      <c r="AN86" s="65">
        <v>69147</v>
      </c>
      <c r="AO86" s="65">
        <v>2273</v>
      </c>
      <c r="AP86" s="148">
        <v>353.09</v>
      </c>
      <c r="AQ86" s="148"/>
      <c r="AR86" s="148"/>
      <c r="AS86" s="148"/>
      <c r="AT86" s="65">
        <v>69148</v>
      </c>
      <c r="AU86" s="65">
        <v>71640</v>
      </c>
      <c r="AV86" s="147">
        <v>2492</v>
      </c>
      <c r="AW86" s="148">
        <v>346.81</v>
      </c>
      <c r="AX86" s="148"/>
      <c r="AY86" s="148"/>
      <c r="AZ86" s="149"/>
      <c r="BA86" s="147">
        <v>71640</v>
      </c>
      <c r="BB86" s="147">
        <v>73920</v>
      </c>
      <c r="BC86" s="147">
        <v>2280</v>
      </c>
      <c r="BD86" s="148">
        <v>454.33</v>
      </c>
      <c r="BE86" s="148"/>
      <c r="BF86" s="148"/>
      <c r="BG86" s="148"/>
      <c r="BH86" s="147">
        <v>73920</v>
      </c>
      <c r="BI86" s="147">
        <v>76928</v>
      </c>
      <c r="BJ86" s="147">
        <v>3008</v>
      </c>
      <c r="BK86" s="148">
        <v>405.35</v>
      </c>
      <c r="BL86" s="147"/>
      <c r="BM86" s="147"/>
      <c r="BN86" s="147"/>
      <c r="BO86" s="147">
        <v>76928</v>
      </c>
      <c r="BP86" s="147">
        <v>79614</v>
      </c>
      <c r="BQ86" s="65">
        <v>2686</v>
      </c>
      <c r="BR86" s="65"/>
      <c r="BS86" s="65"/>
      <c r="BT86" s="65"/>
      <c r="BU86" s="65"/>
      <c r="BV86" s="65"/>
      <c r="BW86" s="65"/>
      <c r="BX86" s="65"/>
      <c r="BY86" s="43"/>
      <c r="BZ86" s="5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29"/>
      <c r="CP86" s="62"/>
      <c r="CQ86" s="48"/>
      <c r="CR86" s="49">
        <v>391.02</v>
      </c>
      <c r="CS86" s="50">
        <v>88740</v>
      </c>
      <c r="CT86" s="51">
        <v>86787</v>
      </c>
      <c r="CU86" s="55">
        <f>CS86-CT86</f>
        <v>1953</v>
      </c>
      <c r="CV86" s="43"/>
      <c r="CW86" s="43"/>
      <c r="CX86" s="43"/>
      <c r="CY86" s="29"/>
      <c r="CZ86" s="62"/>
      <c r="DA86" s="48"/>
      <c r="DB86" s="63">
        <v>384.6</v>
      </c>
      <c r="DC86" s="43">
        <v>90763</v>
      </c>
      <c r="DD86" s="43">
        <v>88740</v>
      </c>
      <c r="DE86" s="43">
        <f>DC86-DD86</f>
        <v>2023</v>
      </c>
      <c r="DF86" s="43"/>
      <c r="DG86" s="43"/>
      <c r="DH86" s="43"/>
      <c r="DI86" s="29"/>
      <c r="DJ86" s="62"/>
      <c r="DK86" s="48"/>
      <c r="DL86" s="63">
        <v>343.64</v>
      </c>
      <c r="DM86" s="43">
        <v>94227</v>
      </c>
      <c r="DN86" s="43">
        <v>90763</v>
      </c>
      <c r="DO86" s="43">
        <f>DM86-DN86</f>
        <v>3464</v>
      </c>
      <c r="DP86" s="43"/>
      <c r="DQ86" s="43"/>
      <c r="DR86" s="43"/>
      <c r="DS86" s="29"/>
      <c r="DT86" s="62"/>
      <c r="DU86" s="48"/>
      <c r="DV86" s="63">
        <v>463.77</v>
      </c>
      <c r="DW86" s="43">
        <v>100312</v>
      </c>
      <c r="DX86" s="43">
        <v>94227</v>
      </c>
      <c r="DY86" s="43">
        <f>DW86-DX86</f>
        <v>6085</v>
      </c>
      <c r="DZ86" s="43"/>
      <c r="EA86" s="43"/>
      <c r="EB86" s="43"/>
      <c r="EC86" s="29"/>
      <c r="ED86" s="62"/>
      <c r="EE86" s="48"/>
      <c r="EF86" s="63">
        <v>352.92</v>
      </c>
      <c r="EG86" s="43">
        <v>4363</v>
      </c>
      <c r="EH86" s="43">
        <v>312</v>
      </c>
      <c r="EI86" s="43">
        <f>EG86-EH86</f>
        <v>4051</v>
      </c>
      <c r="EJ86" s="43"/>
      <c r="EK86" s="43"/>
      <c r="EL86" s="43"/>
      <c r="EM86" s="29"/>
      <c r="EN86" s="62"/>
      <c r="EO86" s="48"/>
      <c r="EP86" s="63">
        <v>564.16</v>
      </c>
      <c r="EQ86" s="43">
        <v>45</v>
      </c>
      <c r="ER86" s="43">
        <v>0</v>
      </c>
      <c r="ES86" s="43">
        <f>EQ86-ER86</f>
        <v>45</v>
      </c>
      <c r="ET86" s="43"/>
      <c r="EU86" s="43"/>
      <c r="EV86" s="43"/>
      <c r="EW86" s="29"/>
      <c r="EX86" s="62"/>
      <c r="EY86" s="48"/>
      <c r="EZ86" s="63">
        <v>373.1</v>
      </c>
      <c r="FA86" s="43">
        <v>251</v>
      </c>
      <c r="FB86" s="43">
        <v>45</v>
      </c>
      <c r="FC86" s="43">
        <f>FA86-FB86</f>
        <v>206</v>
      </c>
      <c r="FD86" s="43"/>
      <c r="FE86" s="43"/>
      <c r="FF86" s="43"/>
      <c r="FG86" s="29"/>
      <c r="FH86" s="62"/>
      <c r="FI86" s="48"/>
      <c r="FJ86" s="63">
        <v>399.52</v>
      </c>
      <c r="FK86" s="43">
        <v>398</v>
      </c>
      <c r="FL86" s="43">
        <v>251</v>
      </c>
      <c r="FM86" s="43">
        <f>FK86-FL86</f>
        <v>147</v>
      </c>
      <c r="FN86" s="43"/>
      <c r="FO86" s="43"/>
      <c r="FP86" s="43"/>
      <c r="FQ86" s="29"/>
      <c r="FR86" s="62"/>
      <c r="FS86" s="48"/>
      <c r="FT86" s="63">
        <v>502.59</v>
      </c>
      <c r="FU86" s="43">
        <v>485</v>
      </c>
      <c r="FV86" s="43">
        <v>398</v>
      </c>
      <c r="FW86" s="43">
        <f>FU86-FV86</f>
        <v>87</v>
      </c>
      <c r="FX86" s="43"/>
      <c r="FY86" s="43"/>
      <c r="FZ86" s="43"/>
      <c r="GA86" s="29"/>
      <c r="GB86" s="62"/>
      <c r="GC86" s="48"/>
      <c r="GD86" s="63">
        <v>593.29</v>
      </c>
      <c r="GE86" s="43">
        <v>1291</v>
      </c>
      <c r="GF86" s="43">
        <v>485</v>
      </c>
      <c r="GG86" s="43">
        <f>GE86-GF86</f>
        <v>806</v>
      </c>
      <c r="GH86" s="43"/>
      <c r="GI86" s="43"/>
      <c r="GJ86" s="43"/>
      <c r="GK86" s="29"/>
      <c r="GL86" s="62"/>
      <c r="GM86" s="48"/>
      <c r="GN86" s="63">
        <v>616.44000000000005</v>
      </c>
      <c r="GO86" s="43">
        <v>1992</v>
      </c>
      <c r="GP86" s="43">
        <v>1291</v>
      </c>
      <c r="GQ86" s="43">
        <f>GO86-GP86</f>
        <v>701</v>
      </c>
      <c r="GR86" s="43"/>
      <c r="GS86" s="43"/>
      <c r="GT86" s="43"/>
      <c r="GU86" s="29"/>
      <c r="GV86" s="62"/>
    </row>
    <row r="87" spans="1:204" s="43" customFormat="1" x14ac:dyDescent="0.2">
      <c r="A87" s="55"/>
      <c r="B87" s="55" t="s">
        <v>16</v>
      </c>
      <c r="C87" s="146">
        <v>8517830000</v>
      </c>
      <c r="D87" s="151" t="s">
        <v>109</v>
      </c>
      <c r="E87" s="49">
        <v>549.08000000000004</v>
      </c>
      <c r="F87" s="50">
        <v>16572</v>
      </c>
      <c r="G87" s="51">
        <v>10712</v>
      </c>
      <c r="H87" s="58">
        <f>F87-G87</f>
        <v>5860</v>
      </c>
      <c r="I87" s="144"/>
      <c r="J87" s="144"/>
      <c r="K87" s="144"/>
      <c r="L87" s="144">
        <v>77687</v>
      </c>
      <c r="M87" s="144">
        <v>3769</v>
      </c>
      <c r="N87" s="60">
        <v>253.09</v>
      </c>
      <c r="O87" s="144"/>
      <c r="P87" s="60"/>
      <c r="Q87" s="60"/>
      <c r="R87" s="144">
        <v>77687</v>
      </c>
      <c r="S87" s="144">
        <v>79687</v>
      </c>
      <c r="T87" s="144">
        <v>2000</v>
      </c>
      <c r="U87" s="60">
        <v>228.57</v>
      </c>
      <c r="V87" s="144"/>
      <c r="W87" s="60"/>
      <c r="X87" s="60"/>
      <c r="Y87" s="144">
        <v>79687</v>
      </c>
      <c r="Z87" s="144">
        <v>81390</v>
      </c>
      <c r="AA87" s="144">
        <v>1703</v>
      </c>
      <c r="AB87" s="60">
        <v>269.19</v>
      </c>
      <c r="AC87" s="60"/>
      <c r="AD87" s="60"/>
      <c r="AE87" s="59"/>
      <c r="AF87" s="143">
        <v>81390</v>
      </c>
      <c r="AG87" s="143">
        <v>83423</v>
      </c>
      <c r="AH87" s="65">
        <v>2033</v>
      </c>
      <c r="AI87" s="148">
        <v>355.98</v>
      </c>
      <c r="AJ87" s="150"/>
      <c r="AK87" s="150"/>
      <c r="AL87" s="150"/>
      <c r="AM87" s="65">
        <v>83423</v>
      </c>
      <c r="AN87" s="65">
        <v>86161</v>
      </c>
      <c r="AO87" s="65">
        <v>2738</v>
      </c>
      <c r="AP87" s="148">
        <v>395.18</v>
      </c>
      <c r="AQ87" s="148"/>
      <c r="AR87" s="148"/>
      <c r="AS87" s="148"/>
      <c r="AT87" s="65">
        <v>86161</v>
      </c>
      <c r="AU87" s="65">
        <v>89318</v>
      </c>
      <c r="AV87" s="147">
        <v>3157</v>
      </c>
      <c r="AW87" s="148">
        <v>470.1</v>
      </c>
      <c r="AX87" s="148"/>
      <c r="AY87" s="148"/>
      <c r="AZ87" s="149"/>
      <c r="BA87" s="147">
        <v>89318</v>
      </c>
      <c r="BB87" s="147">
        <v>92792</v>
      </c>
      <c r="BC87" s="147">
        <v>3474</v>
      </c>
      <c r="BD87" s="148">
        <v>495.9</v>
      </c>
      <c r="BE87" s="148"/>
      <c r="BF87" s="148"/>
      <c r="BG87" s="148"/>
      <c r="BH87" s="147">
        <v>92792</v>
      </c>
      <c r="BI87" s="147">
        <v>96684</v>
      </c>
      <c r="BJ87" s="147">
        <v>3892</v>
      </c>
      <c r="BK87" s="148">
        <v>447.91</v>
      </c>
      <c r="BL87" s="147"/>
      <c r="BM87" s="147"/>
      <c r="BN87" s="147"/>
      <c r="BO87" s="147">
        <v>96684</v>
      </c>
      <c r="BP87" s="147">
        <v>99856</v>
      </c>
      <c r="BQ87" s="65">
        <v>3172</v>
      </c>
      <c r="BR87" s="65"/>
      <c r="BS87" s="65"/>
      <c r="BT87" s="65"/>
      <c r="BU87" s="65"/>
      <c r="BV87" s="65"/>
      <c r="BW87" s="65"/>
      <c r="BX87" s="65"/>
      <c r="BZ87" s="53"/>
      <c r="CO87" s="29"/>
      <c r="CP87" s="62"/>
      <c r="CQ87" s="48"/>
      <c r="CR87" s="49">
        <v>413.32</v>
      </c>
      <c r="CS87" s="50">
        <v>19526</v>
      </c>
      <c r="CT87" s="51">
        <v>16572</v>
      </c>
      <c r="CU87" s="55">
        <f>CS87-CT87</f>
        <v>2954</v>
      </c>
      <c r="CY87" s="29"/>
      <c r="CZ87" s="62"/>
      <c r="DA87" s="48"/>
      <c r="DB87" s="63">
        <v>222.36</v>
      </c>
      <c r="DC87" s="43">
        <v>21625</v>
      </c>
      <c r="DD87" s="43">
        <v>19526</v>
      </c>
      <c r="DE87" s="43">
        <f>DC87-DD87</f>
        <v>2099</v>
      </c>
      <c r="DI87" s="29"/>
      <c r="DJ87" s="62"/>
      <c r="DK87" s="48"/>
      <c r="DL87" s="63">
        <v>381.6</v>
      </c>
      <c r="DM87" s="43">
        <v>23066</v>
      </c>
      <c r="DN87" s="43">
        <v>21625</v>
      </c>
      <c r="DO87" s="43">
        <f>DM87-DN87</f>
        <v>1441</v>
      </c>
      <c r="DS87" s="29"/>
      <c r="DT87" s="62"/>
      <c r="DU87" s="48"/>
      <c r="DV87" s="63">
        <v>169.57</v>
      </c>
      <c r="DW87" s="43">
        <v>24601</v>
      </c>
      <c r="DX87" s="43">
        <v>23066</v>
      </c>
      <c r="DY87" s="43">
        <f>DW87-DX87</f>
        <v>1535</v>
      </c>
      <c r="EC87" s="29"/>
      <c r="ED87" s="62"/>
      <c r="EE87" s="48"/>
      <c r="EF87" s="63">
        <v>185.23</v>
      </c>
      <c r="EG87" s="43">
        <v>26303</v>
      </c>
      <c r="EH87" s="43">
        <v>24601</v>
      </c>
      <c r="EI87" s="43">
        <f>EG87-EH87</f>
        <v>1702</v>
      </c>
      <c r="EM87" s="29"/>
      <c r="EN87" s="62"/>
      <c r="EO87" s="48"/>
      <c r="EP87" s="63">
        <v>195.46</v>
      </c>
      <c r="EQ87" s="43">
        <v>28111</v>
      </c>
      <c r="ER87" s="43">
        <v>26303</v>
      </c>
      <c r="ES87" s="43">
        <f>EQ87-ER87</f>
        <v>1808</v>
      </c>
      <c r="EW87" s="29"/>
      <c r="EX87" s="62"/>
      <c r="EY87" s="48"/>
      <c r="EZ87" s="63">
        <v>184.64</v>
      </c>
      <c r="FA87" s="43">
        <v>29807</v>
      </c>
      <c r="FB87" s="43">
        <v>28111</v>
      </c>
      <c r="FC87" s="43">
        <f>FA87-FB87</f>
        <v>1696</v>
      </c>
      <c r="FG87" s="29"/>
      <c r="FH87" s="62"/>
      <c r="FI87" s="48"/>
      <c r="FJ87" s="63">
        <v>334.97</v>
      </c>
      <c r="FK87" s="43">
        <v>32485</v>
      </c>
      <c r="FL87" s="43">
        <v>29807</v>
      </c>
      <c r="FM87" s="43">
        <f>FK87-FL87</f>
        <v>2678</v>
      </c>
      <c r="FQ87" s="29"/>
      <c r="FR87" s="62"/>
      <c r="FS87" s="48"/>
      <c r="FT87" s="63">
        <v>477.84</v>
      </c>
      <c r="FU87" s="43">
        <v>37055</v>
      </c>
      <c r="FV87" s="43">
        <v>32485</v>
      </c>
      <c r="FW87" s="43">
        <f>FU87-FV87</f>
        <v>4570</v>
      </c>
      <c r="GA87" s="29"/>
      <c r="GB87" s="62"/>
      <c r="GC87" s="48"/>
      <c r="GD87" s="63">
        <v>566.26</v>
      </c>
      <c r="GE87" s="43">
        <v>42008</v>
      </c>
      <c r="GF87" s="43">
        <v>37055</v>
      </c>
      <c r="GG87" s="43">
        <f>GE87-GF87</f>
        <v>4953</v>
      </c>
      <c r="GK87" s="29"/>
      <c r="GL87" s="62"/>
      <c r="GM87" s="48"/>
      <c r="GN87" s="63">
        <v>496.75</v>
      </c>
      <c r="GO87" s="43">
        <v>47373</v>
      </c>
      <c r="GP87" s="43">
        <v>42008</v>
      </c>
      <c r="GQ87" s="43">
        <f>GO87-GP87</f>
        <v>5365</v>
      </c>
      <c r="GU87" s="29"/>
      <c r="GV87" s="62"/>
    </row>
    <row r="88" spans="1:204" s="43" customFormat="1" x14ac:dyDescent="0.2">
      <c r="A88" s="55"/>
      <c r="B88" s="55" t="s">
        <v>58</v>
      </c>
      <c r="C88" s="146">
        <v>8667830000</v>
      </c>
      <c r="D88" s="151" t="s">
        <v>108</v>
      </c>
      <c r="E88" s="49">
        <v>1905.77</v>
      </c>
      <c r="F88" s="50">
        <v>19432</v>
      </c>
      <c r="G88" s="51">
        <v>19011</v>
      </c>
      <c r="H88" s="58">
        <f>F88-G88</f>
        <v>421</v>
      </c>
      <c r="I88" s="144"/>
      <c r="J88" s="144"/>
      <c r="K88" s="144"/>
      <c r="L88" s="144">
        <v>4436</v>
      </c>
      <c r="M88" s="144">
        <v>15640</v>
      </c>
      <c r="N88" s="60">
        <v>1267.77</v>
      </c>
      <c r="O88" s="144"/>
      <c r="P88" s="60"/>
      <c r="Q88" s="60"/>
      <c r="R88" s="144">
        <v>4436</v>
      </c>
      <c r="S88" s="144">
        <v>4802</v>
      </c>
      <c r="T88" s="144">
        <v>14.64</v>
      </c>
      <c r="U88" s="60">
        <v>1000.21</v>
      </c>
      <c r="V88" s="144"/>
      <c r="W88" s="60"/>
      <c r="X88" s="60"/>
      <c r="Y88" s="144">
        <v>5056</v>
      </c>
      <c r="Z88" s="144">
        <v>5332</v>
      </c>
      <c r="AA88" s="144">
        <v>11040</v>
      </c>
      <c r="AB88" s="60">
        <v>1076.8800000000001</v>
      </c>
      <c r="AC88" s="60"/>
      <c r="AD88" s="60"/>
      <c r="AE88" s="59"/>
      <c r="AF88" s="143">
        <v>5332</v>
      </c>
      <c r="AG88" s="143">
        <v>5625</v>
      </c>
      <c r="AH88" s="65">
        <v>11720</v>
      </c>
      <c r="AI88" s="148">
        <v>977.21</v>
      </c>
      <c r="AJ88" s="150"/>
      <c r="AK88" s="150"/>
      <c r="AL88" s="150"/>
      <c r="AM88" s="65">
        <v>5625</v>
      </c>
      <c r="AN88" s="65">
        <v>5876</v>
      </c>
      <c r="AO88" s="65">
        <v>10040</v>
      </c>
      <c r="AP88" s="148">
        <v>1458.71</v>
      </c>
      <c r="AQ88" s="148"/>
      <c r="AR88" s="148"/>
      <c r="AS88" s="148"/>
      <c r="AT88" s="65">
        <v>5876</v>
      </c>
      <c r="AU88" s="65">
        <v>6324</v>
      </c>
      <c r="AV88" s="147">
        <v>17920</v>
      </c>
      <c r="AW88" s="148">
        <v>2215.2600000000002</v>
      </c>
      <c r="AX88" s="148"/>
      <c r="AY88" s="148"/>
      <c r="AZ88" s="149"/>
      <c r="BA88" s="147">
        <v>6324</v>
      </c>
      <c r="BB88" s="147">
        <v>6758</v>
      </c>
      <c r="BC88" s="147">
        <v>17360</v>
      </c>
      <c r="BD88" s="148">
        <v>2551.5700000000002</v>
      </c>
      <c r="BE88" s="148"/>
      <c r="BF88" s="148"/>
      <c r="BG88" s="148"/>
      <c r="BH88" s="147">
        <v>6758</v>
      </c>
      <c r="BI88" s="147">
        <v>7263</v>
      </c>
      <c r="BJ88" s="147">
        <v>20200</v>
      </c>
      <c r="BK88" s="148">
        <v>1951.08</v>
      </c>
      <c r="BL88" s="147"/>
      <c r="BM88" s="147"/>
      <c r="BN88" s="147"/>
      <c r="BO88" s="147">
        <v>7263</v>
      </c>
      <c r="BP88" s="147">
        <v>7675</v>
      </c>
      <c r="BQ88" s="65">
        <v>16480</v>
      </c>
      <c r="BR88" s="65"/>
      <c r="BS88" s="65"/>
      <c r="BT88" s="65"/>
      <c r="BU88" s="65"/>
      <c r="BV88" s="65"/>
      <c r="BW88" s="65"/>
      <c r="BX88" s="65"/>
      <c r="BZ88" s="53"/>
      <c r="CO88" s="29"/>
      <c r="CP88" s="62"/>
      <c r="CQ88" s="48"/>
      <c r="CR88" s="49">
        <v>1531.46</v>
      </c>
      <c r="CS88" s="50">
        <v>19765</v>
      </c>
      <c r="CT88" s="51">
        <v>19432</v>
      </c>
      <c r="CU88" s="55">
        <f>CS88-CT88</f>
        <v>333</v>
      </c>
      <c r="CY88" s="29"/>
      <c r="CZ88" s="62"/>
      <c r="DA88" s="48"/>
      <c r="DB88" s="63">
        <v>806.72</v>
      </c>
      <c r="DC88" s="43">
        <v>20028</v>
      </c>
      <c r="DD88" s="43">
        <v>19765</v>
      </c>
      <c r="DE88" s="43">
        <f>DC88-DD88</f>
        <v>263</v>
      </c>
      <c r="DI88" s="29"/>
      <c r="DJ88" s="62"/>
      <c r="DK88" s="48"/>
      <c r="DL88" s="63">
        <v>893.64</v>
      </c>
      <c r="DM88" s="43">
        <v>20385</v>
      </c>
      <c r="DN88" s="43">
        <v>20028</v>
      </c>
      <c r="DO88" s="43">
        <f>DM88-DN88</f>
        <v>357</v>
      </c>
      <c r="DS88" s="29"/>
      <c r="DT88" s="62"/>
      <c r="DU88" s="48"/>
      <c r="DV88" s="63">
        <v>812.64</v>
      </c>
      <c r="DW88" s="43">
        <v>20662</v>
      </c>
      <c r="DX88" s="43">
        <v>20385</v>
      </c>
      <c r="DY88" s="43">
        <f>DW88-DX88</f>
        <v>277</v>
      </c>
      <c r="EC88" s="29"/>
      <c r="ED88" s="62"/>
      <c r="EE88" s="48"/>
      <c r="EF88" s="63">
        <v>849.05</v>
      </c>
      <c r="EG88" s="43">
        <v>20917</v>
      </c>
      <c r="EH88" s="43">
        <v>20662</v>
      </c>
      <c r="EI88" s="43">
        <f>EG88-EH88</f>
        <v>255</v>
      </c>
      <c r="EM88" s="29"/>
      <c r="EN88" s="62"/>
      <c r="EO88" s="48"/>
      <c r="EP88" s="63">
        <v>753.88</v>
      </c>
      <c r="EQ88" s="43">
        <v>21145</v>
      </c>
      <c r="ER88" s="43">
        <v>20917</v>
      </c>
      <c r="ES88" s="43">
        <f>EQ88-ER88</f>
        <v>228</v>
      </c>
      <c r="EW88" s="29"/>
      <c r="EX88" s="62"/>
      <c r="EY88" s="48"/>
      <c r="EZ88" s="63">
        <v>816.79</v>
      </c>
      <c r="FA88" s="43">
        <v>21415</v>
      </c>
      <c r="FB88" s="43">
        <v>21145</v>
      </c>
      <c r="FC88" s="43">
        <f>FA88-FB88</f>
        <v>270</v>
      </c>
      <c r="FG88" s="29"/>
      <c r="FH88" s="62"/>
      <c r="FI88" s="48"/>
      <c r="FJ88" s="63">
        <v>1616.11</v>
      </c>
      <c r="FK88" s="43">
        <v>21744</v>
      </c>
      <c r="FL88" s="43">
        <v>21415</v>
      </c>
      <c r="FM88" s="43">
        <f>FK88-FL88</f>
        <v>329</v>
      </c>
      <c r="FQ88" s="29"/>
      <c r="FR88" s="62"/>
      <c r="FS88" s="48"/>
      <c r="FT88" s="63">
        <v>1953.56</v>
      </c>
      <c r="FU88" s="43">
        <v>22137</v>
      </c>
      <c r="FV88" s="43">
        <v>21744</v>
      </c>
      <c r="FW88" s="43">
        <f>FU88-FV88</f>
        <v>393</v>
      </c>
      <c r="GA88" s="29"/>
      <c r="GB88" s="62"/>
      <c r="GC88" s="48"/>
      <c r="GD88" s="63">
        <v>1803.74</v>
      </c>
      <c r="GE88" s="43">
        <v>22519</v>
      </c>
      <c r="GF88" s="43">
        <v>22137</v>
      </c>
      <c r="GG88" s="43">
        <f>GE88-GF88</f>
        <v>382</v>
      </c>
      <c r="GK88" s="29"/>
      <c r="GL88" s="62"/>
      <c r="GM88" s="48"/>
      <c r="GN88" s="63">
        <v>2039.33</v>
      </c>
      <c r="GO88" s="43">
        <v>22911</v>
      </c>
      <c r="GP88" s="43">
        <v>22519</v>
      </c>
      <c r="GQ88" s="43">
        <f>GO88-GP88</f>
        <v>392</v>
      </c>
      <c r="GU88" s="29"/>
      <c r="GV88" s="62"/>
    </row>
    <row r="89" spans="1:204" s="43" customFormat="1" x14ac:dyDescent="0.2">
      <c r="A89" s="55"/>
      <c r="B89" s="55" t="s">
        <v>107</v>
      </c>
      <c r="C89" s="146">
        <v>9400910000</v>
      </c>
      <c r="D89" s="55" t="s">
        <v>106</v>
      </c>
      <c r="E89" s="49">
        <v>46.59</v>
      </c>
      <c r="F89" s="50">
        <v>89096</v>
      </c>
      <c r="G89" s="51">
        <v>88800</v>
      </c>
      <c r="H89" s="58">
        <f>F89-G89</f>
        <v>296</v>
      </c>
      <c r="I89" s="58"/>
      <c r="J89" s="58"/>
      <c r="K89" s="58"/>
      <c r="L89" s="58">
        <v>54228</v>
      </c>
      <c r="M89" s="58">
        <v>829</v>
      </c>
      <c r="N89" s="60">
        <v>128.5</v>
      </c>
      <c r="O89" s="58"/>
      <c r="P89" s="60"/>
      <c r="Q89" s="60"/>
      <c r="R89" s="58">
        <v>54812</v>
      </c>
      <c r="S89" s="58">
        <v>55729</v>
      </c>
      <c r="T89" s="58">
        <v>917</v>
      </c>
      <c r="U89" s="60">
        <v>129</v>
      </c>
      <c r="V89" s="58"/>
      <c r="W89" s="60"/>
      <c r="X89" s="60"/>
      <c r="Y89" s="58">
        <v>54812</v>
      </c>
      <c r="Z89" s="58">
        <v>55729</v>
      </c>
      <c r="AA89" s="58">
        <v>917</v>
      </c>
      <c r="AB89" s="60">
        <v>147.94999999999999</v>
      </c>
      <c r="AC89" s="60"/>
      <c r="AD89" s="60"/>
      <c r="AE89" s="59"/>
      <c r="AF89" s="143">
        <v>57206</v>
      </c>
      <c r="AG89" s="143">
        <v>58208</v>
      </c>
      <c r="AH89" s="65">
        <v>1002</v>
      </c>
      <c r="AI89" s="148">
        <v>90.82</v>
      </c>
      <c r="AJ89" s="150"/>
      <c r="AK89" s="150"/>
      <c r="AL89" s="150"/>
      <c r="AM89" s="65">
        <v>58208</v>
      </c>
      <c r="AN89" s="65">
        <v>58795</v>
      </c>
      <c r="AO89" s="65">
        <v>587</v>
      </c>
      <c r="AP89" s="148">
        <v>71.13</v>
      </c>
      <c r="AQ89" s="148"/>
      <c r="AR89" s="148"/>
      <c r="AS89" s="148"/>
      <c r="AT89" s="65">
        <v>58795</v>
      </c>
      <c r="AU89" s="65">
        <v>59239</v>
      </c>
      <c r="AV89" s="65">
        <v>444</v>
      </c>
      <c r="AW89" s="148">
        <v>123.89</v>
      </c>
      <c r="AX89" s="148"/>
      <c r="AY89" s="148"/>
      <c r="AZ89" s="149"/>
      <c r="BA89" s="65">
        <v>59239</v>
      </c>
      <c r="BB89" s="65">
        <v>60010</v>
      </c>
      <c r="BC89" s="65">
        <v>771</v>
      </c>
      <c r="BD89" s="148">
        <v>147.38</v>
      </c>
      <c r="BE89" s="148"/>
      <c r="BF89" s="148"/>
      <c r="BG89" s="148"/>
      <c r="BH89" s="65">
        <v>60010</v>
      </c>
      <c r="BI89" s="65">
        <v>60940</v>
      </c>
      <c r="BJ89" s="65">
        <v>930</v>
      </c>
      <c r="BK89" s="148">
        <v>166.91</v>
      </c>
      <c r="BL89" s="65"/>
      <c r="BM89" s="65"/>
      <c r="BN89" s="65"/>
      <c r="BO89" s="65">
        <v>60940</v>
      </c>
      <c r="BP89" s="65">
        <v>62006</v>
      </c>
      <c r="BQ89" s="65">
        <v>1066</v>
      </c>
      <c r="BR89" s="65"/>
      <c r="BS89" s="65"/>
      <c r="BT89" s="65"/>
      <c r="BU89" s="65"/>
      <c r="BV89" s="65"/>
      <c r="BW89" s="65"/>
      <c r="BX89" s="65"/>
      <c r="BZ89" s="53"/>
      <c r="CO89" s="29"/>
      <c r="CP89" s="62"/>
      <c r="CQ89" s="48"/>
      <c r="CR89" s="49">
        <v>52.71</v>
      </c>
      <c r="CS89" s="50">
        <v>89442</v>
      </c>
      <c r="CT89" s="51">
        <v>89096</v>
      </c>
      <c r="CU89" s="55">
        <f>CS89-CT89</f>
        <v>346</v>
      </c>
      <c r="CY89" s="29"/>
      <c r="CZ89" s="62"/>
      <c r="DA89" s="48"/>
      <c r="DB89" s="63">
        <v>30.53</v>
      </c>
      <c r="DC89" s="43">
        <v>89621</v>
      </c>
      <c r="DD89" s="43">
        <v>89442</v>
      </c>
      <c r="DE89" s="43">
        <f>DC89-DD89</f>
        <v>179</v>
      </c>
      <c r="DI89" s="29"/>
      <c r="DJ89" s="62"/>
      <c r="DK89" s="48"/>
      <c r="DL89" s="63">
        <v>27.71</v>
      </c>
      <c r="DM89" s="43">
        <v>89775</v>
      </c>
      <c r="DN89" s="43">
        <v>89621</v>
      </c>
      <c r="DO89" s="43">
        <f>DM89-DN89</f>
        <v>154</v>
      </c>
      <c r="DS89" s="29"/>
      <c r="DT89" s="62"/>
      <c r="DU89" s="48"/>
      <c r="DV89" s="63">
        <v>37.61</v>
      </c>
      <c r="DW89" s="43">
        <v>90018</v>
      </c>
      <c r="DX89" s="43">
        <v>89775</v>
      </c>
      <c r="DY89" s="43">
        <f>DW89-DX89</f>
        <v>243</v>
      </c>
      <c r="EC89" s="29"/>
      <c r="ED89" s="62"/>
      <c r="EE89" s="48"/>
      <c r="EF89" s="63">
        <v>50.29</v>
      </c>
      <c r="EG89" s="43">
        <v>90374</v>
      </c>
      <c r="EH89" s="43">
        <v>90018</v>
      </c>
      <c r="EI89" s="43">
        <f>EG89-EH89</f>
        <v>356</v>
      </c>
      <c r="EM89" s="29"/>
      <c r="EN89" s="62"/>
      <c r="EO89" s="48"/>
      <c r="EP89" s="63">
        <v>74.05</v>
      </c>
      <c r="EQ89" s="43">
        <v>90927</v>
      </c>
      <c r="ER89" s="43">
        <v>90374</v>
      </c>
      <c r="ES89" s="43">
        <f>EQ89-ER89</f>
        <v>553</v>
      </c>
      <c r="EW89" s="29"/>
      <c r="EX89" s="62"/>
      <c r="EY89" s="48"/>
      <c r="EZ89" s="63">
        <v>47.42</v>
      </c>
      <c r="FA89" s="43">
        <v>91249</v>
      </c>
      <c r="FB89" s="43">
        <v>90927</v>
      </c>
      <c r="FC89" s="43">
        <f>FA89-FB89</f>
        <v>322</v>
      </c>
      <c r="FG89" s="29"/>
      <c r="FH89" s="62"/>
      <c r="FI89" s="48"/>
      <c r="FJ89" s="63">
        <v>61.91</v>
      </c>
      <c r="FK89" s="43">
        <v>91643</v>
      </c>
      <c r="FL89" s="43">
        <v>91249</v>
      </c>
      <c r="FM89" s="43">
        <f>FK89-FL89</f>
        <v>394</v>
      </c>
      <c r="FQ89" s="29"/>
      <c r="FR89" s="62"/>
      <c r="FS89" s="48"/>
      <c r="FT89" s="63">
        <v>84.83</v>
      </c>
      <c r="FU89" s="43">
        <v>92212</v>
      </c>
      <c r="FV89" s="43">
        <v>91643</v>
      </c>
      <c r="FW89" s="43">
        <f>FU89-FV89</f>
        <v>569</v>
      </c>
      <c r="GA89" s="29"/>
      <c r="GB89" s="62"/>
      <c r="GC89" s="48"/>
      <c r="GD89" s="63">
        <v>41.88</v>
      </c>
      <c r="GE89" s="43">
        <v>92453</v>
      </c>
      <c r="GF89" s="43">
        <v>92212</v>
      </c>
      <c r="GG89" s="43">
        <f>GE89-GF89</f>
        <v>241</v>
      </c>
      <c r="GK89" s="29"/>
      <c r="GL89" s="62"/>
      <c r="GM89" s="48"/>
      <c r="GN89" s="63">
        <v>117.58</v>
      </c>
      <c r="GO89" s="43">
        <v>93272</v>
      </c>
      <c r="GP89" s="43">
        <v>92453</v>
      </c>
      <c r="GQ89" s="43">
        <f>GO89-GP89</f>
        <v>819</v>
      </c>
      <c r="GU89" s="29"/>
      <c r="GV89" s="62"/>
    </row>
    <row r="90" spans="1:204" s="43" customFormat="1" ht="15.75" x14ac:dyDescent="0.25">
      <c r="A90" s="55"/>
      <c r="B90" s="55" t="s">
        <v>105</v>
      </c>
      <c r="C90" s="146">
        <v>9522600000</v>
      </c>
      <c r="D90" s="55" t="s">
        <v>104</v>
      </c>
      <c r="E90" s="49">
        <v>1366.74</v>
      </c>
      <c r="F90" s="50">
        <v>28421</v>
      </c>
      <c r="G90" s="51">
        <v>28147</v>
      </c>
      <c r="H90" s="58">
        <f>F90-G90</f>
        <v>274</v>
      </c>
      <c r="I90" s="144"/>
      <c r="J90" s="144"/>
      <c r="K90" s="144"/>
      <c r="L90" s="144">
        <v>17729</v>
      </c>
      <c r="M90" s="144">
        <v>10760</v>
      </c>
      <c r="N90" s="60">
        <v>1261.71</v>
      </c>
      <c r="O90" s="144"/>
      <c r="P90" s="60"/>
      <c r="Q90" s="60"/>
      <c r="R90" s="144">
        <v>17729</v>
      </c>
      <c r="S90" s="144">
        <v>17989</v>
      </c>
      <c r="T90" s="144">
        <v>10400</v>
      </c>
      <c r="U90" s="60">
        <v>1203.73</v>
      </c>
      <c r="V90" s="144"/>
      <c r="W90" s="60"/>
      <c r="X90" s="60"/>
      <c r="Y90" s="144">
        <v>17989</v>
      </c>
      <c r="Z90" s="144">
        <v>18200</v>
      </c>
      <c r="AA90" s="144">
        <v>8440</v>
      </c>
      <c r="AB90" s="60">
        <v>1359.59</v>
      </c>
      <c r="AC90" s="60"/>
      <c r="AD90" s="60"/>
      <c r="AE90" s="59"/>
      <c r="AF90" s="143">
        <v>18200</v>
      </c>
      <c r="AG90" s="143">
        <v>18533</v>
      </c>
      <c r="AH90" s="65">
        <v>13320</v>
      </c>
      <c r="AI90" s="148">
        <v>1265.73</v>
      </c>
      <c r="AJ90" s="150"/>
      <c r="AK90" s="150"/>
      <c r="AL90" s="150"/>
      <c r="AM90" s="65">
        <v>185331</v>
      </c>
      <c r="AN90" s="65">
        <v>18803</v>
      </c>
      <c r="AO90" s="65">
        <v>11</v>
      </c>
      <c r="AP90" s="148">
        <v>1111.69</v>
      </c>
      <c r="AQ90" s="148"/>
      <c r="AR90" s="148"/>
      <c r="AS90" s="148"/>
      <c r="AT90" s="65">
        <v>18803</v>
      </c>
      <c r="AU90" s="65">
        <v>18984</v>
      </c>
      <c r="AV90" s="65">
        <v>7240</v>
      </c>
      <c r="AW90" s="148">
        <v>1918.34</v>
      </c>
      <c r="AX90" s="148"/>
      <c r="AY90" s="148"/>
      <c r="AZ90" s="149"/>
      <c r="BA90" s="65">
        <v>18984</v>
      </c>
      <c r="BB90" s="65">
        <v>19229</v>
      </c>
      <c r="BC90" s="147">
        <v>9800</v>
      </c>
      <c r="BD90" s="148"/>
      <c r="BE90" s="148"/>
      <c r="BF90" s="148"/>
      <c r="BG90" s="148"/>
      <c r="BH90" s="155" t="s">
        <v>103</v>
      </c>
      <c r="BI90" s="155"/>
      <c r="BJ90" s="155"/>
      <c r="BK90" s="154"/>
      <c r="BL90" s="153"/>
      <c r="BM90" s="153"/>
      <c r="BN90" s="153"/>
      <c r="BO90" s="153"/>
      <c r="BP90" s="153"/>
      <c r="BQ90" s="152"/>
      <c r="BR90" s="152"/>
      <c r="BS90" s="152"/>
      <c r="BT90" s="152"/>
      <c r="BU90" s="152"/>
      <c r="BV90" s="152"/>
      <c r="BW90" s="152"/>
      <c r="BX90" s="152"/>
      <c r="BZ90" s="53"/>
      <c r="CO90" s="29"/>
      <c r="CP90" s="62"/>
      <c r="CQ90" s="48"/>
      <c r="CR90" s="49">
        <v>1157.32</v>
      </c>
      <c r="CS90" s="50">
        <v>28639</v>
      </c>
      <c r="CT90" s="51">
        <v>28421</v>
      </c>
      <c r="CU90" s="55">
        <f>CS90-CT90</f>
        <v>218</v>
      </c>
      <c r="CY90" s="29"/>
      <c r="CZ90" s="62"/>
      <c r="DA90" s="48"/>
      <c r="DB90" s="63">
        <v>1024.56</v>
      </c>
      <c r="DC90" s="43">
        <v>28814</v>
      </c>
      <c r="DD90" s="43">
        <v>28639</v>
      </c>
      <c r="DE90" s="43">
        <f>DC90-DD90</f>
        <v>175</v>
      </c>
      <c r="DI90" s="29"/>
      <c r="DJ90" s="62"/>
      <c r="DK90" s="48"/>
      <c r="DL90" s="63">
        <v>984.08</v>
      </c>
      <c r="DM90" s="43">
        <v>29079</v>
      </c>
      <c r="DN90" s="43">
        <v>28814</v>
      </c>
      <c r="DO90" s="43">
        <f>DM90-DN90</f>
        <v>265</v>
      </c>
      <c r="DS90" s="29"/>
      <c r="DT90" s="62"/>
      <c r="DU90" s="48"/>
      <c r="DV90" s="63">
        <v>1240.17</v>
      </c>
      <c r="DW90" s="43">
        <v>29496</v>
      </c>
      <c r="DX90" s="43">
        <v>29079</v>
      </c>
      <c r="DY90" s="43">
        <f>DW90-DX90</f>
        <v>417</v>
      </c>
      <c r="EC90" s="29"/>
      <c r="ED90" s="62"/>
      <c r="EE90" s="48"/>
      <c r="EF90" s="63">
        <v>1173.4000000000001</v>
      </c>
      <c r="EG90" s="43">
        <v>29799</v>
      </c>
      <c r="EH90" s="43">
        <v>29496</v>
      </c>
      <c r="EI90" s="43">
        <f>EG90-EH90</f>
        <v>303</v>
      </c>
      <c r="EM90" s="29"/>
      <c r="EN90" s="62"/>
      <c r="EO90" s="48"/>
      <c r="EP90" s="63">
        <v>1122.96</v>
      </c>
      <c r="EQ90" s="43">
        <v>30105</v>
      </c>
      <c r="ER90" s="43">
        <v>29799</v>
      </c>
      <c r="ES90" s="43">
        <f>EQ90-ER90</f>
        <v>306</v>
      </c>
      <c r="EW90" s="29"/>
      <c r="EX90" s="62"/>
      <c r="EY90" s="48"/>
      <c r="EZ90" s="63">
        <v>884.9</v>
      </c>
      <c r="FA90" s="43">
        <v>30297</v>
      </c>
      <c r="FB90" s="43">
        <v>30105</v>
      </c>
      <c r="FC90" s="43">
        <f>FA90-FB90</f>
        <v>192</v>
      </c>
      <c r="FG90" s="29"/>
      <c r="FH90" s="62"/>
      <c r="FI90" s="48"/>
      <c r="FJ90" s="63">
        <v>1164.51</v>
      </c>
      <c r="FK90" s="43">
        <v>30500</v>
      </c>
      <c r="FL90" s="43">
        <v>30297</v>
      </c>
      <c r="FM90" s="43">
        <f>FK90-FL90</f>
        <v>203</v>
      </c>
      <c r="FQ90" s="29"/>
      <c r="FR90" s="62"/>
      <c r="FS90" s="48"/>
      <c r="FT90" s="63">
        <v>1368.45</v>
      </c>
      <c r="FU90" s="43">
        <v>30758</v>
      </c>
      <c r="FV90" s="43">
        <v>30500</v>
      </c>
      <c r="FW90" s="43">
        <f>FU90-FV90</f>
        <v>258</v>
      </c>
      <c r="GA90" s="29"/>
      <c r="GB90" s="62"/>
      <c r="GC90" s="48"/>
      <c r="GD90" s="63">
        <v>1007.3</v>
      </c>
      <c r="GE90" s="43">
        <v>30908</v>
      </c>
      <c r="GF90" s="43">
        <v>30758</v>
      </c>
      <c r="GG90" s="43">
        <f>GE90-GF90</f>
        <v>150</v>
      </c>
      <c r="GK90" s="29"/>
      <c r="GL90" s="62"/>
      <c r="GM90" s="48"/>
      <c r="GN90" s="63">
        <v>1675.49</v>
      </c>
      <c r="GO90" s="43">
        <v>31233</v>
      </c>
      <c r="GP90" s="43">
        <v>30908</v>
      </c>
      <c r="GQ90" s="43">
        <f>GO90-GP90</f>
        <v>325</v>
      </c>
      <c r="GU90" s="29"/>
      <c r="GV90" s="62"/>
    </row>
    <row r="91" spans="1:204" s="43" customFormat="1" x14ac:dyDescent="0.2">
      <c r="A91" s="55"/>
      <c r="B91" s="55" t="s">
        <v>58</v>
      </c>
      <c r="C91" s="146">
        <v>9667830000</v>
      </c>
      <c r="D91" s="151" t="s">
        <v>102</v>
      </c>
      <c r="E91" s="49">
        <v>16.37</v>
      </c>
      <c r="F91" s="50">
        <v>11840</v>
      </c>
      <c r="G91" s="51">
        <v>11792</v>
      </c>
      <c r="H91" s="58">
        <f>F91-G91</f>
        <v>48</v>
      </c>
      <c r="I91" s="58"/>
      <c r="J91" s="58"/>
      <c r="K91" s="58"/>
      <c r="L91" s="58">
        <v>5713</v>
      </c>
      <c r="M91" s="58">
        <v>205</v>
      </c>
      <c r="N91" s="60">
        <v>27.57</v>
      </c>
      <c r="O91" s="58"/>
      <c r="P91" s="60"/>
      <c r="Q91" s="60"/>
      <c r="R91" s="58">
        <v>5713</v>
      </c>
      <c r="S91" s="58">
        <v>5849</v>
      </c>
      <c r="T91" s="58">
        <v>136</v>
      </c>
      <c r="U91" s="60">
        <v>24.6</v>
      </c>
      <c r="V91" s="58"/>
      <c r="W91" s="60"/>
      <c r="X91" s="60"/>
      <c r="Y91" s="58">
        <v>5849</v>
      </c>
      <c r="Z91" s="58">
        <v>5955</v>
      </c>
      <c r="AA91" s="58">
        <v>106</v>
      </c>
      <c r="AB91" s="60">
        <v>27.77</v>
      </c>
      <c r="AC91" s="60"/>
      <c r="AD91" s="60"/>
      <c r="AE91" s="59"/>
      <c r="AF91" s="143">
        <v>5955</v>
      </c>
      <c r="AG91" s="143">
        <v>6084</v>
      </c>
      <c r="AH91" s="65">
        <v>129</v>
      </c>
      <c r="AI91" s="148">
        <v>58.18</v>
      </c>
      <c r="AJ91" s="150"/>
      <c r="AK91" s="150"/>
      <c r="AL91" s="150"/>
      <c r="AM91" s="65">
        <v>6084</v>
      </c>
      <c r="AN91" s="65">
        <v>6434</v>
      </c>
      <c r="AO91" s="65">
        <v>350</v>
      </c>
      <c r="AP91" s="148">
        <v>160.19999999999999</v>
      </c>
      <c r="AQ91" s="148"/>
      <c r="AR91" s="148"/>
      <c r="AS91" s="148"/>
      <c r="AT91" s="65">
        <v>6434</v>
      </c>
      <c r="AU91" s="65">
        <v>7525</v>
      </c>
      <c r="AV91" s="147">
        <v>1091</v>
      </c>
      <c r="AW91" s="148">
        <v>31.85</v>
      </c>
      <c r="AX91" s="148"/>
      <c r="AY91" s="148"/>
      <c r="AZ91" s="149"/>
      <c r="BA91" s="147">
        <v>7525</v>
      </c>
      <c r="BB91" s="147">
        <v>7673</v>
      </c>
      <c r="BC91" s="147">
        <v>148</v>
      </c>
      <c r="BD91" s="148">
        <v>32.9</v>
      </c>
      <c r="BE91" s="148"/>
      <c r="BF91" s="148"/>
      <c r="BG91" s="148"/>
      <c r="BH91" s="147">
        <v>7673</v>
      </c>
      <c r="BI91" s="147">
        <v>7828</v>
      </c>
      <c r="BJ91" s="147">
        <v>155</v>
      </c>
      <c r="BK91" s="148">
        <v>42.52</v>
      </c>
      <c r="BL91" s="147"/>
      <c r="BM91" s="147"/>
      <c r="BN91" s="147"/>
      <c r="BO91" s="147">
        <v>7828</v>
      </c>
      <c r="BP91" s="147">
        <v>8049</v>
      </c>
      <c r="BQ91" s="65">
        <v>221</v>
      </c>
      <c r="BR91" s="65"/>
      <c r="BS91" s="65"/>
      <c r="BT91" s="65"/>
      <c r="BU91" s="65"/>
      <c r="BV91" s="65"/>
      <c r="BW91" s="65"/>
      <c r="BX91" s="65"/>
      <c r="BZ91" s="53"/>
      <c r="CO91" s="29"/>
      <c r="CP91" s="62"/>
      <c r="CQ91" s="48"/>
      <c r="CR91" s="49">
        <v>20.34</v>
      </c>
      <c r="CS91" s="50">
        <v>11920</v>
      </c>
      <c r="CT91" s="51">
        <v>11840</v>
      </c>
      <c r="CU91" s="55">
        <f>CS91-CT91</f>
        <v>80</v>
      </c>
      <c r="CY91" s="29"/>
      <c r="CZ91" s="62"/>
      <c r="DA91" s="48"/>
      <c r="DB91" s="63">
        <v>12.48</v>
      </c>
      <c r="DC91" s="43">
        <v>11938</v>
      </c>
      <c r="DD91" s="43">
        <v>11920</v>
      </c>
      <c r="DE91" s="43">
        <f>DC91-DD91</f>
        <v>18</v>
      </c>
      <c r="DI91" s="29"/>
      <c r="DJ91" s="62"/>
      <c r="DK91" s="48"/>
      <c r="DL91" s="63">
        <v>13.18</v>
      </c>
      <c r="DM91" s="43">
        <v>11962</v>
      </c>
      <c r="DN91" s="43">
        <v>11938</v>
      </c>
      <c r="DO91" s="43">
        <f>DM91-DN91</f>
        <v>24</v>
      </c>
      <c r="DS91" s="29"/>
      <c r="DT91" s="62"/>
      <c r="DU91" s="48"/>
      <c r="DV91" s="63">
        <v>13.05</v>
      </c>
      <c r="DW91" s="43">
        <v>11985</v>
      </c>
      <c r="DX91" s="43">
        <v>11962</v>
      </c>
      <c r="DY91" s="43">
        <f>DW91-DX91</f>
        <v>23</v>
      </c>
      <c r="EC91" s="29"/>
      <c r="ED91" s="62"/>
      <c r="EE91" s="48"/>
      <c r="EF91" s="63">
        <v>12.71</v>
      </c>
      <c r="EG91" s="43">
        <v>12005</v>
      </c>
      <c r="EH91" s="43">
        <v>11985</v>
      </c>
      <c r="EI91" s="43">
        <f>EG91-EH91</f>
        <v>20</v>
      </c>
      <c r="EM91" s="29"/>
      <c r="EN91" s="62"/>
      <c r="EO91" s="48"/>
      <c r="EP91" s="63">
        <v>14.96</v>
      </c>
      <c r="EQ91" s="43">
        <v>12044</v>
      </c>
      <c r="ER91" s="43">
        <v>12005</v>
      </c>
      <c r="ES91" s="43">
        <f>EQ91-ER91</f>
        <v>39</v>
      </c>
      <c r="EW91" s="29"/>
      <c r="EX91" s="62"/>
      <c r="EY91" s="48"/>
      <c r="EZ91" s="63">
        <v>15.68</v>
      </c>
      <c r="FA91" s="43">
        <v>12089</v>
      </c>
      <c r="FB91" s="43">
        <v>12044</v>
      </c>
      <c r="FC91" s="43">
        <f>FA91-FB91</f>
        <v>45</v>
      </c>
      <c r="FG91" s="29"/>
      <c r="FH91" s="62"/>
      <c r="FI91" s="48"/>
      <c r="FJ91" s="63">
        <v>16.510000000000002</v>
      </c>
      <c r="FK91" s="43">
        <v>12135</v>
      </c>
      <c r="FL91" s="43">
        <v>12089</v>
      </c>
      <c r="FM91" s="43">
        <f>FK91-FL91</f>
        <v>46</v>
      </c>
      <c r="FQ91" s="29"/>
      <c r="FR91" s="62"/>
      <c r="FS91" s="48"/>
      <c r="FT91" s="63">
        <v>18.100000000000001</v>
      </c>
      <c r="FU91" s="43">
        <v>12193</v>
      </c>
      <c r="FV91" s="43">
        <v>12135</v>
      </c>
      <c r="FW91" s="43">
        <f>FU91-FV91</f>
        <v>58</v>
      </c>
      <c r="GA91" s="29"/>
      <c r="GB91" s="62"/>
      <c r="GC91" s="48"/>
      <c r="GD91" s="63">
        <v>17.18</v>
      </c>
      <c r="GE91" s="43">
        <v>12244</v>
      </c>
      <c r="GF91" s="43">
        <v>12193</v>
      </c>
      <c r="GG91" s="43">
        <f>GE91-GF91</f>
        <v>51</v>
      </c>
      <c r="GK91" s="29"/>
      <c r="GL91" s="62"/>
      <c r="GM91" s="48"/>
      <c r="GN91" s="63">
        <v>20.75</v>
      </c>
      <c r="GO91" s="43">
        <v>12322</v>
      </c>
      <c r="GP91" s="43">
        <v>12244</v>
      </c>
      <c r="GQ91" s="43">
        <f>GO91-GP91</f>
        <v>78</v>
      </c>
      <c r="GU91" s="29"/>
      <c r="GV91" s="62"/>
    </row>
    <row r="92" spans="1:204" s="43" customFormat="1" ht="15.75" thickBot="1" x14ac:dyDescent="0.25">
      <c r="A92" s="55"/>
      <c r="B92" s="55" t="s">
        <v>50</v>
      </c>
      <c r="C92" s="146">
        <v>9780900000</v>
      </c>
      <c r="D92" s="55" t="s">
        <v>101</v>
      </c>
      <c r="E92" s="35">
        <v>1462.89</v>
      </c>
      <c r="F92" s="140">
        <v>27491</v>
      </c>
      <c r="G92" s="140">
        <v>27154</v>
      </c>
      <c r="H92" s="145">
        <f>F92-G92</f>
        <v>337</v>
      </c>
      <c r="I92" s="58"/>
      <c r="J92" s="58"/>
      <c r="K92" s="58"/>
      <c r="L92" s="58">
        <v>18630</v>
      </c>
      <c r="M92" s="144">
        <v>10440</v>
      </c>
      <c r="N92" s="60">
        <v>566.33000000000004</v>
      </c>
      <c r="O92" s="58"/>
      <c r="P92" s="60"/>
      <c r="Q92" s="60"/>
      <c r="R92" s="58">
        <v>18841</v>
      </c>
      <c r="S92" s="58">
        <v>18983</v>
      </c>
      <c r="T92" s="144">
        <v>5.68</v>
      </c>
      <c r="U92" s="60">
        <v>576.41</v>
      </c>
      <c r="V92" s="144"/>
      <c r="W92" s="60"/>
      <c r="X92" s="60"/>
      <c r="Y92" s="144">
        <v>18983</v>
      </c>
      <c r="Z92" s="144">
        <v>19117</v>
      </c>
      <c r="AA92" s="144">
        <v>5360</v>
      </c>
      <c r="AB92" s="60">
        <v>601.21</v>
      </c>
      <c r="AC92" s="60"/>
      <c r="AD92" s="60"/>
      <c r="AE92" s="59"/>
      <c r="AF92" s="143">
        <v>19117</v>
      </c>
      <c r="AG92" s="143">
        <v>19261</v>
      </c>
      <c r="AH92" s="55">
        <v>5760</v>
      </c>
      <c r="AI92" s="56">
        <v>634.22</v>
      </c>
      <c r="AJ92" s="142"/>
      <c r="AK92" s="142"/>
      <c r="AL92" s="142"/>
      <c r="AM92" s="55">
        <v>19261</v>
      </c>
      <c r="AN92" s="55">
        <v>19413</v>
      </c>
      <c r="AO92" s="55">
        <v>6080</v>
      </c>
      <c r="AP92" s="56">
        <v>756.6</v>
      </c>
      <c r="AQ92" s="56"/>
      <c r="AR92" s="56"/>
      <c r="AS92" s="56"/>
      <c r="AT92" s="55">
        <v>19413</v>
      </c>
      <c r="AU92" s="55">
        <v>19580</v>
      </c>
      <c r="AV92" s="141">
        <v>6680</v>
      </c>
      <c r="AW92" s="56">
        <v>1407.27</v>
      </c>
      <c r="AX92" s="56"/>
      <c r="AY92" s="56"/>
      <c r="AZ92" s="57"/>
      <c r="BA92" s="141">
        <v>19580</v>
      </c>
      <c r="BB92" s="141">
        <v>19825</v>
      </c>
      <c r="BC92" s="141">
        <v>9800</v>
      </c>
      <c r="BD92" s="56">
        <v>1476.57</v>
      </c>
      <c r="BE92" s="56"/>
      <c r="BF92" s="56"/>
      <c r="BG92" s="56"/>
      <c r="BH92" s="141">
        <v>19825</v>
      </c>
      <c r="BI92" s="141">
        <v>20092</v>
      </c>
      <c r="BJ92" s="141">
        <v>10680</v>
      </c>
      <c r="BK92" s="56">
        <v>683.19</v>
      </c>
      <c r="BL92" s="141"/>
      <c r="BM92" s="141"/>
      <c r="BN92" s="141"/>
      <c r="BO92" s="141">
        <v>20092</v>
      </c>
      <c r="BP92" s="141">
        <v>20198</v>
      </c>
      <c r="BQ92" s="65">
        <v>4240</v>
      </c>
      <c r="BR92" s="65"/>
      <c r="BS92" s="65"/>
      <c r="BT92" s="65"/>
      <c r="BU92" s="65"/>
      <c r="BV92" s="65"/>
      <c r="BW92" s="65"/>
      <c r="BX92" s="65"/>
      <c r="BZ92" s="53"/>
      <c r="CO92" s="29"/>
      <c r="CP92" s="62"/>
      <c r="CQ92" s="48"/>
      <c r="CR92" s="35">
        <v>996.22</v>
      </c>
      <c r="CS92" s="140">
        <v>27670</v>
      </c>
      <c r="CT92" s="140">
        <v>27491</v>
      </c>
      <c r="CU92" s="39">
        <f>CS92-CT92</f>
        <v>179</v>
      </c>
      <c r="CY92" s="29"/>
      <c r="CZ92" s="62"/>
      <c r="DA92" s="48"/>
      <c r="DB92" s="31">
        <v>595.75</v>
      </c>
      <c r="DC92" s="28">
        <v>27816</v>
      </c>
      <c r="DD92" s="28">
        <v>27670</v>
      </c>
      <c r="DE92" s="28">
        <f>DC92-DD92</f>
        <v>146</v>
      </c>
      <c r="DI92" s="29"/>
      <c r="DJ92" s="62"/>
      <c r="DK92" s="48"/>
      <c r="DL92" s="31">
        <v>484.15</v>
      </c>
      <c r="DM92" s="28">
        <v>27926</v>
      </c>
      <c r="DN92" s="28">
        <v>27816</v>
      </c>
      <c r="DO92" s="28">
        <f>DM92-DN92</f>
        <v>110</v>
      </c>
      <c r="DS92" s="29"/>
      <c r="DT92" s="62"/>
      <c r="DU92" s="48"/>
      <c r="DV92" s="31">
        <v>481.85</v>
      </c>
      <c r="DW92" s="28">
        <v>28036</v>
      </c>
      <c r="DX92" s="28">
        <v>27926</v>
      </c>
      <c r="DY92" s="28">
        <f>DW92-DX92</f>
        <v>110</v>
      </c>
      <c r="EC92" s="29"/>
      <c r="ED92" s="62"/>
      <c r="EE92" s="48"/>
      <c r="EF92" s="31">
        <v>500.94</v>
      </c>
      <c r="EG92" s="28">
        <v>28152</v>
      </c>
      <c r="EH92" s="28">
        <v>28036</v>
      </c>
      <c r="EI92" s="28">
        <f>EG92-EH92</f>
        <v>116</v>
      </c>
      <c r="EM92" s="29"/>
      <c r="EN92" s="62"/>
      <c r="EO92" s="48"/>
      <c r="EP92" s="31">
        <v>552.45000000000005</v>
      </c>
      <c r="EQ92" s="28">
        <v>28293</v>
      </c>
      <c r="ER92" s="28">
        <v>28152</v>
      </c>
      <c r="ES92" s="28">
        <f>EQ92-ER92</f>
        <v>141</v>
      </c>
      <c r="EW92" s="29"/>
      <c r="EX92" s="62"/>
      <c r="EY92" s="48"/>
      <c r="EZ92" s="31">
        <v>562.14</v>
      </c>
      <c r="FA92" s="28">
        <v>28433</v>
      </c>
      <c r="FB92" s="28">
        <v>28293</v>
      </c>
      <c r="FC92" s="28">
        <f>FA92-FB92</f>
        <v>140</v>
      </c>
      <c r="FG92" s="29"/>
      <c r="FH92" s="62"/>
      <c r="FI92" s="48"/>
      <c r="FJ92" s="31">
        <v>1116.05</v>
      </c>
      <c r="FK92" s="28">
        <v>28616</v>
      </c>
      <c r="FL92" s="28">
        <v>28433</v>
      </c>
      <c r="FM92" s="28">
        <f>FK92-FL92</f>
        <v>183</v>
      </c>
      <c r="FQ92" s="29"/>
      <c r="FR92" s="62"/>
      <c r="FS92" s="48"/>
      <c r="FT92" s="31">
        <v>1377.47</v>
      </c>
      <c r="FU92" s="28">
        <v>28893</v>
      </c>
      <c r="FV92" s="28">
        <v>28616</v>
      </c>
      <c r="FW92" s="28">
        <f>FU92-FV92</f>
        <v>277</v>
      </c>
      <c r="GA92" s="29"/>
      <c r="GB92" s="62"/>
      <c r="GC92" s="48"/>
      <c r="GD92" s="31">
        <v>1136.26</v>
      </c>
      <c r="GE92" s="28">
        <v>29096</v>
      </c>
      <c r="GF92" s="28">
        <v>28893</v>
      </c>
      <c r="GG92" s="28">
        <f>GE92-GF92</f>
        <v>203</v>
      </c>
      <c r="GK92" s="29"/>
      <c r="GL92" s="62"/>
      <c r="GM92" s="48"/>
      <c r="GN92" s="31">
        <v>1464.41</v>
      </c>
      <c r="GO92" s="28">
        <v>29366</v>
      </c>
      <c r="GP92" s="28">
        <v>29096</v>
      </c>
      <c r="GQ92" s="28">
        <f>GO92-GP92</f>
        <v>270</v>
      </c>
      <c r="GU92" s="29"/>
      <c r="GV92" s="62"/>
    </row>
    <row r="93" spans="1:204" s="128" customFormat="1" ht="15.75" x14ac:dyDescent="0.25">
      <c r="C93" s="139"/>
      <c r="E93" s="138">
        <f>SUM(E49:E92)</f>
        <v>62496.719999999994</v>
      </c>
      <c r="F93" s="119">
        <f>SUM(F49:F92)</f>
        <v>1361249</v>
      </c>
      <c r="G93" s="119">
        <f>SUM(G49:G92)</f>
        <v>1230927</v>
      </c>
      <c r="H93" s="119">
        <f>F93-G93</f>
        <v>130322</v>
      </c>
      <c r="I93" s="137"/>
      <c r="J93" s="133"/>
      <c r="K93" s="133"/>
      <c r="L93" s="133"/>
      <c r="M93" s="137"/>
      <c r="N93" s="133"/>
      <c r="O93" s="133"/>
      <c r="P93" s="133"/>
      <c r="Q93" s="133"/>
      <c r="R93" s="133"/>
      <c r="S93" s="133"/>
      <c r="T93" s="137"/>
      <c r="U93" s="133"/>
      <c r="V93" s="137"/>
      <c r="W93" s="137"/>
      <c r="X93" s="133"/>
      <c r="Y93" s="133"/>
      <c r="Z93" s="133"/>
      <c r="AA93" s="137"/>
      <c r="AB93" s="133"/>
      <c r="AC93" s="137"/>
      <c r="AD93" s="137"/>
      <c r="AE93" s="133"/>
      <c r="AF93" s="133"/>
      <c r="AG93" s="133"/>
      <c r="AH93" s="137"/>
      <c r="AI93" s="137"/>
      <c r="AJ93" s="137"/>
      <c r="AK93" s="136"/>
      <c r="AL93" s="133"/>
      <c r="AM93" s="133"/>
      <c r="AV93" s="111"/>
      <c r="AW93" s="111"/>
      <c r="AX93" s="111"/>
      <c r="AY93" s="111"/>
      <c r="BC93" s="111"/>
      <c r="BD93" s="111"/>
      <c r="BE93" s="111"/>
      <c r="BF93" s="135"/>
      <c r="BJ93" s="111"/>
      <c r="BK93" s="111"/>
      <c r="BL93" s="111"/>
      <c r="BM93" s="111"/>
      <c r="BQ93" s="111"/>
      <c r="BW93" s="134"/>
      <c r="BX93" s="134"/>
      <c r="BY93" s="134"/>
      <c r="BZ93" s="134"/>
      <c r="CA93" s="134"/>
      <c r="CB93" s="134"/>
      <c r="CC93" s="134"/>
      <c r="CD93" s="134"/>
      <c r="CF93" s="133"/>
      <c r="CO93" s="29"/>
      <c r="CP93" s="62"/>
      <c r="CQ93" s="130"/>
      <c r="CR93" s="132">
        <f>SUM(CR49:CR92)</f>
        <v>46587.359999999993</v>
      </c>
      <c r="CS93" s="18">
        <f>SUM(CS49:CS92)</f>
        <v>1297992</v>
      </c>
      <c r="CT93" s="18">
        <f>SUM(CT49:CT92)</f>
        <v>1261909</v>
      </c>
      <c r="CU93" s="18">
        <f>SUM(CU49:CU92)</f>
        <v>36083</v>
      </c>
      <c r="CY93" s="29"/>
      <c r="CZ93" s="62"/>
      <c r="DA93" s="130"/>
      <c r="DB93" s="129">
        <f>SUM(DB49:DB92)</f>
        <v>29630.71</v>
      </c>
      <c r="DC93" s="18">
        <f>SUM(DC49:DC92)</f>
        <v>1323423</v>
      </c>
      <c r="DD93" s="18">
        <f>SUM(DD49:DD92)</f>
        <v>1296171</v>
      </c>
      <c r="DE93" s="18">
        <f>SUM(DE49:DE92)</f>
        <v>27252</v>
      </c>
      <c r="DI93" s="29"/>
      <c r="DJ93" s="62"/>
      <c r="DK93" s="130"/>
      <c r="DL93" s="129">
        <f>SUM(DL49:DL92)</f>
        <v>34363.21</v>
      </c>
      <c r="DM93" s="18">
        <f>SUM(DM49:DM92)</f>
        <v>1350530</v>
      </c>
      <c r="DN93" s="18">
        <f>SUM(DN49:DN92)</f>
        <v>1323423</v>
      </c>
      <c r="DO93" s="18">
        <f>SUM(DO49:DO92)</f>
        <v>27107</v>
      </c>
      <c r="DS93" s="29"/>
      <c r="DT93" s="62"/>
      <c r="DU93" s="130"/>
      <c r="DV93" s="131">
        <f>SUM(DV49:DV92)</f>
        <v>24999.279999999995</v>
      </c>
      <c r="DW93" s="18">
        <f>SUM(DW49:DW92)</f>
        <v>1393542</v>
      </c>
      <c r="DX93" s="18">
        <f>SUM(DX49:DX92)</f>
        <v>1360000</v>
      </c>
      <c r="DY93" s="18">
        <f>SUM(DY49:DY92)</f>
        <v>33542</v>
      </c>
      <c r="EC93" s="29"/>
      <c r="ED93" s="62"/>
      <c r="EE93" s="130"/>
      <c r="EF93" s="131">
        <f>SUM(EF49:EF92)</f>
        <v>24188.109999999997</v>
      </c>
      <c r="EG93" s="18">
        <f>SUM(EG49:EG92)</f>
        <v>1323314</v>
      </c>
      <c r="EH93" s="18">
        <f>SUM(EH49:EH92)</f>
        <v>1290620</v>
      </c>
      <c r="EI93" s="18">
        <f>SUM(EI49:EI92)</f>
        <v>32694</v>
      </c>
      <c r="EM93" s="29"/>
      <c r="EN93" s="62"/>
      <c r="EO93" s="130"/>
      <c r="EP93" s="129">
        <f>SUM(EP49:EP92)</f>
        <v>25844.07</v>
      </c>
      <c r="EQ93" s="18">
        <f>SUM(EQ49:EQ92)</f>
        <v>1348524</v>
      </c>
      <c r="ER93" s="18">
        <f>SUM(ER49:ER92)</f>
        <v>1318951</v>
      </c>
      <c r="ES93" s="18">
        <f>SUM(ES49:ES92)</f>
        <v>29573</v>
      </c>
      <c r="EW93" s="29"/>
      <c r="EX93" s="62"/>
      <c r="EY93" s="130"/>
      <c r="EZ93" s="129">
        <f>SUM(EZ49:EZ92)</f>
        <v>28243.329999999991</v>
      </c>
      <c r="FA93" s="18">
        <f>SUM(FA49:FA92)</f>
        <v>1373897</v>
      </c>
      <c r="FB93" s="18">
        <f>SUM(FB49:FB92)</f>
        <v>1348524</v>
      </c>
      <c r="FC93" s="18">
        <f>SUM(FC49:FC92)</f>
        <v>25373</v>
      </c>
      <c r="FG93" s="29"/>
      <c r="FH93" s="62"/>
      <c r="FI93" s="130"/>
      <c r="FJ93" s="129">
        <f>SUM(FJ49:FJ92)</f>
        <v>50382.360000000022</v>
      </c>
      <c r="FK93" s="18">
        <f>SUM(FK49:FK92)</f>
        <v>1401427</v>
      </c>
      <c r="FL93" s="18">
        <f>SUM(FL49:FL92)</f>
        <v>1369977</v>
      </c>
      <c r="FM93" s="18">
        <f>SUM(FM49:FM92)</f>
        <v>31450</v>
      </c>
      <c r="FQ93" s="29"/>
      <c r="FR93" s="62"/>
      <c r="FS93" s="130"/>
      <c r="FT93" s="129">
        <f>SUM(FT49:FT92)</f>
        <v>60998.01999999999</v>
      </c>
      <c r="FU93" s="18">
        <f>SUM(FU49:FU92)</f>
        <v>1426222</v>
      </c>
      <c r="FV93" s="18">
        <f>SUM(FV49:FV92)</f>
        <v>1377713</v>
      </c>
      <c r="FW93" s="18">
        <f>SUM(FW49:FW92)</f>
        <v>48509</v>
      </c>
      <c r="GA93" s="29"/>
      <c r="GB93" s="62"/>
      <c r="GC93" s="130"/>
      <c r="GD93" s="129">
        <f>SUM(GD49:GD92)</f>
        <v>64078.400000000009</v>
      </c>
      <c r="GE93" s="18">
        <f>SUM(GE49:GE92)</f>
        <v>1385796</v>
      </c>
      <c r="GF93" s="18">
        <f>SUM(GF49:GF92)</f>
        <v>1326222</v>
      </c>
      <c r="GG93" s="18">
        <f>SUM(GG49:GG92)</f>
        <v>59574</v>
      </c>
      <c r="GK93" s="29"/>
      <c r="GL93" s="62"/>
      <c r="GM93" s="130"/>
      <c r="GN93" s="129">
        <f>SUM(GN49:GN92)</f>
        <v>71944.920000000042</v>
      </c>
      <c r="GO93" s="18">
        <f>SUM(GO49:GO92)</f>
        <v>1302119</v>
      </c>
      <c r="GP93" s="18">
        <f>SUM(GP49:GP92)</f>
        <v>1243696</v>
      </c>
      <c r="GQ93" s="18">
        <f>SUM(GQ49:GQ92)</f>
        <v>58423</v>
      </c>
      <c r="GU93" s="29"/>
      <c r="GV93" s="62"/>
    </row>
    <row r="94" spans="1:204" ht="48" thickBot="1" x14ac:dyDescent="0.3">
      <c r="A94" s="127"/>
      <c r="B94" s="127"/>
      <c r="C94" s="127"/>
      <c r="D94" s="127"/>
      <c r="E94" s="126"/>
      <c r="F94" s="122"/>
      <c r="G94" s="121"/>
      <c r="H94" s="113"/>
      <c r="I94" s="112"/>
      <c r="J94" s="122"/>
      <c r="K94" s="125"/>
      <c r="L94" s="122"/>
      <c r="M94" s="122"/>
      <c r="N94" s="121" t="s">
        <v>100</v>
      </c>
      <c r="O94" s="120" t="s">
        <v>99</v>
      </c>
      <c r="P94" s="124" t="s">
        <v>88</v>
      </c>
      <c r="Q94" s="123" t="s">
        <v>98</v>
      </c>
      <c r="R94" s="122"/>
      <c r="S94" s="122"/>
      <c r="T94" s="122"/>
      <c r="U94" s="121" t="s">
        <v>100</v>
      </c>
      <c r="V94" s="120" t="s">
        <v>99</v>
      </c>
      <c r="W94" s="119" t="s">
        <v>88</v>
      </c>
      <c r="X94" s="123" t="s">
        <v>98</v>
      </c>
      <c r="Y94" s="122"/>
      <c r="Z94" s="122"/>
      <c r="AA94" s="122"/>
      <c r="AB94" s="121" t="s">
        <v>100</v>
      </c>
      <c r="AC94" s="120" t="s">
        <v>99</v>
      </c>
      <c r="AD94" s="119" t="s">
        <v>88</v>
      </c>
      <c r="AE94" s="123" t="s">
        <v>98</v>
      </c>
      <c r="AF94" s="122"/>
      <c r="AG94" s="122"/>
      <c r="AH94" s="122"/>
      <c r="AI94" s="121" t="s">
        <v>100</v>
      </c>
      <c r="AJ94" s="120" t="s">
        <v>99</v>
      </c>
      <c r="AK94" s="119" t="s">
        <v>88</v>
      </c>
      <c r="AL94" s="123" t="s">
        <v>98</v>
      </c>
      <c r="AM94" s="122"/>
      <c r="AN94" s="122"/>
      <c r="AO94" s="122"/>
      <c r="AP94" s="121" t="s">
        <v>100</v>
      </c>
      <c r="AQ94" s="120" t="s">
        <v>99</v>
      </c>
      <c r="AR94" s="119" t="s">
        <v>88</v>
      </c>
      <c r="AS94" s="123" t="s">
        <v>98</v>
      </c>
      <c r="AT94" s="122"/>
      <c r="AU94" s="122"/>
      <c r="AV94" s="122"/>
      <c r="AW94" s="121" t="s">
        <v>100</v>
      </c>
      <c r="AX94" s="120" t="s">
        <v>99</v>
      </c>
      <c r="AY94" s="119" t="s">
        <v>88</v>
      </c>
      <c r="AZ94" s="123" t="s">
        <v>98</v>
      </c>
      <c r="BA94" s="122"/>
      <c r="BB94" s="122"/>
      <c r="BC94" s="122"/>
      <c r="BD94" s="121" t="s">
        <v>100</v>
      </c>
      <c r="BE94" s="120" t="s">
        <v>99</v>
      </c>
      <c r="BF94" s="119" t="s">
        <v>88</v>
      </c>
      <c r="BG94" s="123" t="s">
        <v>98</v>
      </c>
      <c r="BH94" s="122"/>
      <c r="BI94" s="122"/>
      <c r="BJ94" s="122"/>
      <c r="BK94" s="121" t="s">
        <v>100</v>
      </c>
      <c r="BL94" s="120" t="s">
        <v>99</v>
      </c>
      <c r="BM94" s="119" t="s">
        <v>88</v>
      </c>
      <c r="BN94" s="123" t="s">
        <v>98</v>
      </c>
      <c r="BO94" s="122"/>
      <c r="BP94" s="122"/>
      <c r="BQ94" s="122"/>
      <c r="BR94" s="121" t="s">
        <v>100</v>
      </c>
      <c r="BS94" s="120" t="s">
        <v>99</v>
      </c>
      <c r="BT94" s="119" t="s">
        <v>88</v>
      </c>
      <c r="BU94" s="123" t="s">
        <v>98</v>
      </c>
      <c r="BV94" s="122"/>
      <c r="BW94" s="122"/>
      <c r="BX94" s="122"/>
      <c r="BY94" s="121" t="s">
        <v>100</v>
      </c>
      <c r="BZ94" s="120" t="s">
        <v>99</v>
      </c>
      <c r="CA94" s="119" t="s">
        <v>88</v>
      </c>
      <c r="CB94" s="123" t="s">
        <v>98</v>
      </c>
      <c r="CC94" s="122"/>
      <c r="CD94" s="122"/>
      <c r="CE94" s="122"/>
      <c r="CF94" s="121"/>
      <c r="CG94" s="120"/>
      <c r="CH94" s="119"/>
      <c r="CI94" s="118" t="s">
        <v>97</v>
      </c>
      <c r="CJ94" s="117"/>
      <c r="CK94" s="1"/>
      <c r="CO94" s="29"/>
      <c r="CP94" s="62"/>
      <c r="CR94" s="116"/>
      <c r="CS94" s="43"/>
      <c r="CT94" s="43"/>
      <c r="CU94" s="43"/>
      <c r="CV94" s="43"/>
      <c r="CW94" s="43"/>
      <c r="CX94" s="43"/>
      <c r="CY94" s="29"/>
      <c r="CZ94" s="62"/>
      <c r="DA94" s="48"/>
      <c r="DB94" s="43"/>
      <c r="DC94" s="43"/>
      <c r="DD94" s="43"/>
      <c r="DE94" s="43"/>
      <c r="DF94" s="43"/>
      <c r="DG94" s="43"/>
      <c r="DH94" s="43"/>
      <c r="DI94" s="29"/>
      <c r="DJ94" s="62"/>
      <c r="DK94" s="48"/>
      <c r="DL94" s="43"/>
      <c r="DM94" s="43"/>
      <c r="DN94" s="43"/>
      <c r="DO94" s="43"/>
      <c r="DP94" s="43"/>
      <c r="DQ94" s="43"/>
      <c r="DR94" s="43"/>
      <c r="DS94" s="29"/>
      <c r="DT94" s="62"/>
      <c r="DU94" s="48"/>
      <c r="DV94" s="43"/>
      <c r="DW94" s="43"/>
      <c r="DX94" s="43"/>
      <c r="DY94" s="43"/>
      <c r="DZ94" s="43"/>
      <c r="EA94" s="43"/>
      <c r="EB94" s="43"/>
      <c r="EC94" s="29"/>
      <c r="ED94" s="62"/>
      <c r="EF94" s="43"/>
      <c r="EG94" s="43"/>
      <c r="EH94" s="43"/>
      <c r="EI94" s="43"/>
      <c r="EJ94" s="43"/>
      <c r="EK94" s="43"/>
      <c r="EL94" s="43"/>
      <c r="EM94" s="29"/>
      <c r="EN94" s="62"/>
      <c r="EO94" s="2"/>
      <c r="EW94" s="29"/>
      <c r="EX94" s="62"/>
      <c r="FB94" s="43"/>
      <c r="FG94" s="29"/>
      <c r="FH94" s="62"/>
      <c r="FJ94" s="12"/>
      <c r="FQ94" s="29"/>
      <c r="FR94" s="62"/>
      <c r="GA94" s="29"/>
      <c r="GB94" s="62"/>
      <c r="GK94" s="29"/>
      <c r="GL94" s="62"/>
      <c r="GU94" s="29"/>
      <c r="GV94" s="62"/>
    </row>
    <row r="95" spans="1:204" s="99" customFormat="1" ht="31.5" x14ac:dyDescent="0.25">
      <c r="E95" s="106" t="s">
        <v>100</v>
      </c>
      <c r="F95" s="108" t="s">
        <v>99</v>
      </c>
      <c r="G95" s="107" t="s">
        <v>88</v>
      </c>
      <c r="H95" s="87" t="s">
        <v>98</v>
      </c>
      <c r="I95" s="79"/>
      <c r="J95" s="79"/>
      <c r="K95" s="115"/>
      <c r="L95" s="58">
        <v>43295</v>
      </c>
      <c r="M95" s="58">
        <v>43478</v>
      </c>
      <c r="N95" s="58">
        <v>249.61</v>
      </c>
      <c r="O95" s="60">
        <v>158.07</v>
      </c>
      <c r="P95" s="58"/>
      <c r="Q95" s="58"/>
      <c r="R95" s="58"/>
      <c r="S95" s="58">
        <v>43478</v>
      </c>
      <c r="T95" s="58">
        <v>43653</v>
      </c>
      <c r="U95" s="113">
        <v>238.7</v>
      </c>
      <c r="V95" s="60">
        <v>326.07</v>
      </c>
      <c r="W95" s="58"/>
      <c r="X95" s="60"/>
      <c r="Y95" s="60"/>
      <c r="Z95" s="58">
        <v>43653</v>
      </c>
      <c r="AA95" s="58">
        <v>44044</v>
      </c>
      <c r="AB95" s="113">
        <v>533.32399999999996</v>
      </c>
      <c r="AC95" s="114">
        <v>473.84</v>
      </c>
      <c r="AD95" s="113"/>
      <c r="AE95" s="114"/>
      <c r="AF95" s="114"/>
      <c r="AG95" s="113">
        <v>44044</v>
      </c>
      <c r="AH95" s="113">
        <v>44572</v>
      </c>
      <c r="AI95" s="112">
        <v>720.19200000000001</v>
      </c>
      <c r="AJ95" s="60">
        <v>356.57</v>
      </c>
      <c r="AK95" s="60"/>
      <c r="AL95" s="60"/>
      <c r="AM95" s="59"/>
      <c r="AN95" s="58">
        <v>44572</v>
      </c>
      <c r="AO95" s="58">
        <v>44983</v>
      </c>
      <c r="AP95" s="55">
        <v>560.60400000000004</v>
      </c>
      <c r="AQ95" s="56">
        <v>156.34</v>
      </c>
      <c r="AR95" s="55"/>
      <c r="AS95" s="55"/>
      <c r="AT95" s="55"/>
      <c r="AU95" s="55">
        <v>44983</v>
      </c>
      <c r="AV95" s="55">
        <v>45143</v>
      </c>
      <c r="AW95" s="55">
        <v>218.24</v>
      </c>
      <c r="AX95" s="56">
        <v>161.1</v>
      </c>
      <c r="AY95" s="56"/>
      <c r="AZ95" s="56"/>
      <c r="BA95" s="56"/>
      <c r="BB95" s="55">
        <v>4513</v>
      </c>
      <c r="BC95" s="55">
        <v>45310</v>
      </c>
      <c r="BD95" s="55">
        <v>227.78800000000001</v>
      </c>
      <c r="BE95" s="56">
        <v>160.59</v>
      </c>
      <c r="BF95" s="56"/>
      <c r="BG95" s="56"/>
      <c r="BH95" s="57"/>
      <c r="BI95" s="55">
        <v>45310</v>
      </c>
      <c r="BJ95" s="55">
        <v>45479</v>
      </c>
      <c r="BK95" s="55">
        <v>230.51599999999999</v>
      </c>
      <c r="BL95" s="56">
        <v>82.45</v>
      </c>
      <c r="BM95" s="56"/>
      <c r="BN95" s="56"/>
      <c r="BO95" s="56"/>
      <c r="BP95" s="55">
        <v>45479</v>
      </c>
      <c r="BQ95" s="55">
        <v>45535</v>
      </c>
      <c r="BR95" s="55">
        <v>76.384</v>
      </c>
      <c r="BS95" s="56">
        <v>44.78</v>
      </c>
      <c r="BT95" s="55"/>
      <c r="BU95" s="55"/>
      <c r="BV95" s="55" t="s">
        <v>3</v>
      </c>
      <c r="BW95" s="55">
        <v>45535</v>
      </c>
      <c r="BX95" s="55">
        <v>45535</v>
      </c>
      <c r="BY95" s="65">
        <v>0</v>
      </c>
      <c r="BZ95" s="65"/>
      <c r="CA95" s="65"/>
      <c r="CB95" s="65"/>
      <c r="CC95" s="65"/>
      <c r="CD95" s="65"/>
      <c r="CE95" s="65"/>
      <c r="CF95" s="65"/>
      <c r="CG95" s="111" t="e">
        <f>SUM(F95:F121)+SUM(#REF!)+SUM(O95:O121)+SUM(V95:V121)+SUM(AC95:AC121)+SUM(AJ95:AJ121)+SUM(AQ95:AQ121)+SUM(AX95:AX121)+SUM(BE95:BE121)+SUM(BS95:BS121)+SUM(BZ95:BZ121)+SUM(BL95:BL121)</f>
        <v>#REF!</v>
      </c>
      <c r="CH95" s="110" t="s">
        <v>92</v>
      </c>
      <c r="CO95" s="100" t="s">
        <v>97</v>
      </c>
      <c r="CP95" s="62"/>
      <c r="CQ95" s="105"/>
      <c r="CR95" s="106" t="s">
        <v>100</v>
      </c>
      <c r="CS95" s="108" t="s">
        <v>99</v>
      </c>
      <c r="CT95" s="107" t="s">
        <v>88</v>
      </c>
      <c r="CU95" s="87" t="s">
        <v>98</v>
      </c>
      <c r="CV95" s="43"/>
      <c r="CW95" s="43"/>
      <c r="CX95" s="43"/>
      <c r="CY95" s="100" t="s">
        <v>97</v>
      </c>
      <c r="CZ95" s="62"/>
      <c r="DA95" s="48"/>
      <c r="DB95" s="106" t="s">
        <v>100</v>
      </c>
      <c r="DC95" s="108" t="s">
        <v>99</v>
      </c>
      <c r="DD95" s="107" t="s">
        <v>88</v>
      </c>
      <c r="DE95" s="87" t="s">
        <v>98</v>
      </c>
      <c r="DF95" s="43"/>
      <c r="DG95" s="43"/>
      <c r="DH95" s="43"/>
      <c r="DI95" s="100" t="s">
        <v>97</v>
      </c>
      <c r="DJ95" s="62"/>
      <c r="DK95" s="48"/>
      <c r="DL95" s="106" t="s">
        <v>100</v>
      </c>
      <c r="DM95" s="108" t="s">
        <v>99</v>
      </c>
      <c r="DN95" s="107" t="s">
        <v>88</v>
      </c>
      <c r="DO95" s="87" t="s">
        <v>98</v>
      </c>
      <c r="DP95" s="43"/>
      <c r="DQ95" s="43"/>
      <c r="DR95" s="43"/>
      <c r="DS95" s="100" t="s">
        <v>97</v>
      </c>
      <c r="DT95" s="62"/>
      <c r="DU95" s="48"/>
      <c r="DV95" s="106" t="s">
        <v>100</v>
      </c>
      <c r="DW95" s="108" t="s">
        <v>99</v>
      </c>
      <c r="DX95" s="107" t="s">
        <v>88</v>
      </c>
      <c r="DY95" s="87" t="s">
        <v>98</v>
      </c>
      <c r="DZ95" s="43"/>
      <c r="EA95" s="43"/>
      <c r="EB95" s="43"/>
      <c r="EC95" s="100" t="s">
        <v>97</v>
      </c>
      <c r="ED95" s="62"/>
      <c r="EE95" s="105"/>
      <c r="EF95" s="106" t="s">
        <v>100</v>
      </c>
      <c r="EG95" s="108" t="s">
        <v>99</v>
      </c>
      <c r="EH95" s="107" t="s">
        <v>88</v>
      </c>
      <c r="EI95" s="87" t="s">
        <v>98</v>
      </c>
      <c r="EJ95" s="43"/>
      <c r="EK95" s="43"/>
      <c r="EL95" s="43"/>
      <c r="EM95" s="100" t="s">
        <v>97</v>
      </c>
      <c r="EN95" s="62"/>
      <c r="EO95" s="105"/>
      <c r="EP95" s="106" t="s">
        <v>100</v>
      </c>
      <c r="EQ95" s="108" t="s">
        <v>99</v>
      </c>
      <c r="ER95" s="107" t="s">
        <v>88</v>
      </c>
      <c r="ES95" s="87" t="s">
        <v>98</v>
      </c>
      <c r="ET95" s="43"/>
      <c r="EU95" s="43"/>
      <c r="EV95" s="43"/>
      <c r="EW95" s="100" t="s">
        <v>97</v>
      </c>
      <c r="EX95" s="62"/>
      <c r="EY95" s="48"/>
      <c r="EZ95" s="106" t="s">
        <v>100</v>
      </c>
      <c r="FA95" s="108" t="s">
        <v>99</v>
      </c>
      <c r="FB95" s="107" t="s">
        <v>88</v>
      </c>
      <c r="FC95" s="87" t="s">
        <v>98</v>
      </c>
      <c r="FD95" s="43"/>
      <c r="FE95" s="43"/>
      <c r="FF95" s="43"/>
      <c r="FG95" s="100" t="s">
        <v>97</v>
      </c>
      <c r="FH95" s="62"/>
      <c r="FI95" s="105"/>
      <c r="FJ95" s="109" t="s">
        <v>100</v>
      </c>
      <c r="FK95" s="108" t="s">
        <v>99</v>
      </c>
      <c r="FL95" s="107" t="s">
        <v>88</v>
      </c>
      <c r="FM95" s="87" t="s">
        <v>98</v>
      </c>
      <c r="FN95" s="43"/>
      <c r="FO95" s="43"/>
      <c r="FP95" s="43"/>
      <c r="FQ95" s="100" t="s">
        <v>97</v>
      </c>
      <c r="FR95" s="62"/>
      <c r="FS95" s="48"/>
      <c r="FT95" s="106" t="s">
        <v>100</v>
      </c>
      <c r="FU95" s="108" t="s">
        <v>99</v>
      </c>
      <c r="FV95" s="107" t="s">
        <v>88</v>
      </c>
      <c r="FW95" s="87" t="s">
        <v>98</v>
      </c>
      <c r="FX95" s="43"/>
      <c r="FY95" s="43"/>
      <c r="FZ95" s="43"/>
      <c r="GA95" s="100" t="s">
        <v>97</v>
      </c>
      <c r="GB95" s="62"/>
      <c r="GC95" s="48"/>
      <c r="GD95" s="106" t="s">
        <v>100</v>
      </c>
      <c r="GE95" s="103" t="s">
        <v>99</v>
      </c>
      <c r="GF95" s="102" t="s">
        <v>88</v>
      </c>
      <c r="GG95" s="101" t="s">
        <v>98</v>
      </c>
      <c r="GK95" s="100" t="s">
        <v>97</v>
      </c>
      <c r="GL95" s="62"/>
      <c r="GM95" s="105"/>
      <c r="GN95" s="104" t="s">
        <v>100</v>
      </c>
      <c r="GO95" s="103" t="s">
        <v>99</v>
      </c>
      <c r="GP95" s="102" t="s">
        <v>88</v>
      </c>
      <c r="GQ95" s="101" t="s">
        <v>98</v>
      </c>
      <c r="GU95" s="100" t="s">
        <v>97</v>
      </c>
      <c r="GV95" s="62"/>
    </row>
    <row r="96" spans="1:204" ht="31.5" x14ac:dyDescent="0.25">
      <c r="A96" s="98" t="s">
        <v>96</v>
      </c>
      <c r="B96" s="61" t="s">
        <v>62</v>
      </c>
      <c r="C96" s="61" t="s">
        <v>95</v>
      </c>
      <c r="D96" s="61" t="s">
        <v>94</v>
      </c>
      <c r="E96" s="51">
        <v>55124</v>
      </c>
      <c r="F96" s="50">
        <v>55184</v>
      </c>
      <c r="G96" s="50">
        <f>F96-E96</f>
        <v>60</v>
      </c>
      <c r="H96" s="49">
        <v>87.31</v>
      </c>
      <c r="I96" s="79"/>
      <c r="J96" s="73"/>
      <c r="K96" s="97"/>
      <c r="L96" s="94">
        <v>2686</v>
      </c>
      <c r="M96" s="94">
        <v>2686</v>
      </c>
      <c r="N96" s="94">
        <v>0</v>
      </c>
      <c r="O96" s="96">
        <v>106.12</v>
      </c>
      <c r="P96" s="94"/>
      <c r="Q96" s="94"/>
      <c r="R96" s="94"/>
      <c r="S96" s="94">
        <v>2686</v>
      </c>
      <c r="T96" s="94">
        <v>2686</v>
      </c>
      <c r="U96" s="94">
        <v>0</v>
      </c>
      <c r="V96" s="96">
        <v>141.72999999999999</v>
      </c>
      <c r="W96" s="94"/>
      <c r="X96" s="96"/>
      <c r="Y96" s="96"/>
      <c r="Z96" s="94">
        <v>2686</v>
      </c>
      <c r="AA96" s="94">
        <v>2745</v>
      </c>
      <c r="AB96" s="94">
        <v>59</v>
      </c>
      <c r="AC96" s="96">
        <v>166.11</v>
      </c>
      <c r="AD96" s="94"/>
      <c r="AE96" s="96"/>
      <c r="AF96" s="96"/>
      <c r="AG96" s="94">
        <v>2745</v>
      </c>
      <c r="AH96" s="94">
        <v>2832</v>
      </c>
      <c r="AI96" s="73">
        <v>87</v>
      </c>
      <c r="AJ96" s="96">
        <v>154.94</v>
      </c>
      <c r="AK96" s="96"/>
      <c r="AL96" s="96"/>
      <c r="AM96" s="95"/>
      <c r="AN96" s="94">
        <v>2832</v>
      </c>
      <c r="AO96" s="94">
        <v>2908</v>
      </c>
      <c r="AP96" s="78">
        <v>76</v>
      </c>
      <c r="AQ96" s="92">
        <v>132.91999999999999</v>
      </c>
      <c r="AR96" s="78"/>
      <c r="AS96" s="78"/>
      <c r="AT96" s="78"/>
      <c r="AU96" s="78">
        <v>2908</v>
      </c>
      <c r="AV96" s="78">
        <v>2951</v>
      </c>
      <c r="AW96" s="78">
        <v>43</v>
      </c>
      <c r="AX96" s="92">
        <v>108.47</v>
      </c>
      <c r="AY96" s="92"/>
      <c r="AZ96" s="92"/>
      <c r="BA96" s="92"/>
      <c r="BB96" s="78">
        <v>2951</v>
      </c>
      <c r="BC96" s="78">
        <v>2951</v>
      </c>
      <c r="BD96" s="78">
        <v>0</v>
      </c>
      <c r="BE96" s="92">
        <v>107.53</v>
      </c>
      <c r="BF96" s="92"/>
      <c r="BG96" s="92"/>
      <c r="BH96" s="93"/>
      <c r="BI96" s="78">
        <v>2951</v>
      </c>
      <c r="BJ96" s="78">
        <v>2951</v>
      </c>
      <c r="BK96" s="78">
        <v>0</v>
      </c>
      <c r="BL96" s="92">
        <v>122.56</v>
      </c>
      <c r="BM96" s="92"/>
      <c r="BN96" s="92"/>
      <c r="BO96" s="92"/>
      <c r="BP96" s="78">
        <v>2951</v>
      </c>
      <c r="BQ96" s="78">
        <v>2951</v>
      </c>
      <c r="BR96" s="78">
        <v>0</v>
      </c>
      <c r="BS96" s="92">
        <v>165.76</v>
      </c>
      <c r="BT96" s="78"/>
      <c r="BU96" s="78"/>
      <c r="BV96" s="78"/>
      <c r="BW96" s="78">
        <v>2951</v>
      </c>
      <c r="BX96" s="78">
        <v>2951</v>
      </c>
      <c r="BY96" s="91">
        <v>0</v>
      </c>
      <c r="BZ96" s="91"/>
      <c r="CA96" s="91"/>
      <c r="CB96" s="91"/>
      <c r="CC96" s="91"/>
      <c r="CD96" s="91"/>
      <c r="CE96" s="91"/>
      <c r="CF96" s="91"/>
      <c r="CG96" s="90">
        <f>SUM(I94:I94)+SUM(N95:N121)+SUM(U95:U121)+SUM(AB95:AB121)+SUM(AI95:AI121)+SUM(AP95:AP121)+SUM(AW95:AW121)+SUM(BD95:BD121)+SUM(BK95:BK121)+SUM(BR95:BR121)+SUM(BY95:BY121)+SUM(CF95:CF121)</f>
        <v>63996.790000000008</v>
      </c>
      <c r="CH96" s="89" t="s">
        <v>88</v>
      </c>
      <c r="CI96" s="1"/>
      <c r="CJ96" s="1"/>
      <c r="CK96" s="1"/>
      <c r="CO96" s="88">
        <f>H123</f>
        <v>3733.18</v>
      </c>
      <c r="CP96" s="87" t="s">
        <v>92</v>
      </c>
      <c r="CQ96" s="48"/>
      <c r="CR96" s="76">
        <v>55184</v>
      </c>
      <c r="CS96" s="50">
        <v>55241</v>
      </c>
      <c r="CT96" s="43">
        <f>CS96-CR96</f>
        <v>57</v>
      </c>
      <c r="CU96" s="49">
        <v>82.08</v>
      </c>
      <c r="CV96" s="43"/>
      <c r="CW96" s="43"/>
      <c r="CX96" s="43"/>
      <c r="CY96" s="88">
        <f>CU123+CO96</f>
        <v>7462.8099999999995</v>
      </c>
      <c r="CZ96" s="87" t="s">
        <v>92</v>
      </c>
      <c r="DA96" s="48"/>
      <c r="DB96" s="51">
        <v>55241</v>
      </c>
      <c r="DC96" s="50">
        <v>55484</v>
      </c>
      <c r="DD96" s="43">
        <f>DC96-DB96</f>
        <v>243</v>
      </c>
      <c r="DE96" s="49">
        <v>197.29</v>
      </c>
      <c r="DF96" s="43"/>
      <c r="DG96" s="43"/>
      <c r="DH96" s="43"/>
      <c r="DI96" s="88">
        <f>DE123+CY96</f>
        <v>13014.59</v>
      </c>
      <c r="DJ96" s="87" t="s">
        <v>92</v>
      </c>
      <c r="DK96" s="48"/>
      <c r="DL96" s="51">
        <v>55484</v>
      </c>
      <c r="DM96" s="50">
        <v>56291</v>
      </c>
      <c r="DN96" s="43">
        <f>DM96-DL96</f>
        <v>807</v>
      </c>
      <c r="DO96" s="49">
        <v>534.48</v>
      </c>
      <c r="DP96" s="43"/>
      <c r="DQ96" s="43"/>
      <c r="DR96" s="43"/>
      <c r="DS96" s="88">
        <f>DO123+DI96</f>
        <v>22394.89</v>
      </c>
      <c r="DT96" s="87" t="s">
        <v>92</v>
      </c>
      <c r="DU96" s="48"/>
      <c r="DV96" s="51">
        <v>56291</v>
      </c>
      <c r="DW96" s="50">
        <v>57065</v>
      </c>
      <c r="DX96" s="43">
        <f>DW96-DV96</f>
        <v>774</v>
      </c>
      <c r="DY96" s="49">
        <v>495.8</v>
      </c>
      <c r="DZ96" s="43"/>
      <c r="EA96" s="43"/>
      <c r="EB96" s="43"/>
      <c r="EC96" s="88">
        <f>DY123+DS96</f>
        <v>35337.919999999998</v>
      </c>
      <c r="ED96" s="87" t="s">
        <v>92</v>
      </c>
      <c r="EF96" s="51">
        <v>57065</v>
      </c>
      <c r="EG96" s="50">
        <v>57673</v>
      </c>
      <c r="EH96" s="43">
        <f>EG96-EF96</f>
        <v>608</v>
      </c>
      <c r="EI96" s="49">
        <v>424.55</v>
      </c>
      <c r="EJ96" s="43"/>
      <c r="EK96" s="43"/>
      <c r="EL96" s="43"/>
      <c r="EM96" s="88">
        <f>EI123+EC96</f>
        <v>47885.88</v>
      </c>
      <c r="EN96" s="87" t="s">
        <v>92</v>
      </c>
      <c r="EO96" s="2"/>
      <c r="EP96" s="43">
        <v>57673</v>
      </c>
      <c r="EQ96" s="43">
        <v>57983</v>
      </c>
      <c r="ER96" s="43">
        <f>EQ96-EP96</f>
        <v>310</v>
      </c>
      <c r="ES96" s="43">
        <v>259.86</v>
      </c>
      <c r="ET96" s="43"/>
      <c r="EU96" s="43"/>
      <c r="EV96" s="43"/>
      <c r="EW96" s="88">
        <f>ES123+EM96</f>
        <v>57573.299999999996</v>
      </c>
      <c r="EX96" s="87" t="s">
        <v>92</v>
      </c>
      <c r="EY96" s="48"/>
      <c r="EZ96" s="43">
        <v>57983</v>
      </c>
      <c r="FA96" s="43">
        <v>58080</v>
      </c>
      <c r="FB96" s="43">
        <f>FA96-EZ96</f>
        <v>97</v>
      </c>
      <c r="FC96" s="63">
        <v>112.91</v>
      </c>
      <c r="FD96" s="43"/>
      <c r="FE96" s="43"/>
      <c r="FF96" s="43"/>
      <c r="FG96" s="88">
        <f>FC123+EW96</f>
        <v>64188.299999999996</v>
      </c>
      <c r="FH96" s="87" t="s">
        <v>92</v>
      </c>
      <c r="FJ96" s="64">
        <v>58080</v>
      </c>
      <c r="FK96" s="46">
        <v>58140</v>
      </c>
      <c r="FL96" s="43">
        <f>FK96-FJ96</f>
        <v>60</v>
      </c>
      <c r="FM96" s="63">
        <v>91.61</v>
      </c>
      <c r="FN96" s="43"/>
      <c r="FO96" s="43"/>
      <c r="FP96" s="43"/>
      <c r="FQ96" s="88">
        <f>FM123+FG96</f>
        <v>67542.12</v>
      </c>
      <c r="FR96" s="87" t="s">
        <v>92</v>
      </c>
      <c r="FS96" s="48"/>
      <c r="FT96" s="43">
        <v>58140</v>
      </c>
      <c r="FU96" s="43">
        <v>58163</v>
      </c>
      <c r="FV96" s="43">
        <f>FU96-FT96</f>
        <v>23</v>
      </c>
      <c r="FW96" s="43">
        <v>69.7</v>
      </c>
      <c r="FX96" s="43"/>
      <c r="FY96" s="43"/>
      <c r="FZ96" s="43"/>
      <c r="GA96" s="88">
        <f>FW123+FQ96</f>
        <v>71413.45</v>
      </c>
      <c r="GB96" s="87" t="s">
        <v>92</v>
      </c>
      <c r="GC96" s="48"/>
      <c r="GD96" s="66" t="s">
        <v>93</v>
      </c>
      <c r="GE96" s="46">
        <v>58186</v>
      </c>
      <c r="GF96" s="43">
        <f>GE96-GD96</f>
        <v>23</v>
      </c>
      <c r="GG96" s="63">
        <v>79.62</v>
      </c>
      <c r="GH96" s="43"/>
      <c r="GI96" s="43"/>
      <c r="GJ96" s="43"/>
      <c r="GK96" s="88">
        <f>GG123+GA96</f>
        <v>74829.919999999998</v>
      </c>
      <c r="GL96" s="87" t="s">
        <v>92</v>
      </c>
      <c r="GN96" s="43">
        <v>58186</v>
      </c>
      <c r="GO96" s="43">
        <v>58313</v>
      </c>
      <c r="GP96" s="43">
        <f>GO96-GN96</f>
        <v>127</v>
      </c>
      <c r="GQ96" s="63">
        <v>160.91</v>
      </c>
      <c r="GR96" s="43"/>
      <c r="GS96" s="43"/>
      <c r="GT96" s="43"/>
      <c r="GU96" s="88">
        <f>GQ123+GK96</f>
        <v>79305.819999999992</v>
      </c>
      <c r="GV96" s="87" t="s">
        <v>92</v>
      </c>
    </row>
    <row r="97" spans="1:204" ht="15.75" x14ac:dyDescent="0.25">
      <c r="A97" s="55"/>
      <c r="B97" s="61" t="s">
        <v>20</v>
      </c>
      <c r="C97" s="61" t="s">
        <v>91</v>
      </c>
      <c r="D97" s="61" t="s">
        <v>90</v>
      </c>
      <c r="E97" s="51">
        <v>3975</v>
      </c>
      <c r="F97" s="50">
        <v>3975</v>
      </c>
      <c r="G97" s="50">
        <f>F97-E97</f>
        <v>0</v>
      </c>
      <c r="H97" s="49">
        <v>162.96</v>
      </c>
      <c r="I97" s="79"/>
      <c r="J97" s="58"/>
      <c r="K97" s="60"/>
      <c r="L97" s="58">
        <v>88446</v>
      </c>
      <c r="M97" s="58">
        <v>89183</v>
      </c>
      <c r="N97" s="58">
        <v>1005.268</v>
      </c>
      <c r="O97" s="60">
        <v>858.94</v>
      </c>
      <c r="P97" s="58"/>
      <c r="Q97" s="58"/>
      <c r="R97" s="58"/>
      <c r="S97" s="58">
        <v>89183</v>
      </c>
      <c r="T97" s="58">
        <v>90084</v>
      </c>
      <c r="U97" s="58">
        <v>1228.9639999999999</v>
      </c>
      <c r="V97" s="60">
        <v>1084.07</v>
      </c>
      <c r="W97" s="58"/>
      <c r="X97" s="60"/>
      <c r="Y97" s="60"/>
      <c r="Z97" s="58">
        <v>90084</v>
      </c>
      <c r="AA97" s="58">
        <v>91349</v>
      </c>
      <c r="AB97" s="58">
        <v>1725.46</v>
      </c>
      <c r="AC97" s="60">
        <v>2181.7600000000002</v>
      </c>
      <c r="AD97" s="58"/>
      <c r="AE97" s="60"/>
      <c r="AF97" s="60"/>
      <c r="AG97" s="58">
        <v>91349</v>
      </c>
      <c r="AH97" s="58">
        <v>93703</v>
      </c>
      <c r="AI97" s="58">
        <v>3210.8560000000002</v>
      </c>
      <c r="AJ97" s="60">
        <v>1630.03</v>
      </c>
      <c r="AK97" s="60"/>
      <c r="AL97" s="60"/>
      <c r="AM97" s="59"/>
      <c r="AN97" s="58">
        <v>93703</v>
      </c>
      <c r="AO97" s="58">
        <v>95560</v>
      </c>
      <c r="AP97" s="55">
        <v>2532.9479999999999</v>
      </c>
      <c r="AQ97" s="56">
        <v>1217.8800000000001</v>
      </c>
      <c r="AR97" s="55"/>
      <c r="AS97" s="55"/>
      <c r="AT97" s="55"/>
      <c r="AU97" s="55">
        <v>95560</v>
      </c>
      <c r="AV97" s="55">
        <v>96990</v>
      </c>
      <c r="AW97" s="55">
        <v>1950.52</v>
      </c>
      <c r="AX97" s="56">
        <v>160.13</v>
      </c>
      <c r="AY97" s="56"/>
      <c r="AZ97" s="56"/>
      <c r="BA97" s="56"/>
      <c r="BB97" s="55">
        <v>96990</v>
      </c>
      <c r="BC97" s="55">
        <v>97053</v>
      </c>
      <c r="BD97" s="55">
        <v>85.932000000000002</v>
      </c>
      <c r="BE97" s="56">
        <v>321.82</v>
      </c>
      <c r="BF97" s="56"/>
      <c r="BG97" s="56"/>
      <c r="BH97" s="57"/>
      <c r="BI97" s="55">
        <v>97053</v>
      </c>
      <c r="BJ97" s="55">
        <v>97322</v>
      </c>
      <c r="BK97" s="55">
        <v>366.916</v>
      </c>
      <c r="BL97" s="56">
        <v>107.53</v>
      </c>
      <c r="BM97" s="56"/>
      <c r="BN97" s="56"/>
      <c r="BO97" s="56"/>
      <c r="BP97" s="55">
        <v>97518</v>
      </c>
      <c r="BQ97" s="55">
        <v>97518</v>
      </c>
      <c r="BR97" s="55">
        <v>0</v>
      </c>
      <c r="BS97" s="56">
        <v>122.56</v>
      </c>
      <c r="BT97" s="55"/>
      <c r="BU97" s="55"/>
      <c r="BV97" s="55"/>
      <c r="BW97" s="55">
        <v>97518</v>
      </c>
      <c r="BX97" s="55">
        <v>97518</v>
      </c>
      <c r="BY97" s="54">
        <v>0</v>
      </c>
      <c r="BZ97" s="54"/>
      <c r="CA97" s="54"/>
      <c r="CB97" s="54"/>
      <c r="CC97" s="54"/>
      <c r="CD97" s="54"/>
      <c r="CE97" s="54"/>
      <c r="CF97" s="54"/>
      <c r="CG97" s="43"/>
      <c r="CH97" s="53"/>
      <c r="CI97" s="43"/>
      <c r="CJ97" s="43"/>
      <c r="CK97" s="43"/>
      <c r="CL97" s="43"/>
      <c r="CM97" s="43"/>
      <c r="CN97" s="43"/>
      <c r="CO97" s="86">
        <f>G123</f>
        <v>653</v>
      </c>
      <c r="CP97" s="85" t="s">
        <v>88</v>
      </c>
      <c r="CQ97" s="48"/>
      <c r="CR97" s="51">
        <v>3975</v>
      </c>
      <c r="CS97" s="50">
        <v>3975</v>
      </c>
      <c r="CT97" s="43">
        <f>CS97-CR97</f>
        <v>0</v>
      </c>
      <c r="CU97" s="49">
        <v>162.96</v>
      </c>
      <c r="CV97" s="43"/>
      <c r="CW97" s="43"/>
      <c r="CX97" s="43"/>
      <c r="CY97" s="86">
        <f>CT123+CO97</f>
        <v>1386</v>
      </c>
      <c r="CZ97" s="85" t="s">
        <v>88</v>
      </c>
      <c r="DA97" s="48"/>
      <c r="DB97" s="51">
        <v>3975</v>
      </c>
      <c r="DC97" s="50">
        <v>3989</v>
      </c>
      <c r="DD97" s="43">
        <f>DC97-DB97</f>
        <v>14</v>
      </c>
      <c r="DE97" s="49">
        <v>169.37</v>
      </c>
      <c r="DF97" s="43"/>
      <c r="DG97" s="43"/>
      <c r="DH97" s="43"/>
      <c r="DI97" s="86">
        <f>DD123+CY97</f>
        <v>5575</v>
      </c>
      <c r="DJ97" s="85" t="s">
        <v>88</v>
      </c>
      <c r="DK97" s="48"/>
      <c r="DL97" s="51">
        <v>3989</v>
      </c>
      <c r="DM97" s="50">
        <v>3994</v>
      </c>
      <c r="DN97" s="43">
        <f>DM97-DL97</f>
        <v>5</v>
      </c>
      <c r="DO97" s="49">
        <v>165.52</v>
      </c>
      <c r="DP97" s="43"/>
      <c r="DQ97" s="43"/>
      <c r="DR97" s="43"/>
      <c r="DS97" s="86">
        <f>DN123+DI97</f>
        <v>15495</v>
      </c>
      <c r="DT97" s="85" t="s">
        <v>88</v>
      </c>
      <c r="DU97" s="48"/>
      <c r="DV97" s="51">
        <v>3994</v>
      </c>
      <c r="DW97" s="50">
        <v>4048</v>
      </c>
      <c r="DX97" s="43">
        <f>DW97-DV97</f>
        <v>54</v>
      </c>
      <c r="DY97" s="49">
        <v>187.87</v>
      </c>
      <c r="DZ97" s="43"/>
      <c r="EA97" s="43"/>
      <c r="EB97" s="43"/>
      <c r="EC97" s="86">
        <f>DX123+DS97</f>
        <v>33972</v>
      </c>
      <c r="ED97" s="85" t="s">
        <v>88</v>
      </c>
      <c r="EF97" s="51">
        <v>4048</v>
      </c>
      <c r="EG97" s="50">
        <v>4101</v>
      </c>
      <c r="EH97" s="43">
        <f>EG97-EF97</f>
        <v>53</v>
      </c>
      <c r="EI97" s="49">
        <v>190.45</v>
      </c>
      <c r="EJ97" s="43"/>
      <c r="EK97" s="43"/>
      <c r="EL97" s="43"/>
      <c r="EM97" s="86">
        <f>EH123+EC97</f>
        <v>50504</v>
      </c>
      <c r="EN97" s="85" t="s">
        <v>88</v>
      </c>
      <c r="EO97" s="2"/>
      <c r="EP97" s="43">
        <v>4101</v>
      </c>
      <c r="EQ97" s="43">
        <v>4164</v>
      </c>
      <c r="ER97" s="43">
        <f>EQ97-EP97</f>
        <v>63</v>
      </c>
      <c r="ES97" s="43">
        <v>195.27</v>
      </c>
      <c r="ET97" s="43"/>
      <c r="EU97" s="43"/>
      <c r="EV97" s="43"/>
      <c r="EW97" s="86">
        <f>ER123+EM97</f>
        <v>62133</v>
      </c>
      <c r="EX97" s="85" t="s">
        <v>88</v>
      </c>
      <c r="EY97" s="48"/>
      <c r="EZ97" s="43">
        <v>4164</v>
      </c>
      <c r="FA97" s="43">
        <v>4204</v>
      </c>
      <c r="FB97" s="1">
        <f>FA97-EZ97</f>
        <v>40</v>
      </c>
      <c r="FC97" s="45">
        <v>182.87</v>
      </c>
      <c r="FD97" s="43"/>
      <c r="FE97" s="43"/>
      <c r="FF97" s="43"/>
      <c r="FG97" s="86">
        <f>FB123+EW97</f>
        <v>68388</v>
      </c>
      <c r="FH97" s="85" t="s">
        <v>88</v>
      </c>
      <c r="FJ97" s="47">
        <v>4204</v>
      </c>
      <c r="FK97" s="46">
        <v>4207</v>
      </c>
      <c r="FL97" s="43">
        <f>FK97-FJ97</f>
        <v>3</v>
      </c>
      <c r="FM97" s="45">
        <v>123.83</v>
      </c>
      <c r="FN97" s="43"/>
      <c r="FO97" s="43"/>
      <c r="FP97" s="43"/>
      <c r="FQ97" s="86">
        <f>FL123+FG97</f>
        <v>69531</v>
      </c>
      <c r="FR97" s="85" t="s">
        <v>88</v>
      </c>
      <c r="FS97" s="48"/>
      <c r="FT97" s="43">
        <v>4207</v>
      </c>
      <c r="FU97" s="43">
        <v>4207</v>
      </c>
      <c r="FV97" s="43">
        <f>FU97-FT97</f>
        <v>0</v>
      </c>
      <c r="FW97" s="43">
        <v>162.96</v>
      </c>
      <c r="FX97" s="43"/>
      <c r="FY97" s="43"/>
      <c r="FZ97" s="43"/>
      <c r="GA97" s="86">
        <f>FV123+FQ97</f>
        <v>70336</v>
      </c>
      <c r="GB97" s="85" t="s">
        <v>88</v>
      </c>
      <c r="GC97" s="48"/>
      <c r="GD97" s="80" t="s">
        <v>89</v>
      </c>
      <c r="GE97" s="46">
        <v>4207</v>
      </c>
      <c r="GF97" s="43">
        <f>GE97-GD97</f>
        <v>0</v>
      </c>
      <c r="GG97" s="45">
        <v>162.96</v>
      </c>
      <c r="GH97" s="43"/>
      <c r="GI97" s="43"/>
      <c r="GJ97" s="43"/>
      <c r="GK97" s="86">
        <f>GF123+GA97</f>
        <v>70903</v>
      </c>
      <c r="GL97" s="85" t="s">
        <v>88</v>
      </c>
      <c r="GN97" s="43">
        <v>4207</v>
      </c>
      <c r="GO97" s="43">
        <v>4207</v>
      </c>
      <c r="GP97" s="43">
        <f>GO97-GN97</f>
        <v>0</v>
      </c>
      <c r="GQ97" s="45">
        <v>194.75</v>
      </c>
      <c r="GR97" s="43"/>
      <c r="GS97" s="43"/>
      <c r="GT97" s="43"/>
      <c r="GU97" s="86">
        <f>GP123+GK97</f>
        <v>71531</v>
      </c>
      <c r="GV97" s="85" t="s">
        <v>88</v>
      </c>
    </row>
    <row r="98" spans="1:204" x14ac:dyDescent="0.2">
      <c r="A98" s="55"/>
      <c r="B98" s="61" t="s">
        <v>84</v>
      </c>
      <c r="C98" s="61" t="s">
        <v>87</v>
      </c>
      <c r="D98" s="61" t="s">
        <v>86</v>
      </c>
      <c r="E98" s="51">
        <v>32393</v>
      </c>
      <c r="F98" s="50">
        <v>32394</v>
      </c>
      <c r="G98" s="50">
        <f>F98-E98</f>
        <v>1</v>
      </c>
      <c r="H98" s="49">
        <v>163.49</v>
      </c>
      <c r="I98" s="79"/>
      <c r="J98" s="58"/>
      <c r="K98" s="60"/>
      <c r="L98" s="58">
        <v>566</v>
      </c>
      <c r="M98" s="58">
        <v>571</v>
      </c>
      <c r="N98" s="58">
        <v>5</v>
      </c>
      <c r="O98" s="60">
        <v>44.55</v>
      </c>
      <c r="P98" s="58"/>
      <c r="Q98" s="58"/>
      <c r="R98" s="58"/>
      <c r="S98" s="58">
        <v>571</v>
      </c>
      <c r="T98" s="58">
        <v>577</v>
      </c>
      <c r="U98" s="58">
        <v>6</v>
      </c>
      <c r="V98" s="60">
        <v>84.3</v>
      </c>
      <c r="W98" s="58"/>
      <c r="X98" s="60"/>
      <c r="Y98" s="60"/>
      <c r="Z98" s="58">
        <v>577</v>
      </c>
      <c r="AA98" s="58">
        <v>655</v>
      </c>
      <c r="AB98" s="58">
        <v>78</v>
      </c>
      <c r="AC98" s="60">
        <v>129.55000000000001</v>
      </c>
      <c r="AD98" s="58"/>
      <c r="AE98" s="60"/>
      <c r="AF98" s="60"/>
      <c r="AG98" s="58">
        <v>655</v>
      </c>
      <c r="AH98" s="58">
        <v>798</v>
      </c>
      <c r="AI98" s="58">
        <v>143</v>
      </c>
      <c r="AJ98" s="60">
        <v>110.64</v>
      </c>
      <c r="AK98" s="60"/>
      <c r="AL98" s="60"/>
      <c r="AM98" s="59"/>
      <c r="AN98" s="58">
        <v>798</v>
      </c>
      <c r="AO98" s="58">
        <v>918</v>
      </c>
      <c r="AP98" s="55">
        <v>120</v>
      </c>
      <c r="AQ98" s="56">
        <v>77.14</v>
      </c>
      <c r="AR98" s="55"/>
      <c r="AS98" s="55"/>
      <c r="AT98" s="55"/>
      <c r="AU98" s="55">
        <v>918</v>
      </c>
      <c r="AV98" s="55">
        <v>985</v>
      </c>
      <c r="AW98" s="55">
        <v>67</v>
      </c>
      <c r="AX98" s="56">
        <v>51.95</v>
      </c>
      <c r="AY98" s="56"/>
      <c r="AZ98" s="56"/>
      <c r="BA98" s="56"/>
      <c r="BB98" s="55">
        <v>985</v>
      </c>
      <c r="BC98" s="55">
        <v>1002</v>
      </c>
      <c r="BD98" s="55">
        <v>17</v>
      </c>
      <c r="BE98" s="56">
        <v>45.13</v>
      </c>
      <c r="BF98" s="56"/>
      <c r="BG98" s="56"/>
      <c r="BH98" s="57"/>
      <c r="BI98" s="55">
        <v>1002</v>
      </c>
      <c r="BJ98" s="55">
        <v>1008</v>
      </c>
      <c r="BK98" s="55">
        <v>6</v>
      </c>
      <c r="BL98" s="56">
        <v>44.09</v>
      </c>
      <c r="BM98" s="56"/>
      <c r="BN98" s="56"/>
      <c r="BO98" s="56"/>
      <c r="BP98" s="55">
        <v>1013</v>
      </c>
      <c r="BQ98" s="55">
        <v>1017</v>
      </c>
      <c r="BR98" s="55">
        <v>4</v>
      </c>
      <c r="BS98" s="56">
        <v>47.36</v>
      </c>
      <c r="BT98" s="55"/>
      <c r="BU98" s="55"/>
      <c r="BV98" s="55"/>
      <c r="BW98" s="55">
        <v>1017</v>
      </c>
      <c r="BX98" s="55">
        <v>1020</v>
      </c>
      <c r="BY98" s="54">
        <v>3</v>
      </c>
      <c r="BZ98" s="54"/>
      <c r="CA98" s="54"/>
      <c r="CB98" s="54"/>
      <c r="CC98" s="54"/>
      <c r="CD98" s="54"/>
      <c r="CE98" s="54"/>
      <c r="CF98" s="54"/>
      <c r="CG98" s="43"/>
      <c r="CH98" s="53"/>
      <c r="CI98" s="43"/>
      <c r="CJ98" s="43"/>
      <c r="CK98" s="43"/>
      <c r="CL98" s="43"/>
      <c r="CM98" s="43"/>
      <c r="CN98" s="43"/>
      <c r="CO98" s="29"/>
      <c r="CP98" s="62"/>
      <c r="CQ98" s="48"/>
      <c r="CR98" s="51">
        <v>32394</v>
      </c>
      <c r="CS98" s="50">
        <v>32394</v>
      </c>
      <c r="CT98" s="43">
        <f>CS98-CR98</f>
        <v>0</v>
      </c>
      <c r="CU98" s="49">
        <v>162.96</v>
      </c>
      <c r="CV98" s="43"/>
      <c r="CW98" s="43"/>
      <c r="CX98" s="43"/>
      <c r="CY98" s="29"/>
      <c r="CZ98" s="62"/>
      <c r="DA98" s="48"/>
      <c r="DB98" s="51">
        <v>32394</v>
      </c>
      <c r="DC98" s="50">
        <v>33524</v>
      </c>
      <c r="DD98" s="43">
        <f>DC98-DB98</f>
        <v>1130</v>
      </c>
      <c r="DE98" s="49">
        <v>857.42</v>
      </c>
      <c r="DF98" s="43"/>
      <c r="DG98" s="43"/>
      <c r="DH98" s="43"/>
      <c r="DI98" s="29"/>
      <c r="DJ98" s="62"/>
      <c r="DK98" s="48"/>
      <c r="DL98" s="51">
        <v>33524</v>
      </c>
      <c r="DM98" s="50">
        <v>35701</v>
      </c>
      <c r="DN98" s="43">
        <f>DM98-DL98</f>
        <v>2177</v>
      </c>
      <c r="DO98" s="49">
        <v>1645.62</v>
      </c>
      <c r="DP98" s="43"/>
      <c r="DQ98" s="43"/>
      <c r="DR98" s="43"/>
      <c r="DS98" s="29"/>
      <c r="DT98" s="62"/>
      <c r="DU98" s="48"/>
      <c r="DV98" s="51">
        <v>35701</v>
      </c>
      <c r="DW98" s="50">
        <v>38514</v>
      </c>
      <c r="DX98" s="43">
        <f>DW98-DV98</f>
        <v>2813</v>
      </c>
      <c r="DY98" s="49">
        <v>1867</v>
      </c>
      <c r="DZ98" s="43"/>
      <c r="EA98" s="43"/>
      <c r="EB98" s="43"/>
      <c r="EC98" s="29"/>
      <c r="ED98" s="62"/>
      <c r="EF98" s="51">
        <v>38514</v>
      </c>
      <c r="EG98" s="50">
        <v>40646</v>
      </c>
      <c r="EH98" s="43">
        <f>EG98-EF98</f>
        <v>2132</v>
      </c>
      <c r="EI98" s="49">
        <v>1622.18</v>
      </c>
      <c r="EJ98" s="43"/>
      <c r="EK98" s="43"/>
      <c r="EL98" s="43"/>
      <c r="EM98" s="29"/>
      <c r="EN98" s="62"/>
      <c r="EO98" s="2"/>
      <c r="EP98" s="43">
        <v>40646</v>
      </c>
      <c r="EQ98" s="43">
        <v>42459</v>
      </c>
      <c r="ER98" s="43">
        <f>EQ98-EP98</f>
        <v>1813</v>
      </c>
      <c r="ES98" s="43">
        <v>1387.86</v>
      </c>
      <c r="ET98" s="43"/>
      <c r="EU98" s="43"/>
      <c r="EV98" s="43"/>
      <c r="EW98" s="29"/>
      <c r="EX98" s="62"/>
      <c r="EY98" s="48"/>
      <c r="EZ98" s="43">
        <v>42459</v>
      </c>
      <c r="FA98" s="43">
        <v>43943</v>
      </c>
      <c r="FB98" s="43">
        <f>FA98-EZ98</f>
        <v>1484</v>
      </c>
      <c r="FC98" s="45">
        <v>1078.46</v>
      </c>
      <c r="FD98" s="43"/>
      <c r="FE98" s="43"/>
      <c r="FF98" s="43"/>
      <c r="FG98" s="29"/>
      <c r="FH98" s="62"/>
      <c r="FJ98" s="47">
        <v>43943</v>
      </c>
      <c r="FK98" s="46">
        <v>43960</v>
      </c>
      <c r="FL98" s="43">
        <f>FK98-FJ98</f>
        <v>17</v>
      </c>
      <c r="FM98" s="45">
        <v>133.69999999999999</v>
      </c>
      <c r="FN98" s="43"/>
      <c r="FO98" s="43"/>
      <c r="FP98" s="43"/>
      <c r="FQ98" s="29"/>
      <c r="FR98" s="62"/>
      <c r="FS98" s="48"/>
      <c r="FT98" s="43">
        <v>43960</v>
      </c>
      <c r="FU98" s="43">
        <v>43960</v>
      </c>
      <c r="FV98" s="43">
        <f>FU98-FT98</f>
        <v>0</v>
      </c>
      <c r="FW98" s="43">
        <v>162.96</v>
      </c>
      <c r="FX98" s="43"/>
      <c r="FY98" s="43"/>
      <c r="FZ98" s="43"/>
      <c r="GA98" s="29"/>
      <c r="GB98" s="62"/>
      <c r="GC98" s="48"/>
      <c r="GD98" s="80" t="s">
        <v>85</v>
      </c>
      <c r="GE98" s="46">
        <v>43960</v>
      </c>
      <c r="GF98" s="43">
        <f>GE98-GD98</f>
        <v>0</v>
      </c>
      <c r="GG98" s="45">
        <v>162.96</v>
      </c>
      <c r="GH98" s="43"/>
      <c r="GI98" s="43"/>
      <c r="GJ98" s="43"/>
      <c r="GK98" s="29"/>
      <c r="GL98" s="62"/>
      <c r="GN98" s="43">
        <v>43960</v>
      </c>
      <c r="GO98" s="43">
        <v>43960</v>
      </c>
      <c r="GP98" s="43">
        <f>GO98-GN98</f>
        <v>0</v>
      </c>
      <c r="GQ98" s="45">
        <v>194.75</v>
      </c>
      <c r="GR98" s="43"/>
      <c r="GS98" s="43"/>
      <c r="GT98" s="43"/>
      <c r="GU98" s="29"/>
      <c r="GV98" s="62"/>
    </row>
    <row r="99" spans="1:204" x14ac:dyDescent="0.2">
      <c r="A99" s="55"/>
      <c r="B99" s="61" t="s">
        <v>84</v>
      </c>
      <c r="C99" s="61" t="s">
        <v>83</v>
      </c>
      <c r="D99" s="61" t="s">
        <v>82</v>
      </c>
      <c r="E99" s="51">
        <v>2934</v>
      </c>
      <c r="F99" s="50">
        <v>2939</v>
      </c>
      <c r="G99" s="50">
        <f>F99-E99</f>
        <v>5</v>
      </c>
      <c r="H99" s="49">
        <v>58.08</v>
      </c>
      <c r="I99" s="79"/>
      <c r="J99" s="58"/>
      <c r="K99" s="60"/>
      <c r="L99" s="58">
        <v>83212</v>
      </c>
      <c r="M99" s="58">
        <v>83329</v>
      </c>
      <c r="N99" s="58">
        <v>159.58799999999999</v>
      </c>
      <c r="O99" s="60">
        <v>118.2</v>
      </c>
      <c r="P99" s="58"/>
      <c r="Q99" s="58"/>
      <c r="R99" s="58"/>
      <c r="S99" s="58">
        <v>83329</v>
      </c>
      <c r="T99" s="58">
        <v>83442</v>
      </c>
      <c r="U99" s="58">
        <v>154.13200000000001</v>
      </c>
      <c r="V99" s="60">
        <v>421.81</v>
      </c>
      <c r="W99" s="58"/>
      <c r="X99" s="60"/>
      <c r="Y99" s="60"/>
      <c r="Z99" s="58">
        <v>83442</v>
      </c>
      <c r="AA99" s="58">
        <v>83959</v>
      </c>
      <c r="AB99" s="58">
        <v>705.18799999999999</v>
      </c>
      <c r="AC99" s="60">
        <v>727.79</v>
      </c>
      <c r="AD99" s="58"/>
      <c r="AE99" s="60"/>
      <c r="AF99" s="60"/>
      <c r="AG99" s="58">
        <v>83959</v>
      </c>
      <c r="AH99" s="58">
        <v>84794</v>
      </c>
      <c r="AI99" s="58">
        <v>1138.94</v>
      </c>
      <c r="AJ99" s="60">
        <v>934.21</v>
      </c>
      <c r="AK99" s="60"/>
      <c r="AL99" s="60"/>
      <c r="AM99" s="59"/>
      <c r="AN99" s="58">
        <v>84794</v>
      </c>
      <c r="AO99" s="58">
        <v>85972</v>
      </c>
      <c r="AP99" s="55">
        <v>1606.7919999999999</v>
      </c>
      <c r="AQ99" s="56">
        <v>445.56</v>
      </c>
      <c r="AR99" s="55"/>
      <c r="AS99" s="55"/>
      <c r="AT99" s="55"/>
      <c r="AU99" s="55">
        <v>85972</v>
      </c>
      <c r="AV99" s="55">
        <v>86538</v>
      </c>
      <c r="AW99" s="55">
        <v>772.024</v>
      </c>
      <c r="AX99" s="56">
        <v>244.38</v>
      </c>
      <c r="AY99" s="56"/>
      <c r="AZ99" s="56"/>
      <c r="BA99" s="56"/>
      <c r="BB99" s="55">
        <v>86538</v>
      </c>
      <c r="BC99" s="55">
        <v>86538</v>
      </c>
      <c r="BD99" s="55">
        <v>376.464</v>
      </c>
      <c r="BE99" s="56">
        <v>187.35</v>
      </c>
      <c r="BF99" s="56"/>
      <c r="BG99" s="56"/>
      <c r="BH99" s="57"/>
      <c r="BI99" s="55">
        <v>86814</v>
      </c>
      <c r="BJ99" s="55">
        <v>87015</v>
      </c>
      <c r="BK99" s="55">
        <v>274.16399999999999</v>
      </c>
      <c r="BL99" s="56">
        <v>140.91</v>
      </c>
      <c r="BM99" s="56"/>
      <c r="BN99" s="56"/>
      <c r="BO99" s="56"/>
      <c r="BP99" s="55">
        <v>87015</v>
      </c>
      <c r="BQ99" s="55">
        <v>87146</v>
      </c>
      <c r="BR99" s="55">
        <v>178.684</v>
      </c>
      <c r="BS99" s="56">
        <v>117.1</v>
      </c>
      <c r="BT99" s="55"/>
      <c r="BU99" s="55"/>
      <c r="BV99" s="55"/>
      <c r="BW99" s="55">
        <v>87232</v>
      </c>
      <c r="BX99" s="55">
        <v>87331</v>
      </c>
      <c r="BY99" s="65">
        <v>135.036</v>
      </c>
      <c r="BZ99" s="65"/>
      <c r="CA99" s="65"/>
      <c r="CB99" s="65"/>
      <c r="CC99" s="65"/>
      <c r="CD99" s="65"/>
      <c r="CE99" s="65"/>
      <c r="CF99" s="65"/>
      <c r="CG99" s="43"/>
      <c r="CH99" s="53"/>
      <c r="CI99" s="43"/>
      <c r="CJ99" s="43"/>
      <c r="CK99" s="43"/>
      <c r="CL99" s="43"/>
      <c r="CM99" s="43"/>
      <c r="CN99" s="43"/>
      <c r="CO99" s="29"/>
      <c r="CP99" s="62"/>
      <c r="CQ99" s="48"/>
      <c r="CR99" s="51">
        <v>2939</v>
      </c>
      <c r="CS99" s="50">
        <v>2945</v>
      </c>
      <c r="CT99" s="43">
        <f>CS99-CR99</f>
        <v>6</v>
      </c>
      <c r="CU99" s="49">
        <v>58.18</v>
      </c>
      <c r="CV99" s="43"/>
      <c r="CW99" s="43"/>
      <c r="CX99" s="43"/>
      <c r="CY99" s="29"/>
      <c r="CZ99" s="62"/>
      <c r="DA99" s="48"/>
      <c r="DB99" s="51">
        <v>2945</v>
      </c>
      <c r="DC99" s="50">
        <v>2980</v>
      </c>
      <c r="DD99" s="43">
        <f>DC99-DB99</f>
        <v>35</v>
      </c>
      <c r="DE99" s="49">
        <v>71.099999999999994</v>
      </c>
      <c r="DF99" s="43"/>
      <c r="DG99" s="43"/>
      <c r="DH99" s="43"/>
      <c r="DI99" s="29"/>
      <c r="DJ99" s="62"/>
      <c r="DK99" s="48"/>
      <c r="DL99" s="51">
        <v>2980</v>
      </c>
      <c r="DM99" s="50">
        <v>3091</v>
      </c>
      <c r="DN99" s="43">
        <f>DM99-DL99</f>
        <v>111</v>
      </c>
      <c r="DO99" s="49">
        <v>107.74</v>
      </c>
      <c r="DP99" s="43"/>
      <c r="DQ99" s="43"/>
      <c r="DR99" s="43"/>
      <c r="DS99" s="29"/>
      <c r="DT99" s="62"/>
      <c r="DU99" s="48"/>
      <c r="DV99" s="51">
        <v>3091</v>
      </c>
      <c r="DW99" s="50">
        <v>3342</v>
      </c>
      <c r="DX99" s="43">
        <f>DW99-DV99</f>
        <v>251</v>
      </c>
      <c r="DY99" s="49">
        <v>165.51</v>
      </c>
      <c r="DZ99" s="43"/>
      <c r="EA99" s="43"/>
      <c r="EB99" s="43"/>
      <c r="EC99" s="29"/>
      <c r="ED99" s="62"/>
      <c r="EF99" s="51">
        <v>3342</v>
      </c>
      <c r="EG99" s="50">
        <v>3497</v>
      </c>
      <c r="EH99" s="43">
        <f>EG99-EF99</f>
        <v>155</v>
      </c>
      <c r="EI99" s="49">
        <v>128.74</v>
      </c>
      <c r="EJ99" s="43"/>
      <c r="EK99" s="43"/>
      <c r="EL99" s="43"/>
      <c r="EM99" s="29"/>
      <c r="EN99" s="62"/>
      <c r="EO99" s="2"/>
      <c r="EP99" s="43">
        <v>3497</v>
      </c>
      <c r="EQ99" s="43">
        <v>3633</v>
      </c>
      <c r="ER99" s="43">
        <f>EQ99-EP99</f>
        <v>136</v>
      </c>
      <c r="ES99" s="43">
        <v>122.66</v>
      </c>
      <c r="ET99" s="43"/>
      <c r="EU99" s="43"/>
      <c r="EV99" s="43"/>
      <c r="EW99" s="29"/>
      <c r="EX99" s="62"/>
      <c r="EY99" s="48"/>
      <c r="EZ99" s="43">
        <v>3633</v>
      </c>
      <c r="FA99" s="43">
        <v>3688</v>
      </c>
      <c r="FB99" s="43">
        <f>FA99-EZ99</f>
        <v>55</v>
      </c>
      <c r="FC99" s="63">
        <v>81.12</v>
      </c>
      <c r="FD99" s="43"/>
      <c r="FE99" s="43"/>
      <c r="FF99" s="43"/>
      <c r="FG99" s="29"/>
      <c r="FH99" s="62"/>
      <c r="FJ99" s="64">
        <v>3688</v>
      </c>
      <c r="FK99" s="46">
        <v>3707</v>
      </c>
      <c r="FL99" s="43">
        <f>FK99-FJ99</f>
        <v>19</v>
      </c>
      <c r="FM99" s="63">
        <v>54.29</v>
      </c>
      <c r="FN99" s="43"/>
      <c r="FO99" s="43"/>
      <c r="FP99" s="43"/>
      <c r="FQ99" s="29"/>
      <c r="FR99" s="62"/>
      <c r="FS99" s="48"/>
      <c r="FT99" s="43">
        <v>3707</v>
      </c>
      <c r="FU99" s="43">
        <v>3711</v>
      </c>
      <c r="FV99" s="43">
        <f>FU99-FT99</f>
        <v>4</v>
      </c>
      <c r="FW99" s="43">
        <v>58</v>
      </c>
      <c r="FX99" s="43"/>
      <c r="FY99" s="43"/>
      <c r="FZ99" s="43"/>
      <c r="GA99" s="29"/>
      <c r="GB99" s="62"/>
      <c r="GC99" s="48"/>
      <c r="GD99" s="66" t="s">
        <v>81</v>
      </c>
      <c r="GE99" s="46">
        <v>3715</v>
      </c>
      <c r="GF99" s="43">
        <f>GE99-GD99</f>
        <v>4</v>
      </c>
      <c r="GG99" s="63">
        <v>58.25</v>
      </c>
      <c r="GH99" s="43"/>
      <c r="GI99" s="43"/>
      <c r="GJ99" s="43"/>
      <c r="GK99" s="29"/>
      <c r="GL99" s="62"/>
      <c r="GN99" s="43">
        <v>3715</v>
      </c>
      <c r="GO99" s="43">
        <v>3719</v>
      </c>
      <c r="GP99" s="43">
        <f>GO99-GN99</f>
        <v>4</v>
      </c>
      <c r="GQ99" s="63">
        <v>66.7</v>
      </c>
      <c r="GR99" s="43"/>
      <c r="GS99" s="43"/>
      <c r="GT99" s="43"/>
      <c r="GU99" s="29"/>
      <c r="GV99" s="62"/>
    </row>
    <row r="100" spans="1:204" x14ac:dyDescent="0.2">
      <c r="A100" s="55"/>
      <c r="B100" s="61" t="s">
        <v>77</v>
      </c>
      <c r="C100" s="61" t="s">
        <v>80</v>
      </c>
      <c r="D100" s="61" t="s">
        <v>79</v>
      </c>
      <c r="E100" s="51">
        <v>1169</v>
      </c>
      <c r="F100" s="50">
        <v>1255</v>
      </c>
      <c r="G100" s="50">
        <f>F100-E100</f>
        <v>86</v>
      </c>
      <c r="H100" s="49">
        <v>103.64</v>
      </c>
      <c r="I100" s="79"/>
      <c r="J100" s="58"/>
      <c r="K100" s="60"/>
      <c r="L100" s="58">
        <v>185735</v>
      </c>
      <c r="M100" s="58">
        <v>185888</v>
      </c>
      <c r="N100" s="58">
        <v>153</v>
      </c>
      <c r="O100" s="60">
        <v>117.14</v>
      </c>
      <c r="P100" s="58"/>
      <c r="Q100" s="58"/>
      <c r="R100" s="58"/>
      <c r="S100" s="58">
        <v>185888</v>
      </c>
      <c r="T100" s="58">
        <v>186040</v>
      </c>
      <c r="U100" s="58">
        <v>152</v>
      </c>
      <c r="V100" s="60">
        <v>489.74</v>
      </c>
      <c r="W100" s="58"/>
      <c r="X100" s="60"/>
      <c r="Y100" s="60"/>
      <c r="Z100" s="58">
        <v>186040</v>
      </c>
      <c r="AA100" s="58">
        <v>186875</v>
      </c>
      <c r="AB100" s="58">
        <v>835</v>
      </c>
      <c r="AC100" s="60">
        <v>547.62</v>
      </c>
      <c r="AD100" s="58"/>
      <c r="AE100" s="60"/>
      <c r="AF100" s="60"/>
      <c r="AG100" s="58">
        <v>186875</v>
      </c>
      <c r="AH100" s="58">
        <v>187710</v>
      </c>
      <c r="AI100" s="58">
        <v>835</v>
      </c>
      <c r="AJ100" s="60">
        <v>756.58</v>
      </c>
      <c r="AK100" s="60"/>
      <c r="AL100" s="60"/>
      <c r="AM100" s="59"/>
      <c r="AN100" s="58">
        <v>187710</v>
      </c>
      <c r="AO100" s="58">
        <v>188993</v>
      </c>
      <c r="AP100" s="55">
        <v>1283</v>
      </c>
      <c r="AQ100" s="56">
        <v>192.57</v>
      </c>
      <c r="AR100" s="55"/>
      <c r="AS100" s="55"/>
      <c r="AT100" s="55"/>
      <c r="AU100" s="55">
        <v>188993</v>
      </c>
      <c r="AV100" s="55">
        <v>189277</v>
      </c>
      <c r="AW100" s="55">
        <v>284</v>
      </c>
      <c r="AX100" s="56">
        <v>131.51</v>
      </c>
      <c r="AY100" s="56"/>
      <c r="AZ100" s="56"/>
      <c r="BA100" s="56"/>
      <c r="BB100" s="55">
        <v>189277</v>
      </c>
      <c r="BC100" s="55">
        <v>189441</v>
      </c>
      <c r="BD100" s="55">
        <v>164</v>
      </c>
      <c r="BE100" s="56">
        <v>118.85</v>
      </c>
      <c r="BF100" s="56"/>
      <c r="BG100" s="56"/>
      <c r="BH100" s="57"/>
      <c r="BI100" s="55">
        <v>189441</v>
      </c>
      <c r="BJ100" s="55">
        <v>189586</v>
      </c>
      <c r="BK100" s="55">
        <v>145</v>
      </c>
      <c r="BL100" s="56">
        <v>97.89</v>
      </c>
      <c r="BM100" s="56"/>
      <c r="BN100" s="56"/>
      <c r="BO100" s="56"/>
      <c r="BP100" s="55">
        <v>189586</v>
      </c>
      <c r="BQ100" s="55">
        <v>189687</v>
      </c>
      <c r="BR100" s="55">
        <v>101</v>
      </c>
      <c r="BS100" s="56">
        <v>66.36</v>
      </c>
      <c r="BT100" s="55"/>
      <c r="BU100" s="55"/>
      <c r="BV100" s="55"/>
      <c r="BW100" s="55">
        <v>189716</v>
      </c>
      <c r="BX100" s="55">
        <v>189755</v>
      </c>
      <c r="BY100" s="54">
        <v>66.36</v>
      </c>
      <c r="BZ100" s="54"/>
      <c r="CA100" s="54"/>
      <c r="CB100" s="54"/>
      <c r="CC100" s="54"/>
      <c r="CD100" s="54"/>
      <c r="CE100" s="54"/>
      <c r="CF100" s="54"/>
      <c r="CG100" s="43"/>
      <c r="CH100" s="53"/>
      <c r="CI100" s="43"/>
      <c r="CJ100" s="43"/>
      <c r="CK100" s="43"/>
      <c r="CL100" s="43"/>
      <c r="CM100" s="43"/>
      <c r="CN100" s="43"/>
      <c r="CO100" s="29"/>
      <c r="CP100" s="62"/>
      <c r="CQ100" s="48"/>
      <c r="CR100" s="51">
        <v>1255</v>
      </c>
      <c r="CS100" s="50">
        <v>1323</v>
      </c>
      <c r="CT100" s="43">
        <f>CS100-CR100</f>
        <v>68</v>
      </c>
      <c r="CU100" s="49">
        <v>88.94</v>
      </c>
      <c r="CV100" s="43"/>
      <c r="CW100" s="43"/>
      <c r="CX100" s="43"/>
      <c r="CY100" s="29"/>
      <c r="CZ100" s="62"/>
      <c r="DA100" s="43"/>
      <c r="DB100" s="51">
        <v>1323</v>
      </c>
      <c r="DC100" s="50">
        <v>1615</v>
      </c>
      <c r="DD100" s="43">
        <f>DC100-DB100</f>
        <v>292</v>
      </c>
      <c r="DE100" s="49">
        <v>228.97</v>
      </c>
      <c r="DF100" s="43"/>
      <c r="DG100" s="43"/>
      <c r="DH100" s="43"/>
      <c r="DI100" s="29"/>
      <c r="DJ100" s="62"/>
      <c r="DK100" s="43"/>
      <c r="DL100" s="51">
        <v>1615</v>
      </c>
      <c r="DM100" s="50">
        <v>2231</v>
      </c>
      <c r="DN100" s="43">
        <f>DM100-DL100</f>
        <v>616</v>
      </c>
      <c r="DO100" s="49">
        <v>437.97</v>
      </c>
      <c r="DP100" s="43"/>
      <c r="DQ100" s="43"/>
      <c r="DR100" s="43"/>
      <c r="DS100" s="29"/>
      <c r="DT100" s="62"/>
      <c r="DU100" s="43"/>
      <c r="DV100" s="51">
        <v>2231</v>
      </c>
      <c r="DW100" s="50">
        <v>3311</v>
      </c>
      <c r="DX100" s="43">
        <f>DW100-DV100</f>
        <v>1080</v>
      </c>
      <c r="DY100" s="49">
        <v>683</v>
      </c>
      <c r="DZ100" s="43"/>
      <c r="EA100" s="43"/>
      <c r="EB100" s="43"/>
      <c r="EC100" s="29"/>
      <c r="ED100" s="62"/>
      <c r="EE100" s="1"/>
      <c r="EF100" s="51">
        <v>3311</v>
      </c>
      <c r="EG100" s="50">
        <v>4264</v>
      </c>
      <c r="EH100" s="43">
        <f>EG100-EF100</f>
        <v>953</v>
      </c>
      <c r="EI100" s="49">
        <v>643.85</v>
      </c>
      <c r="EJ100" s="43"/>
      <c r="EK100" s="43"/>
      <c r="EL100" s="43"/>
      <c r="EM100" s="29"/>
      <c r="EN100" s="62"/>
      <c r="EO100" s="2"/>
      <c r="EP100" s="43">
        <v>4264</v>
      </c>
      <c r="EQ100" s="43">
        <v>4754</v>
      </c>
      <c r="ER100" s="43">
        <f>EQ100-EP100</f>
        <v>490</v>
      </c>
      <c r="ES100" s="43">
        <v>383.24</v>
      </c>
      <c r="ET100" s="43"/>
      <c r="EU100" s="43"/>
      <c r="EV100" s="43"/>
      <c r="EW100" s="29"/>
      <c r="EX100" s="62"/>
      <c r="EY100" s="43"/>
      <c r="EZ100" s="43">
        <v>4754</v>
      </c>
      <c r="FA100" s="43">
        <v>5007</v>
      </c>
      <c r="FB100" s="43">
        <f>FA100-EZ100</f>
        <v>253</v>
      </c>
      <c r="FC100" s="45">
        <v>209.44</v>
      </c>
      <c r="FD100" s="43"/>
      <c r="FE100" s="43"/>
      <c r="FF100" s="43"/>
      <c r="FG100" s="29"/>
      <c r="FH100" s="62"/>
      <c r="FJ100" s="47">
        <v>5007</v>
      </c>
      <c r="FK100" s="46">
        <v>5149</v>
      </c>
      <c r="FL100" s="43">
        <f>FK100-FJ100</f>
        <v>142</v>
      </c>
      <c r="FM100" s="45">
        <v>135.38999999999999</v>
      </c>
      <c r="FN100" s="43"/>
      <c r="FO100" s="43"/>
      <c r="FP100" s="43"/>
      <c r="FQ100" s="29"/>
      <c r="FR100" s="62"/>
      <c r="FS100" s="43"/>
      <c r="FT100" s="43">
        <v>5149</v>
      </c>
      <c r="FU100" s="43">
        <v>5260</v>
      </c>
      <c r="FV100" s="43">
        <f>FU100-FT100</f>
        <v>111</v>
      </c>
      <c r="FW100" s="43">
        <v>130.22</v>
      </c>
      <c r="FX100" s="43"/>
      <c r="FY100" s="43"/>
      <c r="FZ100" s="43"/>
      <c r="GA100" s="29"/>
      <c r="GB100" s="62"/>
      <c r="GC100" s="43"/>
      <c r="GD100" s="80" t="s">
        <v>78</v>
      </c>
      <c r="GE100" s="46">
        <v>5344</v>
      </c>
      <c r="GF100" s="43">
        <f>GE100-GD100</f>
        <v>84</v>
      </c>
      <c r="GG100" s="45">
        <v>118.47</v>
      </c>
      <c r="GH100" s="43"/>
      <c r="GI100" s="43"/>
      <c r="GJ100" s="43"/>
      <c r="GK100" s="29"/>
      <c r="GL100" s="62"/>
      <c r="GM100" s="1"/>
      <c r="GN100" s="43">
        <v>5344</v>
      </c>
      <c r="GO100" s="43">
        <v>5438</v>
      </c>
      <c r="GP100" s="43">
        <f>GO100-GN100</f>
        <v>94</v>
      </c>
      <c r="GQ100" s="45">
        <v>143.31</v>
      </c>
      <c r="GR100" s="43"/>
      <c r="GS100" s="43"/>
      <c r="GT100" s="43"/>
      <c r="GU100" s="29"/>
      <c r="GV100" s="62"/>
    </row>
    <row r="101" spans="1:204" s="45" customFormat="1" ht="15.75" customHeight="1" x14ac:dyDescent="0.2">
      <c r="A101" s="55"/>
      <c r="B101" s="61" t="s">
        <v>77</v>
      </c>
      <c r="C101" s="61" t="s">
        <v>76</v>
      </c>
      <c r="D101" s="61" t="s">
        <v>75</v>
      </c>
      <c r="E101" s="51">
        <v>207051</v>
      </c>
      <c r="F101" s="50">
        <v>207091</v>
      </c>
      <c r="G101" s="50">
        <f>F101-E101</f>
        <v>40</v>
      </c>
      <c r="H101" s="49">
        <v>72.28</v>
      </c>
      <c r="I101" s="79"/>
      <c r="J101" s="58"/>
      <c r="K101" s="60"/>
      <c r="L101" s="58">
        <v>2213</v>
      </c>
      <c r="M101" s="58">
        <v>2213</v>
      </c>
      <c r="N101" s="58">
        <v>0</v>
      </c>
      <c r="O101" s="60">
        <v>41.94</v>
      </c>
      <c r="P101" s="58"/>
      <c r="Q101" s="58"/>
      <c r="R101" s="58"/>
      <c r="S101" s="58">
        <v>2213</v>
      </c>
      <c r="T101" s="58">
        <v>2213</v>
      </c>
      <c r="U101" s="58">
        <v>0</v>
      </c>
      <c r="V101" s="60">
        <v>41.94</v>
      </c>
      <c r="W101" s="58"/>
      <c r="X101" s="60"/>
      <c r="Y101" s="60"/>
      <c r="Z101" s="58">
        <v>2213</v>
      </c>
      <c r="AA101" s="58">
        <v>2213</v>
      </c>
      <c r="AB101" s="58">
        <v>0</v>
      </c>
      <c r="AC101" s="60">
        <v>41.94</v>
      </c>
      <c r="AD101" s="58"/>
      <c r="AE101" s="60"/>
      <c r="AF101" s="60"/>
      <c r="AG101" s="58">
        <v>2213</v>
      </c>
      <c r="AH101" s="58">
        <v>2213</v>
      </c>
      <c r="AI101" s="58">
        <v>0</v>
      </c>
      <c r="AJ101" s="60">
        <v>41.94</v>
      </c>
      <c r="AK101" s="60"/>
      <c r="AL101" s="60"/>
      <c r="AM101" s="59"/>
      <c r="AN101" s="58">
        <v>2213</v>
      </c>
      <c r="AO101" s="58">
        <v>2213</v>
      </c>
      <c r="AP101" s="81">
        <v>0</v>
      </c>
      <c r="AQ101" s="82">
        <v>42.88</v>
      </c>
      <c r="AR101" s="84"/>
      <c r="AS101" s="84"/>
      <c r="AT101" s="84"/>
      <c r="AU101" s="81">
        <v>2213</v>
      </c>
      <c r="AV101" s="81">
        <v>2213</v>
      </c>
      <c r="AW101" s="81">
        <v>0</v>
      </c>
      <c r="AX101" s="82">
        <v>42.88</v>
      </c>
      <c r="AY101" s="82"/>
      <c r="AZ101" s="82"/>
      <c r="BA101" s="82"/>
      <c r="BB101" s="81">
        <v>2213</v>
      </c>
      <c r="BC101" s="81">
        <v>2213</v>
      </c>
      <c r="BD101" s="81">
        <v>0</v>
      </c>
      <c r="BE101" s="82">
        <v>41.94</v>
      </c>
      <c r="BF101" s="82"/>
      <c r="BG101" s="82"/>
      <c r="BH101" s="83"/>
      <c r="BI101" s="81">
        <v>2213</v>
      </c>
      <c r="BJ101" s="81">
        <v>2213</v>
      </c>
      <c r="BK101" s="81">
        <v>0</v>
      </c>
      <c r="BL101" s="82">
        <v>41.94</v>
      </c>
      <c r="BM101" s="82"/>
      <c r="BN101" s="82"/>
      <c r="BO101" s="82"/>
      <c r="BP101" s="81">
        <v>2213</v>
      </c>
      <c r="BQ101" s="81">
        <v>2213</v>
      </c>
      <c r="BR101" s="81">
        <v>0</v>
      </c>
      <c r="BS101" s="82">
        <v>45.76</v>
      </c>
      <c r="BT101" s="81"/>
      <c r="BU101" s="81"/>
      <c r="BV101" s="81"/>
      <c r="BW101" s="81">
        <v>2213</v>
      </c>
      <c r="BX101" s="81">
        <v>2213</v>
      </c>
      <c r="BY101" s="54">
        <v>0</v>
      </c>
      <c r="BZ101" s="54"/>
      <c r="CA101" s="54"/>
      <c r="CB101" s="54"/>
      <c r="CC101" s="54"/>
      <c r="CD101" s="54"/>
      <c r="CE101" s="54"/>
      <c r="CF101" s="54"/>
      <c r="CG101" s="43"/>
      <c r="CH101" s="53"/>
      <c r="CI101" s="43"/>
      <c r="CJ101" s="43"/>
      <c r="CK101" s="43"/>
      <c r="CL101" s="43"/>
      <c r="CM101" s="43"/>
      <c r="CN101" s="43"/>
      <c r="CO101" s="29"/>
      <c r="CP101" s="62"/>
      <c r="CQ101" s="48"/>
      <c r="CR101" s="51">
        <v>207091</v>
      </c>
      <c r="CS101" s="50">
        <v>207125</v>
      </c>
      <c r="CT101" s="43">
        <f>CS101-CR101</f>
        <v>34</v>
      </c>
      <c r="CU101" s="49">
        <v>68.11</v>
      </c>
      <c r="CV101" s="43"/>
      <c r="CW101" s="43"/>
      <c r="CX101" s="43"/>
      <c r="CY101" s="29"/>
      <c r="CZ101" s="62"/>
      <c r="DA101" s="43"/>
      <c r="DB101" s="51">
        <v>207125</v>
      </c>
      <c r="DC101" s="50">
        <v>207533</v>
      </c>
      <c r="DD101" s="43">
        <f>DC101-DB101</f>
        <v>408</v>
      </c>
      <c r="DE101" s="49">
        <v>232.16</v>
      </c>
      <c r="DF101" s="43"/>
      <c r="DG101" s="43"/>
      <c r="DH101" s="43"/>
      <c r="DI101" s="29"/>
      <c r="DJ101" s="62"/>
      <c r="DK101" s="43"/>
      <c r="DL101" s="51">
        <v>207533</v>
      </c>
      <c r="DM101" s="50">
        <v>208685</v>
      </c>
      <c r="DN101" s="43">
        <f>DM101-DL101</f>
        <v>1152</v>
      </c>
      <c r="DO101" s="49">
        <v>574.30999999999995</v>
      </c>
      <c r="DP101" s="43"/>
      <c r="DQ101" s="43"/>
      <c r="DR101" s="43"/>
      <c r="DS101" s="29"/>
      <c r="DT101" s="62"/>
      <c r="DU101" s="43"/>
      <c r="DV101" s="51">
        <v>208685</v>
      </c>
      <c r="DW101" s="50">
        <v>210800</v>
      </c>
      <c r="DX101" s="43">
        <f>DW101-DV101</f>
        <v>2115</v>
      </c>
      <c r="DY101" s="49">
        <v>950.05</v>
      </c>
      <c r="DZ101" s="43"/>
      <c r="EA101" s="43"/>
      <c r="EB101" s="43"/>
      <c r="EC101" s="29"/>
      <c r="ED101" s="62"/>
      <c r="EE101" s="1"/>
      <c r="EF101" s="51">
        <v>210800</v>
      </c>
      <c r="EG101" s="50">
        <v>212367</v>
      </c>
      <c r="EH101" s="43">
        <f>EG101-EF101</f>
        <v>1567</v>
      </c>
      <c r="EI101" s="49">
        <v>761.21</v>
      </c>
      <c r="EJ101" s="43"/>
      <c r="EK101" s="43"/>
      <c r="EL101" s="43"/>
      <c r="EM101" s="29"/>
      <c r="EN101" s="62"/>
      <c r="EO101" s="2"/>
      <c r="EP101" s="43">
        <v>212367</v>
      </c>
      <c r="EQ101" s="43">
        <v>213147</v>
      </c>
      <c r="ER101" s="43">
        <f>EQ101-EP101</f>
        <v>780</v>
      </c>
      <c r="ES101" s="43">
        <v>434.91</v>
      </c>
      <c r="ET101" s="43"/>
      <c r="EU101" s="43"/>
      <c r="EV101" s="43"/>
      <c r="EW101" s="29"/>
      <c r="EX101" s="62"/>
      <c r="EY101" s="43"/>
      <c r="EZ101" s="43">
        <v>213147</v>
      </c>
      <c r="FA101" s="43">
        <v>213411</v>
      </c>
      <c r="FB101" s="43">
        <f>FA101-EZ101</f>
        <v>264</v>
      </c>
      <c r="FC101" s="45">
        <v>172.85</v>
      </c>
      <c r="FD101" s="43"/>
      <c r="FE101" s="43"/>
      <c r="FF101" s="43"/>
      <c r="FG101" s="29"/>
      <c r="FH101" s="62"/>
      <c r="FI101" s="2"/>
      <c r="FJ101" s="47">
        <v>213411</v>
      </c>
      <c r="FK101" s="46">
        <v>213541</v>
      </c>
      <c r="FL101" s="43">
        <f>FK101-FJ101</f>
        <v>130</v>
      </c>
      <c r="FM101" s="45">
        <v>105.2</v>
      </c>
      <c r="FN101" s="43"/>
      <c r="FO101" s="43"/>
      <c r="FP101" s="43"/>
      <c r="FQ101" s="29"/>
      <c r="FR101" s="62"/>
      <c r="FS101" s="43"/>
      <c r="FT101" s="43">
        <v>213541</v>
      </c>
      <c r="FU101" s="43">
        <v>213611</v>
      </c>
      <c r="FV101" s="43">
        <f>FU101-FT101</f>
        <v>70</v>
      </c>
      <c r="FW101" s="43">
        <v>89.88</v>
      </c>
      <c r="FX101" s="43"/>
      <c r="FY101" s="43"/>
      <c r="FZ101" s="43"/>
      <c r="GA101" s="29"/>
      <c r="GB101" s="62"/>
      <c r="GC101" s="43"/>
      <c r="GD101" s="80" t="s">
        <v>74</v>
      </c>
      <c r="GE101" s="46">
        <v>213676</v>
      </c>
      <c r="GF101" s="43">
        <f>GE101-GD101</f>
        <v>65</v>
      </c>
      <c r="GG101" s="45">
        <v>91.47</v>
      </c>
      <c r="GH101" s="43"/>
      <c r="GI101" s="43"/>
      <c r="GJ101" s="43"/>
      <c r="GK101" s="29"/>
      <c r="GL101" s="62"/>
      <c r="GM101" s="1"/>
      <c r="GN101" s="43">
        <v>213676</v>
      </c>
      <c r="GO101" s="43">
        <v>213705</v>
      </c>
      <c r="GP101" s="43">
        <f>GO101-GN101</f>
        <v>29</v>
      </c>
      <c r="GQ101" s="45">
        <v>81.91</v>
      </c>
      <c r="GR101" s="43"/>
      <c r="GS101" s="43"/>
      <c r="GT101" s="43"/>
      <c r="GU101" s="29"/>
      <c r="GV101" s="62"/>
    </row>
    <row r="102" spans="1:204" s="63" customFormat="1" ht="15.75" customHeight="1" x14ac:dyDescent="0.2">
      <c r="A102" s="55"/>
      <c r="B102" s="61" t="s">
        <v>66</v>
      </c>
      <c r="C102" s="61" t="s">
        <v>73</v>
      </c>
      <c r="D102" s="61" t="s">
        <v>72</v>
      </c>
      <c r="E102" s="51">
        <v>2213</v>
      </c>
      <c r="F102" s="50">
        <v>2213</v>
      </c>
      <c r="G102" s="50">
        <f>F102-E102</f>
        <v>0</v>
      </c>
      <c r="H102" s="49">
        <v>56.06</v>
      </c>
      <c r="I102" s="79"/>
      <c r="J102" s="58"/>
      <c r="K102" s="60"/>
      <c r="L102" s="58">
        <v>6673</v>
      </c>
      <c r="M102" s="58">
        <v>6763</v>
      </c>
      <c r="N102" s="58">
        <v>122.76</v>
      </c>
      <c r="O102" s="60">
        <v>211.32</v>
      </c>
      <c r="P102" s="58"/>
      <c r="Q102" s="58"/>
      <c r="R102" s="58"/>
      <c r="S102" s="58">
        <v>6763</v>
      </c>
      <c r="T102" s="58">
        <v>6893</v>
      </c>
      <c r="U102" s="58">
        <v>177.32</v>
      </c>
      <c r="V102" s="60">
        <v>419.98</v>
      </c>
      <c r="W102" s="58"/>
      <c r="X102" s="60"/>
      <c r="Y102" s="60"/>
      <c r="Z102" s="58">
        <v>6893</v>
      </c>
      <c r="AA102" s="58">
        <v>7276</v>
      </c>
      <c r="AB102" s="58">
        <v>522.41200000000003</v>
      </c>
      <c r="AC102" s="60">
        <v>512.59</v>
      </c>
      <c r="AD102" s="58"/>
      <c r="AE102" s="60"/>
      <c r="AF102" s="60"/>
      <c r="AG102" s="58">
        <v>7276</v>
      </c>
      <c r="AH102" s="58">
        <v>7703</v>
      </c>
      <c r="AI102" s="58">
        <v>582.24800000000005</v>
      </c>
      <c r="AJ102" s="60">
        <v>488.97</v>
      </c>
      <c r="AK102" s="60"/>
      <c r="AL102" s="60"/>
      <c r="AM102" s="59"/>
      <c r="AN102" s="58">
        <v>7703</v>
      </c>
      <c r="AO102" s="58">
        <v>8153</v>
      </c>
      <c r="AP102" s="69">
        <v>613.79999999999995</v>
      </c>
      <c r="AQ102" s="70">
        <v>278.22000000000003</v>
      </c>
      <c r="AR102" s="72"/>
      <c r="AS102" s="72"/>
      <c r="AT102" s="72"/>
      <c r="AU102" s="69">
        <v>8153</v>
      </c>
      <c r="AV102" s="69">
        <v>8334</v>
      </c>
      <c r="AW102" s="69">
        <v>246.88399999999999</v>
      </c>
      <c r="AX102" s="70">
        <v>210.28</v>
      </c>
      <c r="AY102" s="70"/>
      <c r="AZ102" s="70"/>
      <c r="BA102" s="70"/>
      <c r="BB102" s="69">
        <v>8334</v>
      </c>
      <c r="BC102" s="69">
        <v>8452</v>
      </c>
      <c r="BD102" s="69">
        <v>160.952</v>
      </c>
      <c r="BE102" s="70">
        <v>186.93</v>
      </c>
      <c r="BF102" s="70"/>
      <c r="BG102" s="70"/>
      <c r="BH102" s="71"/>
      <c r="BI102" s="69">
        <v>8452</v>
      </c>
      <c r="BJ102" s="69">
        <v>8555</v>
      </c>
      <c r="BK102" s="69">
        <v>140.49199999999999</v>
      </c>
      <c r="BL102" s="70">
        <v>145.08000000000001</v>
      </c>
      <c r="BM102" s="70"/>
      <c r="BN102" s="70"/>
      <c r="BO102" s="70"/>
      <c r="BP102" s="69">
        <v>8555</v>
      </c>
      <c r="BQ102" s="69">
        <v>8602</v>
      </c>
      <c r="BR102" s="69">
        <v>64.108000000000004</v>
      </c>
      <c r="BS102" s="70">
        <v>141.66</v>
      </c>
      <c r="BT102" s="69"/>
      <c r="BU102" s="69"/>
      <c r="BV102" s="69"/>
      <c r="BW102" s="69">
        <v>8634</v>
      </c>
      <c r="BX102" s="69">
        <v>8659</v>
      </c>
      <c r="BY102" s="65">
        <v>34.1</v>
      </c>
      <c r="BZ102" s="65"/>
      <c r="CA102" s="65"/>
      <c r="CB102" s="65"/>
      <c r="CC102" s="65"/>
      <c r="CD102" s="65"/>
      <c r="CE102" s="65"/>
      <c r="CF102" s="65"/>
      <c r="CG102" s="43"/>
      <c r="CH102" s="53"/>
      <c r="CI102" s="43"/>
      <c r="CJ102" s="43"/>
      <c r="CK102" s="43"/>
      <c r="CL102" s="43"/>
      <c r="CM102" s="43"/>
      <c r="CN102" s="43"/>
      <c r="CO102" s="29"/>
      <c r="CP102" s="62"/>
      <c r="CQ102" s="48"/>
      <c r="CR102" s="51">
        <v>2213</v>
      </c>
      <c r="CS102" s="50">
        <v>2213</v>
      </c>
      <c r="CT102" s="43">
        <f>CS102-CR102</f>
        <v>0</v>
      </c>
      <c r="CU102" s="49">
        <v>56.06</v>
      </c>
      <c r="CV102" s="43"/>
      <c r="CW102" s="43"/>
      <c r="CX102" s="43"/>
      <c r="CY102" s="29"/>
      <c r="CZ102" s="62"/>
      <c r="DA102" s="48"/>
      <c r="DB102" s="51">
        <v>2213</v>
      </c>
      <c r="DC102" s="50">
        <v>2213</v>
      </c>
      <c r="DD102" s="43">
        <f>DC102-DB102</f>
        <v>0</v>
      </c>
      <c r="DE102" s="49">
        <v>56.06</v>
      </c>
      <c r="DF102" s="43"/>
      <c r="DG102" s="43"/>
      <c r="DH102" s="43"/>
      <c r="DI102" s="29"/>
      <c r="DJ102" s="62"/>
      <c r="DK102" s="48"/>
      <c r="DL102" s="51">
        <v>2213</v>
      </c>
      <c r="DM102" s="50">
        <v>2213</v>
      </c>
      <c r="DN102" s="43">
        <f>DM102-DL102</f>
        <v>0</v>
      </c>
      <c r="DO102" s="49">
        <v>56.06</v>
      </c>
      <c r="DP102" s="43"/>
      <c r="DQ102" s="43"/>
      <c r="DR102" s="43"/>
      <c r="DS102" s="29"/>
      <c r="DT102" s="62"/>
      <c r="DU102" s="48"/>
      <c r="DV102" s="51">
        <v>2213</v>
      </c>
      <c r="DW102" s="50">
        <v>2213</v>
      </c>
      <c r="DX102" s="43">
        <f>DW102-DV102</f>
        <v>0</v>
      </c>
      <c r="DY102" s="49">
        <v>56.06</v>
      </c>
      <c r="DZ102" s="43"/>
      <c r="EA102" s="43"/>
      <c r="EB102" s="43"/>
      <c r="EC102" s="29"/>
      <c r="ED102" s="62"/>
      <c r="EE102" s="2"/>
      <c r="EF102" s="51">
        <v>2213</v>
      </c>
      <c r="EG102" s="50">
        <v>2213</v>
      </c>
      <c r="EH102" s="43">
        <f>EG102-EF102</f>
        <v>0</v>
      </c>
      <c r="EI102" s="49">
        <v>56.06</v>
      </c>
      <c r="EJ102" s="43"/>
      <c r="EK102" s="43"/>
      <c r="EL102" s="43"/>
      <c r="EM102" s="29"/>
      <c r="EN102" s="62"/>
      <c r="EO102" s="2"/>
      <c r="EP102" s="43">
        <v>2213</v>
      </c>
      <c r="EQ102" s="43">
        <v>2213</v>
      </c>
      <c r="ER102" s="43">
        <f>EQ102-EP102</f>
        <v>0</v>
      </c>
      <c r="ES102" s="43">
        <v>56.06</v>
      </c>
      <c r="ET102" s="43"/>
      <c r="EU102" s="43"/>
      <c r="EV102" s="43"/>
      <c r="EW102" s="29"/>
      <c r="EX102" s="62"/>
      <c r="EY102" s="48"/>
      <c r="EZ102" s="43">
        <v>2213</v>
      </c>
      <c r="FA102" s="43">
        <v>2213</v>
      </c>
      <c r="FB102" s="43">
        <f>FA102-EZ102</f>
        <v>0</v>
      </c>
      <c r="FC102" s="63">
        <v>57.06</v>
      </c>
      <c r="FD102" s="43"/>
      <c r="FE102" s="43"/>
      <c r="FF102" s="43"/>
      <c r="FG102" s="29"/>
      <c r="FH102" s="62"/>
      <c r="FI102" s="2"/>
      <c r="FJ102" s="64">
        <v>2213</v>
      </c>
      <c r="FK102" s="46">
        <v>2213</v>
      </c>
      <c r="FL102" s="43">
        <f>FK102-FJ102</f>
        <v>0</v>
      </c>
      <c r="FM102" s="63">
        <v>45.58</v>
      </c>
      <c r="FN102" s="43"/>
      <c r="FO102" s="43"/>
      <c r="FP102" s="43"/>
      <c r="FQ102" s="29"/>
      <c r="FR102" s="62"/>
      <c r="FS102" s="48"/>
      <c r="FT102" s="43">
        <v>2213</v>
      </c>
      <c r="FU102" s="43">
        <v>2213</v>
      </c>
      <c r="FV102" s="43">
        <f>FU102-FT102</f>
        <v>0</v>
      </c>
      <c r="FW102" s="43">
        <v>56.06</v>
      </c>
      <c r="FX102" s="43"/>
      <c r="FY102" s="43"/>
      <c r="FZ102" s="43"/>
      <c r="GA102" s="29"/>
      <c r="GB102" s="62"/>
      <c r="GC102" s="48"/>
      <c r="GD102" s="66" t="s">
        <v>71</v>
      </c>
      <c r="GE102" s="46">
        <v>2213</v>
      </c>
      <c r="GF102" s="43">
        <f>GE102-GD102</f>
        <v>0</v>
      </c>
      <c r="GG102" s="63">
        <v>56.06</v>
      </c>
      <c r="GH102" s="43"/>
      <c r="GI102" s="43"/>
      <c r="GJ102" s="43"/>
      <c r="GK102" s="29"/>
      <c r="GL102" s="62"/>
      <c r="GM102" s="2"/>
      <c r="GN102" s="43">
        <v>2213</v>
      </c>
      <c r="GO102" s="43">
        <v>2213</v>
      </c>
      <c r="GP102" s="43">
        <f>GO102-GN102</f>
        <v>0</v>
      </c>
      <c r="GQ102" s="43">
        <v>56.06</v>
      </c>
      <c r="GR102" s="43"/>
      <c r="GS102" s="43"/>
      <c r="GT102" s="43"/>
      <c r="GU102" s="43"/>
      <c r="GV102" s="62"/>
    </row>
    <row r="103" spans="1:204" s="45" customFormat="1" ht="15.75" customHeight="1" x14ac:dyDescent="0.2">
      <c r="A103" s="43"/>
      <c r="B103" s="61" t="s">
        <v>70</v>
      </c>
      <c r="C103" s="61" t="s">
        <v>69</v>
      </c>
      <c r="D103" s="61" t="s">
        <v>68</v>
      </c>
      <c r="E103" s="51">
        <v>6723</v>
      </c>
      <c r="F103" s="50">
        <v>6778</v>
      </c>
      <c r="G103" s="50">
        <f>F103-E103</f>
        <v>55</v>
      </c>
      <c r="H103" s="49">
        <v>193.89</v>
      </c>
      <c r="I103" s="79"/>
      <c r="J103" s="58"/>
      <c r="K103" s="60"/>
      <c r="L103" s="58">
        <v>6942</v>
      </c>
      <c r="M103" s="58">
        <v>7017</v>
      </c>
      <c r="N103" s="58">
        <v>75</v>
      </c>
      <c r="O103" s="60">
        <v>107.74</v>
      </c>
      <c r="P103" s="58"/>
      <c r="Q103" s="58"/>
      <c r="R103" s="58"/>
      <c r="S103" s="58">
        <v>7017</v>
      </c>
      <c r="T103" s="58">
        <v>7136</v>
      </c>
      <c r="U103" s="58">
        <v>119</v>
      </c>
      <c r="V103" s="60">
        <v>193.88</v>
      </c>
      <c r="W103" s="58"/>
      <c r="X103" s="60"/>
      <c r="Y103" s="60"/>
      <c r="Z103" s="58">
        <v>7136</v>
      </c>
      <c r="AA103" s="58">
        <v>7384</v>
      </c>
      <c r="AB103" s="58">
        <v>248</v>
      </c>
      <c r="AC103" s="60">
        <v>210.5</v>
      </c>
      <c r="AD103" s="58"/>
      <c r="AE103" s="60"/>
      <c r="AF103" s="60"/>
      <c r="AG103" s="58">
        <v>7384</v>
      </c>
      <c r="AH103" s="58">
        <v>7677</v>
      </c>
      <c r="AI103" s="58">
        <v>293</v>
      </c>
      <c r="AJ103" s="60">
        <v>138.97999999999999</v>
      </c>
      <c r="AK103" s="60"/>
      <c r="AL103" s="60"/>
      <c r="AM103" s="59"/>
      <c r="AN103" s="58">
        <v>7677</v>
      </c>
      <c r="AO103" s="58">
        <v>7859</v>
      </c>
      <c r="AP103" s="81">
        <v>182</v>
      </c>
      <c r="AQ103" s="82">
        <v>91.93</v>
      </c>
      <c r="AR103" s="84"/>
      <c r="AS103" s="84"/>
      <c r="AT103" s="84"/>
      <c r="AU103" s="81">
        <v>7859</v>
      </c>
      <c r="AV103" s="81">
        <v>7948</v>
      </c>
      <c r="AW103" s="81">
        <v>89</v>
      </c>
      <c r="AX103" s="82">
        <v>91.93</v>
      </c>
      <c r="AY103" s="82"/>
      <c r="AZ103" s="82"/>
      <c r="BA103" s="82"/>
      <c r="BB103" s="81">
        <v>7859</v>
      </c>
      <c r="BC103" s="81">
        <v>7948</v>
      </c>
      <c r="BD103" s="81">
        <v>89</v>
      </c>
      <c r="BE103" s="82">
        <v>92.31</v>
      </c>
      <c r="BF103" s="82"/>
      <c r="BG103" s="82"/>
      <c r="BH103" s="83"/>
      <c r="BI103" s="81">
        <v>7948</v>
      </c>
      <c r="BJ103" s="81">
        <v>8042</v>
      </c>
      <c r="BK103" s="81">
        <v>94</v>
      </c>
      <c r="BL103" s="82">
        <v>55.93</v>
      </c>
      <c r="BM103" s="82"/>
      <c r="BN103" s="82"/>
      <c r="BO103" s="82"/>
      <c r="BP103" s="81">
        <v>8132</v>
      </c>
      <c r="BQ103" s="81">
        <v>8158</v>
      </c>
      <c r="BR103" s="81">
        <v>26</v>
      </c>
      <c r="BS103" s="82">
        <v>59.49</v>
      </c>
      <c r="BT103" s="81"/>
      <c r="BU103" s="81"/>
      <c r="BV103" s="81"/>
      <c r="BW103" s="81">
        <v>8158</v>
      </c>
      <c r="BX103" s="81">
        <v>8184</v>
      </c>
      <c r="BY103" s="54">
        <v>26</v>
      </c>
      <c r="BZ103" s="54"/>
      <c r="CA103" s="54"/>
      <c r="CB103" s="54"/>
      <c r="CC103" s="54"/>
      <c r="CD103" s="54"/>
      <c r="CE103" s="54"/>
      <c r="CF103" s="54"/>
      <c r="CG103" s="43"/>
      <c r="CH103" s="53"/>
      <c r="CI103" s="43"/>
      <c r="CJ103" s="43"/>
      <c r="CK103" s="43"/>
      <c r="CL103" s="43"/>
      <c r="CM103" s="43"/>
      <c r="CN103" s="43"/>
      <c r="CO103" s="29"/>
      <c r="CP103" s="62"/>
      <c r="CQ103" s="48"/>
      <c r="CR103" s="51">
        <v>6778</v>
      </c>
      <c r="CS103" s="50">
        <v>6821</v>
      </c>
      <c r="CT103" s="43">
        <f>CS103-CR103</f>
        <v>43</v>
      </c>
      <c r="CU103" s="49">
        <v>187.5</v>
      </c>
      <c r="CV103" s="43"/>
      <c r="CW103" s="43"/>
      <c r="CX103" s="43"/>
      <c r="CY103" s="29"/>
      <c r="CZ103" s="62"/>
      <c r="DA103" s="43"/>
      <c r="DB103" s="51">
        <v>6821</v>
      </c>
      <c r="DC103" s="50">
        <v>7039</v>
      </c>
      <c r="DD103" s="43">
        <f>DC103-DB103</f>
        <v>218</v>
      </c>
      <c r="DE103" s="49">
        <v>307.39999999999998</v>
      </c>
      <c r="DF103" s="43"/>
      <c r="DG103" s="43"/>
      <c r="DH103" s="43"/>
      <c r="DI103" s="29"/>
      <c r="DJ103" s="62"/>
      <c r="DK103" s="43"/>
      <c r="DL103" s="51">
        <v>7039</v>
      </c>
      <c r="DM103" s="50">
        <v>7504</v>
      </c>
      <c r="DN103" s="43">
        <f>DM103-DL103</f>
        <v>465</v>
      </c>
      <c r="DO103" s="49">
        <v>472.98</v>
      </c>
      <c r="DP103" s="43"/>
      <c r="DQ103" s="43"/>
      <c r="DR103" s="43"/>
      <c r="DS103" s="29"/>
      <c r="DT103" s="62"/>
      <c r="DU103" s="43"/>
      <c r="DV103" s="51">
        <v>7504</v>
      </c>
      <c r="DW103" s="50">
        <v>8036</v>
      </c>
      <c r="DX103" s="43">
        <f>DW103-DV103</f>
        <v>532</v>
      </c>
      <c r="DY103" s="49">
        <v>497.58</v>
      </c>
      <c r="DZ103" s="43"/>
      <c r="EA103" s="43"/>
      <c r="EB103" s="43"/>
      <c r="EC103" s="29"/>
      <c r="ED103" s="62"/>
      <c r="EE103" s="1"/>
      <c r="EF103" s="51">
        <v>8036</v>
      </c>
      <c r="EG103" s="50">
        <v>8439</v>
      </c>
      <c r="EH103" s="43">
        <f>EG103-EF103</f>
        <v>403</v>
      </c>
      <c r="EI103" s="49">
        <v>439.59</v>
      </c>
      <c r="EJ103" s="43"/>
      <c r="EK103" s="43"/>
      <c r="EL103" s="43"/>
      <c r="EM103" s="29"/>
      <c r="EN103" s="62"/>
      <c r="EO103" s="2"/>
      <c r="EP103" s="43">
        <v>8439</v>
      </c>
      <c r="EQ103" s="43">
        <v>8657</v>
      </c>
      <c r="ER103" s="43">
        <f>EQ103-EP103</f>
        <v>218</v>
      </c>
      <c r="ES103" s="43">
        <v>322.24</v>
      </c>
      <c r="ET103" s="43"/>
      <c r="EU103" s="43"/>
      <c r="EV103" s="43"/>
      <c r="EW103" s="29"/>
      <c r="EX103" s="62"/>
      <c r="EY103" s="43"/>
      <c r="EZ103" s="43">
        <v>8657</v>
      </c>
      <c r="FA103" s="43">
        <v>8754</v>
      </c>
      <c r="FB103" s="43">
        <f>FA103-EZ103</f>
        <v>97</v>
      </c>
      <c r="FC103" s="45">
        <v>224.58</v>
      </c>
      <c r="FD103" s="43"/>
      <c r="FE103" s="43"/>
      <c r="FF103" s="43"/>
      <c r="FG103" s="29"/>
      <c r="FH103" s="62"/>
      <c r="FI103" s="2"/>
      <c r="FJ103" s="47">
        <v>8754</v>
      </c>
      <c r="FK103" s="46">
        <v>8815</v>
      </c>
      <c r="FL103" s="43">
        <f>FK103-FJ103</f>
        <v>61</v>
      </c>
      <c r="FM103" s="45">
        <v>163.37</v>
      </c>
      <c r="FN103" s="43"/>
      <c r="FO103" s="43"/>
      <c r="FP103" s="43"/>
      <c r="FQ103" s="29"/>
      <c r="FR103" s="62"/>
      <c r="FS103" s="43"/>
      <c r="FT103" s="43">
        <v>8815</v>
      </c>
      <c r="FU103" s="43">
        <v>8860</v>
      </c>
      <c r="FV103" s="43">
        <f>FU103-FT103</f>
        <v>45</v>
      </c>
      <c r="FW103" s="43">
        <v>194.74</v>
      </c>
      <c r="FX103" s="43"/>
      <c r="FY103" s="43"/>
      <c r="FZ103" s="43"/>
      <c r="GA103" s="29"/>
      <c r="GB103" s="62"/>
      <c r="GC103" s="43"/>
      <c r="GD103" s="80" t="s">
        <v>67</v>
      </c>
      <c r="GE103" s="46">
        <v>8892</v>
      </c>
      <c r="GF103" s="43">
        <f>GE103-GD103</f>
        <v>32</v>
      </c>
      <c r="GG103" s="45">
        <v>188.26</v>
      </c>
      <c r="GH103" s="43"/>
      <c r="GI103" s="43"/>
      <c r="GJ103" s="43"/>
      <c r="GK103" s="29"/>
      <c r="GL103" s="62"/>
      <c r="GM103" s="1"/>
      <c r="GN103" s="43">
        <v>8892</v>
      </c>
      <c r="GO103" s="43">
        <v>8941</v>
      </c>
      <c r="GP103" s="43">
        <f>GO103-GN103</f>
        <v>49</v>
      </c>
      <c r="GQ103" s="43">
        <v>237.75</v>
      </c>
      <c r="GR103" s="43"/>
      <c r="GS103" s="43"/>
      <c r="GT103" s="43"/>
      <c r="GU103" s="43"/>
      <c r="GV103" s="62"/>
    </row>
    <row r="104" spans="1:204" s="63" customFormat="1" x14ac:dyDescent="0.2">
      <c r="A104" s="43"/>
      <c r="B104" s="61" t="s">
        <v>66</v>
      </c>
      <c r="C104" s="61" t="s">
        <v>65</v>
      </c>
      <c r="D104" s="61" t="s">
        <v>64</v>
      </c>
      <c r="E104" s="51">
        <v>1345</v>
      </c>
      <c r="F104" s="50">
        <v>1366</v>
      </c>
      <c r="G104" s="50">
        <f>F104-E104</f>
        <v>21</v>
      </c>
      <c r="H104" s="49">
        <v>64.61</v>
      </c>
      <c r="I104" s="79"/>
      <c r="J104" s="58"/>
      <c r="K104" s="60"/>
      <c r="L104" s="58">
        <v>4465</v>
      </c>
      <c r="M104" s="58">
        <v>4465</v>
      </c>
      <c r="N104" s="58">
        <v>0</v>
      </c>
      <c r="O104" s="60">
        <v>41.05</v>
      </c>
      <c r="P104" s="58"/>
      <c r="Q104" s="58"/>
      <c r="R104" s="58"/>
      <c r="S104" s="58">
        <v>4465</v>
      </c>
      <c r="T104" s="58">
        <v>4465</v>
      </c>
      <c r="U104" s="58">
        <v>0</v>
      </c>
      <c r="V104" s="60">
        <v>41.05</v>
      </c>
      <c r="W104" s="58"/>
      <c r="X104" s="60"/>
      <c r="Y104" s="60"/>
      <c r="Z104" s="58">
        <v>4465</v>
      </c>
      <c r="AA104" s="58">
        <v>4465</v>
      </c>
      <c r="AB104" s="58">
        <v>0</v>
      </c>
      <c r="AC104" s="60">
        <v>41.05</v>
      </c>
      <c r="AD104" s="58"/>
      <c r="AE104" s="60"/>
      <c r="AF104" s="60"/>
      <c r="AG104" s="58">
        <v>4465</v>
      </c>
      <c r="AH104" s="58">
        <v>4465</v>
      </c>
      <c r="AI104" s="58">
        <v>0</v>
      </c>
      <c r="AJ104" s="60">
        <v>41.05</v>
      </c>
      <c r="AK104" s="60"/>
      <c r="AL104" s="60"/>
      <c r="AM104" s="59"/>
      <c r="AN104" s="58">
        <v>4465</v>
      </c>
      <c r="AO104" s="58">
        <v>4465</v>
      </c>
      <c r="AP104" s="69">
        <v>0</v>
      </c>
      <c r="AQ104" s="70">
        <v>41.05</v>
      </c>
      <c r="AR104" s="72"/>
      <c r="AS104" s="72"/>
      <c r="AT104" s="72"/>
      <c r="AU104" s="69">
        <v>4465</v>
      </c>
      <c r="AV104" s="69">
        <v>4465</v>
      </c>
      <c r="AW104" s="69">
        <v>0</v>
      </c>
      <c r="AX104" s="70">
        <v>41.99</v>
      </c>
      <c r="AY104" s="70"/>
      <c r="AZ104" s="70"/>
      <c r="BA104" s="70"/>
      <c r="BB104" s="69">
        <v>4465</v>
      </c>
      <c r="BC104" s="69">
        <v>4465</v>
      </c>
      <c r="BD104" s="69">
        <v>0</v>
      </c>
      <c r="BE104" s="70">
        <v>41.05</v>
      </c>
      <c r="BF104" s="70"/>
      <c r="BG104" s="70"/>
      <c r="BH104" s="71"/>
      <c r="BI104" s="69">
        <v>4465</v>
      </c>
      <c r="BJ104" s="69">
        <v>4465</v>
      </c>
      <c r="BK104" s="69">
        <v>0</v>
      </c>
      <c r="BL104" s="70">
        <v>41.05</v>
      </c>
      <c r="BM104" s="70"/>
      <c r="BN104" s="70"/>
      <c r="BO104" s="70"/>
      <c r="BP104" s="69">
        <v>4465</v>
      </c>
      <c r="BQ104" s="69">
        <v>4465</v>
      </c>
      <c r="BR104" s="69">
        <v>0</v>
      </c>
      <c r="BS104" s="70">
        <v>44.78</v>
      </c>
      <c r="BT104" s="69"/>
      <c r="BU104" s="69"/>
      <c r="BV104" s="69"/>
      <c r="BW104" s="69">
        <v>4465</v>
      </c>
      <c r="BX104" s="69">
        <v>4465</v>
      </c>
      <c r="BY104" s="65">
        <v>0</v>
      </c>
      <c r="BZ104" s="65"/>
      <c r="CA104" s="65"/>
      <c r="CB104" s="65"/>
      <c r="CC104" s="65"/>
      <c r="CD104" s="65"/>
      <c r="CE104" s="65"/>
      <c r="CF104" s="65"/>
      <c r="CG104" s="43"/>
      <c r="CH104" s="53"/>
      <c r="CI104" s="43"/>
      <c r="CJ104" s="43"/>
      <c r="CK104" s="43"/>
      <c r="CL104" s="43"/>
      <c r="CM104" s="43"/>
      <c r="CN104" s="43"/>
      <c r="CO104" s="29"/>
      <c r="CP104" s="62"/>
      <c r="CQ104" s="48"/>
      <c r="CR104" s="51">
        <v>1366</v>
      </c>
      <c r="CS104" s="50">
        <v>1401</v>
      </c>
      <c r="CT104" s="43">
        <f>CS104-CR104</f>
        <v>35</v>
      </c>
      <c r="CU104" s="49">
        <v>68.260000000000005</v>
      </c>
      <c r="CV104" s="43"/>
      <c r="CW104" s="43"/>
      <c r="CX104" s="43"/>
      <c r="CY104" s="29"/>
      <c r="CZ104" s="62"/>
      <c r="DA104" s="48"/>
      <c r="DB104" s="51">
        <v>1401</v>
      </c>
      <c r="DC104" s="50">
        <v>1461</v>
      </c>
      <c r="DD104" s="43">
        <f>DC104-DB104</f>
        <v>60</v>
      </c>
      <c r="DE104" s="49">
        <v>81.37</v>
      </c>
      <c r="DF104" s="43"/>
      <c r="DG104" s="43"/>
      <c r="DH104" s="43"/>
      <c r="DI104" s="29"/>
      <c r="DJ104" s="62"/>
      <c r="DK104" s="48"/>
      <c r="DL104" s="51">
        <v>1461</v>
      </c>
      <c r="DM104" s="50">
        <v>1569</v>
      </c>
      <c r="DN104" s="43">
        <f>DM104-DL104</f>
        <v>108</v>
      </c>
      <c r="DO104" s="49">
        <v>107.57</v>
      </c>
      <c r="DP104" s="43"/>
      <c r="DQ104" s="43"/>
      <c r="DR104" s="43"/>
      <c r="DS104" s="29"/>
      <c r="DT104" s="62"/>
      <c r="DU104" s="48"/>
      <c r="DV104" s="51">
        <v>1569</v>
      </c>
      <c r="DW104" s="50">
        <v>1741</v>
      </c>
      <c r="DX104" s="43">
        <f>DW104-DV104</f>
        <v>172</v>
      </c>
      <c r="DY104" s="49">
        <v>130.74</v>
      </c>
      <c r="DZ104" s="43"/>
      <c r="EA104" s="43"/>
      <c r="EB104" s="43"/>
      <c r="EC104" s="29"/>
      <c r="ED104" s="62"/>
      <c r="EE104" s="2"/>
      <c r="EF104" s="51">
        <v>1741</v>
      </c>
      <c r="EG104" s="50">
        <v>2119</v>
      </c>
      <c r="EH104" s="43">
        <f>EG104-EF104</f>
        <v>378</v>
      </c>
      <c r="EI104" s="49">
        <v>231.41</v>
      </c>
      <c r="EJ104" s="43"/>
      <c r="EK104" s="43"/>
      <c r="EL104" s="43"/>
      <c r="EM104" s="29"/>
      <c r="EN104" s="62"/>
      <c r="EO104" s="2"/>
      <c r="EP104" s="43">
        <v>2119</v>
      </c>
      <c r="EQ104" s="43">
        <v>2394</v>
      </c>
      <c r="ER104" s="43">
        <f>EQ104-EP104</f>
        <v>275</v>
      </c>
      <c r="ES104" s="43">
        <v>191.88</v>
      </c>
      <c r="ET104" s="43"/>
      <c r="EU104" s="43"/>
      <c r="EV104" s="43"/>
      <c r="EW104" s="29"/>
      <c r="EX104" s="62"/>
      <c r="EY104" s="48"/>
      <c r="EZ104" s="43">
        <v>2394</v>
      </c>
      <c r="FA104" s="43">
        <v>2532</v>
      </c>
      <c r="FB104" s="43">
        <f>FA104-EZ104</f>
        <v>138</v>
      </c>
      <c r="FC104" s="63">
        <v>117.62</v>
      </c>
      <c r="FD104" s="43"/>
      <c r="FE104" s="43"/>
      <c r="FF104" s="43"/>
      <c r="FG104" s="29"/>
      <c r="FH104" s="62"/>
      <c r="FI104" s="2"/>
      <c r="FJ104" s="64">
        <v>2532</v>
      </c>
      <c r="FK104" s="46">
        <v>2579</v>
      </c>
      <c r="FL104" s="43">
        <f>FK104-FJ104</f>
        <v>47</v>
      </c>
      <c r="FM104" s="63">
        <v>67.19</v>
      </c>
      <c r="FN104" s="43"/>
      <c r="FO104" s="43"/>
      <c r="FP104" s="43"/>
      <c r="FQ104" s="29"/>
      <c r="FR104" s="62"/>
      <c r="FS104" s="48"/>
      <c r="FT104" s="43">
        <v>2579</v>
      </c>
      <c r="FU104" s="43">
        <v>2610</v>
      </c>
      <c r="FV104" s="43">
        <f>FU104-FT104</f>
        <v>31</v>
      </c>
      <c r="FW104" s="43">
        <v>71.03</v>
      </c>
      <c r="FX104" s="43"/>
      <c r="FY104" s="43"/>
      <c r="FZ104" s="43"/>
      <c r="GA104" s="29"/>
      <c r="GB104" s="62"/>
      <c r="GC104" s="48"/>
      <c r="GD104" s="66" t="s">
        <v>63</v>
      </c>
      <c r="GE104" s="46">
        <v>2623</v>
      </c>
      <c r="GF104" s="43">
        <f>GE104-GD104</f>
        <v>13</v>
      </c>
      <c r="GG104" s="63">
        <v>63.15</v>
      </c>
      <c r="GH104" s="43"/>
      <c r="GI104" s="43"/>
      <c r="GJ104" s="43"/>
      <c r="GK104" s="29"/>
      <c r="GL104" s="62"/>
      <c r="GM104" s="2"/>
      <c r="GN104" s="43">
        <v>2623</v>
      </c>
      <c r="GO104" s="43">
        <v>2634</v>
      </c>
      <c r="GP104" s="43">
        <f>GO104-GN104</f>
        <v>11</v>
      </c>
      <c r="GQ104" s="43">
        <v>62.74</v>
      </c>
      <c r="GR104" s="43"/>
      <c r="GS104" s="43"/>
      <c r="GT104" s="43"/>
      <c r="GU104" s="43"/>
      <c r="GV104" s="62"/>
    </row>
    <row r="105" spans="1:204" s="45" customFormat="1" x14ac:dyDescent="0.2">
      <c r="A105" s="55"/>
      <c r="B105" s="61" t="s">
        <v>62</v>
      </c>
      <c r="C105" s="61" t="s">
        <v>61</v>
      </c>
      <c r="D105" s="61" t="s">
        <v>60</v>
      </c>
      <c r="E105" s="51">
        <v>49</v>
      </c>
      <c r="F105" s="50">
        <v>49</v>
      </c>
      <c r="G105" s="50">
        <f>F105-E105</f>
        <v>0</v>
      </c>
      <c r="H105" s="49">
        <v>54.87</v>
      </c>
      <c r="I105" s="79"/>
      <c r="J105" s="58"/>
      <c r="K105" s="60"/>
      <c r="L105" s="58">
        <v>65027</v>
      </c>
      <c r="M105" s="58">
        <v>65901</v>
      </c>
      <c r="N105" s="58">
        <v>874</v>
      </c>
      <c r="O105" s="60">
        <v>134.38999999999999</v>
      </c>
      <c r="P105" s="58"/>
      <c r="Q105" s="58"/>
      <c r="R105" s="58"/>
      <c r="S105" s="58">
        <v>65901</v>
      </c>
      <c r="T105" s="58">
        <v>65949</v>
      </c>
      <c r="U105" s="58">
        <v>48</v>
      </c>
      <c r="V105" s="60">
        <v>1294.5</v>
      </c>
      <c r="W105" s="58"/>
      <c r="X105" s="60"/>
      <c r="Y105" s="60"/>
      <c r="Z105" s="58">
        <v>65949</v>
      </c>
      <c r="AA105" s="58">
        <v>68301</v>
      </c>
      <c r="AB105" s="58">
        <v>2082</v>
      </c>
      <c r="AC105" s="60">
        <v>4022.06</v>
      </c>
      <c r="AD105" s="58"/>
      <c r="AE105" s="60"/>
      <c r="AF105" s="60"/>
      <c r="AG105" s="58">
        <v>68031</v>
      </c>
      <c r="AH105" s="58">
        <v>74109</v>
      </c>
      <c r="AI105" s="58">
        <v>6078</v>
      </c>
      <c r="AJ105" s="60">
        <v>3686.52</v>
      </c>
      <c r="AK105" s="60"/>
      <c r="AL105" s="60"/>
      <c r="AM105" s="59"/>
      <c r="AN105" s="58">
        <v>74109</v>
      </c>
      <c r="AO105" s="58">
        <v>80051</v>
      </c>
      <c r="AP105" s="81">
        <v>5942</v>
      </c>
      <c r="AQ105" s="82">
        <v>2705.44</v>
      </c>
      <c r="AR105" s="84"/>
      <c r="AS105" s="84"/>
      <c r="AT105" s="84"/>
      <c r="AU105" s="81">
        <v>80051</v>
      </c>
      <c r="AV105" s="81">
        <v>84590</v>
      </c>
      <c r="AW105" s="81">
        <v>4539</v>
      </c>
      <c r="AX105" s="82">
        <v>968.41</v>
      </c>
      <c r="AY105" s="82"/>
      <c r="AZ105" s="82"/>
      <c r="BA105" s="82"/>
      <c r="BB105" s="81">
        <v>84590</v>
      </c>
      <c r="BC105" s="81">
        <v>85959</v>
      </c>
      <c r="BD105" s="81">
        <v>1369</v>
      </c>
      <c r="BE105" s="82">
        <v>659.12</v>
      </c>
      <c r="BF105" s="82"/>
      <c r="BG105" s="82"/>
      <c r="BH105" s="83"/>
      <c r="BI105" s="81">
        <v>85959</v>
      </c>
      <c r="BJ105" s="81">
        <v>86885</v>
      </c>
      <c r="BK105" s="81">
        <v>926</v>
      </c>
      <c r="BL105" s="82">
        <v>131.99</v>
      </c>
      <c r="BM105" s="82"/>
      <c r="BN105" s="82"/>
      <c r="BO105" s="82"/>
      <c r="BP105" s="81">
        <v>86649</v>
      </c>
      <c r="BQ105" s="81">
        <v>86748</v>
      </c>
      <c r="BR105" s="81">
        <v>99</v>
      </c>
      <c r="BS105" s="82">
        <v>178.04</v>
      </c>
      <c r="BT105" s="81"/>
      <c r="BU105" s="81"/>
      <c r="BV105" s="81"/>
      <c r="BW105" s="81">
        <v>86748</v>
      </c>
      <c r="BX105" s="81">
        <v>86853</v>
      </c>
      <c r="BY105" s="54">
        <v>105</v>
      </c>
      <c r="BZ105" s="54"/>
      <c r="CA105" s="54"/>
      <c r="CB105" s="54"/>
      <c r="CC105" s="54"/>
      <c r="CD105" s="54"/>
      <c r="CE105" s="54"/>
      <c r="CF105" s="54"/>
      <c r="CG105" s="43"/>
      <c r="CH105" s="53"/>
      <c r="CI105" s="43"/>
      <c r="CJ105" s="43"/>
      <c r="CK105" s="43"/>
      <c r="CL105" s="43"/>
      <c r="CM105" s="43"/>
      <c r="CN105" s="43"/>
      <c r="CO105" s="29"/>
      <c r="CP105" s="62"/>
      <c r="CQ105" s="48"/>
      <c r="CR105" s="51">
        <v>49</v>
      </c>
      <c r="CS105" s="50">
        <v>49</v>
      </c>
      <c r="CT105" s="43">
        <f>CS105-CR105</f>
        <v>0</v>
      </c>
      <c r="CU105" s="49">
        <v>54.87</v>
      </c>
      <c r="CV105" s="43"/>
      <c r="CW105" s="43"/>
      <c r="CX105" s="43"/>
      <c r="CY105" s="29"/>
      <c r="CZ105" s="62"/>
      <c r="DA105" s="43"/>
      <c r="DB105" s="51">
        <v>49</v>
      </c>
      <c r="DC105" s="50">
        <v>49</v>
      </c>
      <c r="DD105" s="43">
        <f>DC105-DB105</f>
        <v>0</v>
      </c>
      <c r="DE105" s="49">
        <v>54.87</v>
      </c>
      <c r="DF105" s="43"/>
      <c r="DG105" s="43"/>
      <c r="DH105" s="43"/>
      <c r="DI105" s="29"/>
      <c r="DJ105" s="62"/>
      <c r="DK105" s="43"/>
      <c r="DL105" s="51">
        <v>49</v>
      </c>
      <c r="DM105" s="50">
        <v>49</v>
      </c>
      <c r="DN105" s="43">
        <f>DM105-DL105</f>
        <v>0</v>
      </c>
      <c r="DO105" s="49">
        <v>54.87</v>
      </c>
      <c r="DP105" s="43"/>
      <c r="DQ105" s="43"/>
      <c r="DR105" s="43"/>
      <c r="DS105" s="29"/>
      <c r="DT105" s="62"/>
      <c r="DU105" s="43"/>
      <c r="DV105" s="51">
        <v>49</v>
      </c>
      <c r="DW105" s="50">
        <v>49</v>
      </c>
      <c r="DX105" s="43">
        <f>DW105-DV105</f>
        <v>0</v>
      </c>
      <c r="DY105" s="49">
        <v>54.87</v>
      </c>
      <c r="DZ105" s="43"/>
      <c r="EA105" s="43"/>
      <c r="EB105" s="43"/>
      <c r="EC105" s="29"/>
      <c r="ED105" s="62"/>
      <c r="EE105" s="1"/>
      <c r="EF105" s="51">
        <v>49</v>
      </c>
      <c r="EG105" s="50">
        <v>49</v>
      </c>
      <c r="EH105" s="43">
        <f>EG105-EF105</f>
        <v>0</v>
      </c>
      <c r="EI105" s="49">
        <v>54.87</v>
      </c>
      <c r="EJ105" s="43"/>
      <c r="EK105" s="43"/>
      <c r="EL105" s="43"/>
      <c r="EM105" s="29"/>
      <c r="EN105" s="62"/>
      <c r="EO105" s="2"/>
      <c r="EP105" s="43">
        <v>49</v>
      </c>
      <c r="EQ105" s="43">
        <v>49</v>
      </c>
      <c r="ER105" s="43">
        <f>EQ105-EP105</f>
        <v>0</v>
      </c>
      <c r="ES105" s="43">
        <v>54.87</v>
      </c>
      <c r="ET105" s="43"/>
      <c r="EU105" s="43"/>
      <c r="EV105" s="43"/>
      <c r="EW105" s="29"/>
      <c r="EX105" s="62"/>
      <c r="EY105" s="43"/>
      <c r="EZ105" s="43">
        <v>49</v>
      </c>
      <c r="FA105" s="43">
        <v>50</v>
      </c>
      <c r="FB105" s="43">
        <f>FA105-EZ105</f>
        <v>1</v>
      </c>
      <c r="FC105" s="45">
        <v>56.29</v>
      </c>
      <c r="FD105" s="43"/>
      <c r="FE105" s="43"/>
      <c r="FF105" s="43"/>
      <c r="FG105" s="29"/>
      <c r="FH105" s="62"/>
      <c r="FI105" s="2"/>
      <c r="FJ105" s="47">
        <v>50</v>
      </c>
      <c r="FK105" s="46">
        <v>50</v>
      </c>
      <c r="FL105" s="43">
        <f>FK105-FJ105</f>
        <v>0</v>
      </c>
      <c r="FM105" s="45">
        <v>54.87</v>
      </c>
      <c r="FN105" s="43"/>
      <c r="FO105" s="43"/>
      <c r="FP105" s="43"/>
      <c r="FQ105" s="29"/>
      <c r="FR105" s="62"/>
      <c r="FS105" s="43"/>
      <c r="FT105" s="43">
        <v>50</v>
      </c>
      <c r="FU105" s="43">
        <v>50</v>
      </c>
      <c r="FV105" s="43">
        <f>FU105-FT105</f>
        <v>0</v>
      </c>
      <c r="FW105" s="43">
        <v>54.87</v>
      </c>
      <c r="FX105" s="43"/>
      <c r="FY105" s="43"/>
      <c r="FZ105" s="43"/>
      <c r="GA105" s="29"/>
      <c r="GB105" s="62"/>
      <c r="GC105" s="43"/>
      <c r="GD105" s="80" t="s">
        <v>59</v>
      </c>
      <c r="GE105" s="46">
        <v>50</v>
      </c>
      <c r="GF105" s="43">
        <f>GE105-GD105</f>
        <v>0</v>
      </c>
      <c r="GG105" s="45">
        <v>62.9</v>
      </c>
      <c r="GH105" s="43"/>
      <c r="GI105" s="43"/>
      <c r="GJ105" s="43"/>
      <c r="GK105" s="29"/>
      <c r="GL105" s="62"/>
      <c r="GM105" s="1"/>
      <c r="GN105" s="43">
        <v>50</v>
      </c>
      <c r="GO105" s="43">
        <v>50</v>
      </c>
      <c r="GP105" s="43">
        <f>GO105-GN105</f>
        <v>0</v>
      </c>
      <c r="GQ105" s="43">
        <v>62.9</v>
      </c>
      <c r="GR105" s="43"/>
      <c r="GS105" s="43"/>
      <c r="GT105" s="43"/>
      <c r="GU105" s="43"/>
      <c r="GV105" s="62"/>
    </row>
    <row r="106" spans="1:204" s="63" customFormat="1" x14ac:dyDescent="0.2">
      <c r="A106" s="55"/>
      <c r="B106" s="61" t="s">
        <v>58</v>
      </c>
      <c r="C106" s="61" t="s">
        <v>57</v>
      </c>
      <c r="D106" s="61" t="s">
        <v>56</v>
      </c>
      <c r="E106" s="51">
        <v>52840</v>
      </c>
      <c r="F106" s="50">
        <v>53006</v>
      </c>
      <c r="G106" s="50">
        <f>F106-E106</f>
        <v>166</v>
      </c>
      <c r="H106" s="49">
        <v>231.96</v>
      </c>
      <c r="I106" s="79"/>
      <c r="J106" s="58"/>
      <c r="K106" s="60"/>
      <c r="L106" s="58">
        <v>59815</v>
      </c>
      <c r="M106" s="58">
        <v>59952</v>
      </c>
      <c r="N106" s="58">
        <v>137</v>
      </c>
      <c r="O106" s="60">
        <v>136.24</v>
      </c>
      <c r="P106" s="58"/>
      <c r="Q106" s="58"/>
      <c r="R106" s="58"/>
      <c r="S106" s="58">
        <v>59952</v>
      </c>
      <c r="T106" s="58">
        <v>60136</v>
      </c>
      <c r="U106" s="58">
        <v>184</v>
      </c>
      <c r="V106" s="60">
        <v>389.81</v>
      </c>
      <c r="W106" s="58"/>
      <c r="X106" s="60"/>
      <c r="Y106" s="60"/>
      <c r="Z106" s="58">
        <v>60136</v>
      </c>
      <c r="AA106" s="58">
        <v>60779</v>
      </c>
      <c r="AB106" s="58">
        <v>643</v>
      </c>
      <c r="AC106" s="60">
        <v>453.39</v>
      </c>
      <c r="AD106" s="58"/>
      <c r="AE106" s="60"/>
      <c r="AF106" s="60"/>
      <c r="AG106" s="58">
        <v>60779</v>
      </c>
      <c r="AH106" s="58">
        <v>61453</v>
      </c>
      <c r="AI106" s="58">
        <v>674</v>
      </c>
      <c r="AJ106" s="60">
        <v>497.1</v>
      </c>
      <c r="AK106" s="60"/>
      <c r="AL106" s="60"/>
      <c r="AM106" s="59"/>
      <c r="AN106" s="58">
        <v>61453</v>
      </c>
      <c r="AO106" s="58">
        <v>62255</v>
      </c>
      <c r="AP106" s="69">
        <v>802</v>
      </c>
      <c r="AQ106" s="70">
        <v>225.87</v>
      </c>
      <c r="AR106" s="72"/>
      <c r="AS106" s="72"/>
      <c r="AT106" s="72"/>
      <c r="AU106" s="69">
        <v>62255</v>
      </c>
      <c r="AV106" s="69">
        <v>62585</v>
      </c>
      <c r="AW106" s="69">
        <v>330</v>
      </c>
      <c r="AX106" s="70">
        <v>128.30000000000001</v>
      </c>
      <c r="AY106" s="70"/>
      <c r="AZ106" s="70"/>
      <c r="BA106" s="70"/>
      <c r="BB106" s="69">
        <v>62585</v>
      </c>
      <c r="BC106" s="69">
        <v>62744</v>
      </c>
      <c r="BD106" s="69">
        <v>159</v>
      </c>
      <c r="BE106" s="70">
        <v>108.86</v>
      </c>
      <c r="BF106" s="70"/>
      <c r="BG106" s="70"/>
      <c r="BH106" s="71"/>
      <c r="BI106" s="69">
        <v>62744</v>
      </c>
      <c r="BJ106" s="69">
        <v>62870</v>
      </c>
      <c r="BK106" s="69">
        <v>126</v>
      </c>
      <c r="BL106" s="70">
        <v>69.650000000000006</v>
      </c>
      <c r="BM106" s="70"/>
      <c r="BN106" s="70"/>
      <c r="BO106" s="70"/>
      <c r="BP106" s="69">
        <v>62870</v>
      </c>
      <c r="BQ106" s="69">
        <v>62920</v>
      </c>
      <c r="BR106" s="69">
        <v>50</v>
      </c>
      <c r="BS106" s="70">
        <v>53.69</v>
      </c>
      <c r="BT106" s="69"/>
      <c r="BU106" s="69"/>
      <c r="BV106" s="69"/>
      <c r="BW106" s="69">
        <v>62945</v>
      </c>
      <c r="BX106" s="69">
        <v>62960</v>
      </c>
      <c r="BY106" s="65">
        <v>15</v>
      </c>
      <c r="BZ106" s="65"/>
      <c r="CA106" s="65"/>
      <c r="CB106" s="65"/>
      <c r="CC106" s="65"/>
      <c r="CD106" s="65"/>
      <c r="CE106" s="65"/>
      <c r="CF106" s="65"/>
      <c r="CG106" s="43"/>
      <c r="CH106" s="53"/>
      <c r="CI106" s="43"/>
      <c r="CJ106" s="43"/>
      <c r="CK106" s="43"/>
      <c r="CL106" s="43"/>
      <c r="CM106" s="43"/>
      <c r="CN106" s="43"/>
      <c r="CO106" s="29"/>
      <c r="CP106" s="62"/>
      <c r="CQ106" s="48"/>
      <c r="CR106" s="51">
        <v>53006</v>
      </c>
      <c r="CS106" s="50">
        <v>53237</v>
      </c>
      <c r="CT106" s="43">
        <f>CS106-CR106</f>
        <v>231</v>
      </c>
      <c r="CU106" s="49">
        <v>254.02</v>
      </c>
      <c r="CV106" s="43"/>
      <c r="CW106" s="43"/>
      <c r="CX106" s="43"/>
      <c r="CY106" s="29"/>
      <c r="CZ106" s="62"/>
      <c r="DA106" s="48"/>
      <c r="DB106" s="51">
        <v>53237</v>
      </c>
      <c r="DC106" s="50">
        <v>54424</v>
      </c>
      <c r="DD106" s="43">
        <f>DC106-DB106</f>
        <v>1187</v>
      </c>
      <c r="DE106" s="49">
        <v>690.92</v>
      </c>
      <c r="DF106" s="43"/>
      <c r="DG106" s="43"/>
      <c r="DH106" s="43"/>
      <c r="DI106" s="29"/>
      <c r="DJ106" s="62"/>
      <c r="DK106" s="48"/>
      <c r="DL106" s="51">
        <v>54424</v>
      </c>
      <c r="DM106" s="50">
        <v>57615</v>
      </c>
      <c r="DN106" s="43">
        <f>DM106-DL106</f>
        <v>3191</v>
      </c>
      <c r="DO106" s="49">
        <v>1739.05</v>
      </c>
      <c r="DP106" s="43"/>
      <c r="DQ106" s="43"/>
      <c r="DR106" s="43"/>
      <c r="DS106" s="29"/>
      <c r="DT106" s="62"/>
      <c r="DU106" s="48"/>
      <c r="DV106" s="51">
        <v>57615</v>
      </c>
      <c r="DW106" s="50">
        <v>65060</v>
      </c>
      <c r="DX106" s="43">
        <f>DW106-DV106</f>
        <v>7445</v>
      </c>
      <c r="DY106" s="49">
        <v>3491.1</v>
      </c>
      <c r="DZ106" s="43"/>
      <c r="EA106" s="43"/>
      <c r="EB106" s="43"/>
      <c r="EC106" s="29"/>
      <c r="ED106" s="62"/>
      <c r="EE106" s="2"/>
      <c r="EF106" s="51">
        <v>65060</v>
      </c>
      <c r="EG106" s="50">
        <v>72476</v>
      </c>
      <c r="EH106" s="43">
        <f>EG106-EF106</f>
        <v>7416</v>
      </c>
      <c r="EI106" s="49">
        <v>3815.49</v>
      </c>
      <c r="EJ106" s="43"/>
      <c r="EK106" s="43"/>
      <c r="EL106" s="43"/>
      <c r="EM106" s="29"/>
      <c r="EN106" s="62"/>
      <c r="EO106" s="2"/>
      <c r="EP106" s="43">
        <v>72476</v>
      </c>
      <c r="EQ106" s="43">
        <v>77556</v>
      </c>
      <c r="ER106" s="43">
        <f>EQ106-EP106</f>
        <v>5080</v>
      </c>
      <c r="ES106" s="43">
        <v>2611.6999999999998</v>
      </c>
      <c r="ET106" s="43"/>
      <c r="EU106" s="43"/>
      <c r="EV106" s="43"/>
      <c r="EW106" s="29"/>
      <c r="EX106" s="62"/>
      <c r="EY106" s="48"/>
      <c r="EZ106" s="43">
        <v>77556</v>
      </c>
      <c r="FA106" s="43">
        <v>80427</v>
      </c>
      <c r="FB106" s="43">
        <f>FA106-EZ106</f>
        <v>2871</v>
      </c>
      <c r="FC106" s="63">
        <v>1490.58</v>
      </c>
      <c r="FD106" s="43"/>
      <c r="FE106" s="43"/>
      <c r="FF106" s="43"/>
      <c r="FG106" s="29"/>
      <c r="FH106" s="62"/>
      <c r="FI106" s="2"/>
      <c r="FJ106" s="64">
        <v>80427</v>
      </c>
      <c r="FK106" s="46">
        <v>80748</v>
      </c>
      <c r="FL106" s="43">
        <f>FK106-FJ106</f>
        <v>321</v>
      </c>
      <c r="FM106" s="63">
        <v>280.95999999999998</v>
      </c>
      <c r="FN106" s="43"/>
      <c r="FO106" s="43"/>
      <c r="FP106" s="43"/>
      <c r="FQ106" s="29"/>
      <c r="FR106" s="62"/>
      <c r="FS106" s="48"/>
      <c r="FT106" s="43">
        <v>80748</v>
      </c>
      <c r="FU106" s="43">
        <v>80925</v>
      </c>
      <c r="FV106" s="43">
        <f>FU106-FT106</f>
        <v>177</v>
      </c>
      <c r="FW106" s="43">
        <v>254.65</v>
      </c>
      <c r="FX106" s="43"/>
      <c r="FY106" s="43"/>
      <c r="FZ106" s="43"/>
      <c r="GA106" s="29"/>
      <c r="GB106" s="62"/>
      <c r="GC106" s="48"/>
      <c r="GD106" s="66" t="s">
        <v>55</v>
      </c>
      <c r="GE106" s="46">
        <v>81045</v>
      </c>
      <c r="GF106" s="43">
        <f>GE106-GD106</f>
        <v>120</v>
      </c>
      <c r="GG106" s="63">
        <v>232.51</v>
      </c>
      <c r="GH106" s="43"/>
      <c r="GI106" s="43"/>
      <c r="GJ106" s="43"/>
      <c r="GK106" s="29"/>
      <c r="GL106" s="62"/>
      <c r="GM106" s="2"/>
      <c r="GN106" s="43">
        <v>81045</v>
      </c>
      <c r="GO106" s="43">
        <v>81167</v>
      </c>
      <c r="GP106" s="43">
        <f>GO106-GN106</f>
        <v>122</v>
      </c>
      <c r="GQ106" s="43">
        <v>273.24</v>
      </c>
      <c r="GR106" s="43"/>
      <c r="GS106" s="43"/>
      <c r="GT106" s="43"/>
      <c r="GU106" s="43"/>
      <c r="GV106" s="62"/>
    </row>
    <row r="107" spans="1:204" s="45" customFormat="1" x14ac:dyDescent="0.2">
      <c r="A107" s="55"/>
      <c r="B107" s="61" t="s">
        <v>54</v>
      </c>
      <c r="C107" s="61" t="s">
        <v>53</v>
      </c>
      <c r="D107" s="61" t="s">
        <v>52</v>
      </c>
      <c r="E107" s="51">
        <v>73768</v>
      </c>
      <c r="F107" s="50">
        <v>73847</v>
      </c>
      <c r="G107" s="50">
        <f>F107-E107</f>
        <v>79</v>
      </c>
      <c r="H107" s="49">
        <v>88.08</v>
      </c>
      <c r="I107" s="79"/>
      <c r="J107" s="58"/>
      <c r="K107" s="60"/>
      <c r="L107" s="58">
        <v>17471</v>
      </c>
      <c r="M107" s="58">
        <v>17667</v>
      </c>
      <c r="N107" s="58">
        <v>196</v>
      </c>
      <c r="O107" s="60">
        <v>218</v>
      </c>
      <c r="P107" s="58"/>
      <c r="Q107" s="58"/>
      <c r="R107" s="58"/>
      <c r="S107" s="58">
        <v>17667</v>
      </c>
      <c r="T107" s="58">
        <v>17947</v>
      </c>
      <c r="U107" s="58">
        <v>280</v>
      </c>
      <c r="V107" s="60">
        <v>612.55999999999995</v>
      </c>
      <c r="W107" s="58"/>
      <c r="X107" s="60"/>
      <c r="Y107" s="60"/>
      <c r="Z107" s="58">
        <v>17947</v>
      </c>
      <c r="AA107" s="58">
        <v>18726</v>
      </c>
      <c r="AB107" s="58">
        <v>779</v>
      </c>
      <c r="AC107" s="60">
        <v>453.58</v>
      </c>
      <c r="AD107" s="58"/>
      <c r="AE107" s="60"/>
      <c r="AF107" s="60"/>
      <c r="AG107" s="58">
        <v>18726</v>
      </c>
      <c r="AH107" s="58">
        <v>19289</v>
      </c>
      <c r="AI107" s="58">
        <v>563</v>
      </c>
      <c r="AJ107" s="60">
        <v>360.12</v>
      </c>
      <c r="AK107" s="60"/>
      <c r="AL107" s="60"/>
      <c r="AM107" s="59"/>
      <c r="AN107" s="58">
        <v>19289</v>
      </c>
      <c r="AO107" s="58">
        <v>19723</v>
      </c>
      <c r="AP107" s="81">
        <v>434</v>
      </c>
      <c r="AQ107" s="82">
        <v>360.12</v>
      </c>
      <c r="AR107" s="84"/>
      <c r="AS107" s="84"/>
      <c r="AT107" s="84"/>
      <c r="AU107" s="81">
        <v>19289</v>
      </c>
      <c r="AV107" s="81">
        <v>19723</v>
      </c>
      <c r="AW107" s="81">
        <v>434</v>
      </c>
      <c r="AX107" s="82">
        <v>243.08</v>
      </c>
      <c r="AY107" s="82"/>
      <c r="AZ107" s="82"/>
      <c r="BA107" s="82"/>
      <c r="BB107" s="81">
        <v>19723</v>
      </c>
      <c r="BC107" s="81">
        <v>19940</v>
      </c>
      <c r="BD107" s="81">
        <v>217</v>
      </c>
      <c r="BE107" s="82">
        <v>222.84</v>
      </c>
      <c r="BF107" s="82"/>
      <c r="BG107" s="82"/>
      <c r="BH107" s="83"/>
      <c r="BI107" s="81">
        <v>19940</v>
      </c>
      <c r="BJ107" s="81">
        <v>20140</v>
      </c>
      <c r="BK107" s="81">
        <v>200</v>
      </c>
      <c r="BL107" s="82">
        <v>117.22</v>
      </c>
      <c r="BM107" s="82"/>
      <c r="BN107" s="82"/>
      <c r="BO107" s="82"/>
      <c r="BP107" s="81">
        <v>20324</v>
      </c>
      <c r="BQ107" s="81">
        <v>20341</v>
      </c>
      <c r="BR107" s="81">
        <v>17</v>
      </c>
      <c r="BS107" s="82">
        <v>124.24</v>
      </c>
      <c r="BT107" s="81"/>
      <c r="BU107" s="81"/>
      <c r="BV107" s="81"/>
      <c r="BW107" s="81">
        <v>20341</v>
      </c>
      <c r="BX107" s="81">
        <v>20344</v>
      </c>
      <c r="BY107" s="54">
        <v>3</v>
      </c>
      <c r="BZ107" s="54"/>
      <c r="CA107" s="54"/>
      <c r="CB107" s="54"/>
      <c r="CC107" s="54"/>
      <c r="CD107" s="54"/>
      <c r="CE107" s="54"/>
      <c r="CF107" s="54"/>
      <c r="CG107" s="43"/>
      <c r="CH107" s="53"/>
      <c r="CI107" s="43"/>
      <c r="CJ107" s="43"/>
      <c r="CK107" s="43"/>
      <c r="CL107" s="43"/>
      <c r="CM107" s="43"/>
      <c r="CN107" s="43"/>
      <c r="CO107" s="29"/>
      <c r="CP107" s="62"/>
      <c r="CQ107" s="48"/>
      <c r="CR107" s="51">
        <v>73847</v>
      </c>
      <c r="CS107" s="50">
        <v>73903</v>
      </c>
      <c r="CT107" s="43">
        <f>CS107-CR107</f>
        <v>56</v>
      </c>
      <c r="CU107" s="49">
        <v>75.97</v>
      </c>
      <c r="CV107" s="43"/>
      <c r="CW107" s="43"/>
      <c r="CX107" s="43"/>
      <c r="CY107" s="29"/>
      <c r="CZ107" s="62"/>
      <c r="DA107" s="43"/>
      <c r="DB107" s="51">
        <v>73903</v>
      </c>
      <c r="DC107" s="50">
        <v>74228</v>
      </c>
      <c r="DD107" s="43">
        <f>DC107-DB107</f>
        <v>325</v>
      </c>
      <c r="DE107" s="49">
        <v>197.22</v>
      </c>
      <c r="DF107" s="43"/>
      <c r="DG107" s="43"/>
      <c r="DH107" s="43"/>
      <c r="DI107" s="29"/>
      <c r="DJ107" s="62"/>
      <c r="DK107" s="43"/>
      <c r="DL107" s="51">
        <v>74228</v>
      </c>
      <c r="DM107" s="50">
        <v>74907</v>
      </c>
      <c r="DN107" s="43">
        <f>DM107-DL107</f>
        <v>679</v>
      </c>
      <c r="DO107" s="49">
        <v>365.66</v>
      </c>
      <c r="DP107" s="43"/>
      <c r="DQ107" s="43"/>
      <c r="DR107" s="43"/>
      <c r="DS107" s="29"/>
      <c r="DT107" s="62"/>
      <c r="DU107" s="43"/>
      <c r="DV107" s="51">
        <v>74907</v>
      </c>
      <c r="DW107" s="50">
        <v>75535</v>
      </c>
      <c r="DX107" s="43">
        <f>DW107-DV107</f>
        <v>628</v>
      </c>
      <c r="DY107" s="49">
        <v>328.38</v>
      </c>
      <c r="DZ107" s="43"/>
      <c r="EA107" s="43"/>
      <c r="EB107" s="43"/>
      <c r="EC107" s="29"/>
      <c r="ED107" s="62"/>
      <c r="EE107" s="1"/>
      <c r="EF107" s="51">
        <v>75535</v>
      </c>
      <c r="EG107" s="50">
        <v>76109</v>
      </c>
      <c r="EH107" s="43">
        <f>EG107-EF107</f>
        <v>574</v>
      </c>
      <c r="EI107" s="49">
        <v>322.10000000000002</v>
      </c>
      <c r="EJ107" s="43"/>
      <c r="EK107" s="43"/>
      <c r="EL107" s="43"/>
      <c r="EM107" s="29"/>
      <c r="EN107" s="62"/>
      <c r="EO107" s="2"/>
      <c r="EP107" s="43">
        <v>76109</v>
      </c>
      <c r="EQ107" s="43">
        <v>76523</v>
      </c>
      <c r="ER107" s="43">
        <f>EQ107-EP107</f>
        <v>414</v>
      </c>
      <c r="ES107" s="43">
        <v>260.17</v>
      </c>
      <c r="ET107" s="43"/>
      <c r="EU107" s="43"/>
      <c r="EV107" s="43"/>
      <c r="EW107" s="29"/>
      <c r="EX107" s="62"/>
      <c r="EY107" s="43"/>
      <c r="EZ107" s="43">
        <v>76523</v>
      </c>
      <c r="FA107" s="43">
        <v>76712</v>
      </c>
      <c r="FB107" s="43">
        <f>FA107-EZ107</f>
        <v>189</v>
      </c>
      <c r="FC107" s="45">
        <v>140.08000000000001</v>
      </c>
      <c r="FD107" s="43"/>
      <c r="FE107" s="43"/>
      <c r="FF107" s="43"/>
      <c r="FG107" s="29"/>
      <c r="FH107" s="62"/>
      <c r="FI107" s="2"/>
      <c r="FJ107" s="47">
        <v>76712</v>
      </c>
      <c r="FK107" s="46">
        <v>76802</v>
      </c>
      <c r="FL107" s="43">
        <f>FK107-FJ107</f>
        <v>90</v>
      </c>
      <c r="FM107" s="45">
        <v>85.72</v>
      </c>
      <c r="FN107" s="43"/>
      <c r="FO107" s="43"/>
      <c r="FP107" s="43"/>
      <c r="FQ107" s="29"/>
      <c r="FR107" s="62"/>
      <c r="FS107" s="43"/>
      <c r="FT107" s="43">
        <v>76802</v>
      </c>
      <c r="FU107" s="43">
        <v>76865</v>
      </c>
      <c r="FV107" s="43">
        <f>FU107-FT107</f>
        <v>63</v>
      </c>
      <c r="FW107" s="43">
        <v>86.51</v>
      </c>
      <c r="FX107" s="43"/>
      <c r="FY107" s="43"/>
      <c r="FZ107" s="43"/>
      <c r="GA107" s="29"/>
      <c r="GB107" s="62"/>
      <c r="GC107" s="43"/>
      <c r="GD107" s="80" t="s">
        <v>51</v>
      </c>
      <c r="GE107" s="46">
        <v>76898</v>
      </c>
      <c r="GF107" s="43">
        <f>GE107-GD107</f>
        <v>33</v>
      </c>
      <c r="GG107" s="45">
        <v>74.040000000000006</v>
      </c>
      <c r="GH107" s="43"/>
      <c r="GI107" s="43"/>
      <c r="GJ107" s="43"/>
      <c r="GK107" s="29"/>
      <c r="GL107" s="62"/>
      <c r="GM107" s="1"/>
      <c r="GN107" s="43">
        <v>76898</v>
      </c>
      <c r="GO107" s="43">
        <v>76952</v>
      </c>
      <c r="GP107" s="43">
        <f>GO107-GN107</f>
        <v>54</v>
      </c>
      <c r="GQ107" s="45">
        <v>97.14</v>
      </c>
      <c r="GR107" s="43"/>
      <c r="GS107" s="43"/>
      <c r="GT107" s="43"/>
      <c r="GU107" s="29"/>
      <c r="GV107" s="62"/>
    </row>
    <row r="108" spans="1:204" s="63" customFormat="1" x14ac:dyDescent="0.2">
      <c r="A108" s="55"/>
      <c r="B108" s="61" t="s">
        <v>50</v>
      </c>
      <c r="C108" s="61" t="s">
        <v>49</v>
      </c>
      <c r="D108" s="61" t="s">
        <v>48</v>
      </c>
      <c r="E108" s="51">
        <v>30992</v>
      </c>
      <c r="F108" s="50">
        <v>31048</v>
      </c>
      <c r="G108" s="50">
        <f>F108-E108</f>
        <v>56</v>
      </c>
      <c r="H108" s="49">
        <v>187.71</v>
      </c>
      <c r="I108" s="79"/>
      <c r="J108" s="58"/>
      <c r="K108" s="60"/>
      <c r="L108" s="58">
        <v>7787</v>
      </c>
      <c r="M108" s="58">
        <v>7787</v>
      </c>
      <c r="N108" s="58">
        <v>0</v>
      </c>
      <c r="O108" s="60">
        <v>106.12</v>
      </c>
      <c r="P108" s="58"/>
      <c r="Q108" s="58"/>
      <c r="R108" s="58"/>
      <c r="S108" s="58">
        <v>7787</v>
      </c>
      <c r="T108" s="58">
        <v>7787</v>
      </c>
      <c r="U108" s="58">
        <v>0</v>
      </c>
      <c r="V108" s="60">
        <v>151.58000000000001</v>
      </c>
      <c r="W108" s="58"/>
      <c r="X108" s="60"/>
      <c r="Y108" s="60"/>
      <c r="Z108" s="58">
        <v>7787</v>
      </c>
      <c r="AA108" s="58">
        <v>7863</v>
      </c>
      <c r="AB108" s="58">
        <v>76</v>
      </c>
      <c r="AC108" s="60">
        <v>251.01</v>
      </c>
      <c r="AD108" s="58"/>
      <c r="AE108" s="60"/>
      <c r="AF108" s="60"/>
      <c r="AG108" s="58">
        <v>7863</v>
      </c>
      <c r="AH108" s="58">
        <v>8076</v>
      </c>
      <c r="AI108" s="58">
        <v>213</v>
      </c>
      <c r="AJ108" s="60">
        <v>202.38</v>
      </c>
      <c r="AK108" s="60"/>
      <c r="AL108" s="60"/>
      <c r="AM108" s="59"/>
      <c r="AN108" s="58">
        <v>8076</v>
      </c>
      <c r="AO108" s="58">
        <v>8228</v>
      </c>
      <c r="AP108" s="69">
        <v>152</v>
      </c>
      <c r="AQ108" s="70">
        <v>152.38999999999999</v>
      </c>
      <c r="AR108" s="72"/>
      <c r="AS108" s="72"/>
      <c r="AT108" s="72"/>
      <c r="AU108" s="69">
        <v>8228</v>
      </c>
      <c r="AV108" s="69">
        <v>8304</v>
      </c>
      <c r="AW108" s="69">
        <v>76</v>
      </c>
      <c r="AX108" s="70">
        <v>116.39</v>
      </c>
      <c r="AY108" s="70"/>
      <c r="AZ108" s="70"/>
      <c r="BA108" s="70"/>
      <c r="BB108" s="69">
        <v>8304</v>
      </c>
      <c r="BC108" s="69">
        <v>8317</v>
      </c>
      <c r="BD108" s="69">
        <v>13</v>
      </c>
      <c r="BE108" s="70">
        <v>108.09</v>
      </c>
      <c r="BF108" s="70"/>
      <c r="BG108" s="70"/>
      <c r="BH108" s="71"/>
      <c r="BI108" s="69">
        <v>8317</v>
      </c>
      <c r="BJ108" s="69">
        <v>8318</v>
      </c>
      <c r="BK108" s="69">
        <v>1</v>
      </c>
      <c r="BL108" s="70">
        <v>15.03</v>
      </c>
      <c r="BM108" s="70"/>
      <c r="BN108" s="70"/>
      <c r="BO108" s="70"/>
      <c r="BP108" s="69">
        <v>8318</v>
      </c>
      <c r="BQ108" s="69">
        <v>8318</v>
      </c>
      <c r="BR108" s="69">
        <v>0</v>
      </c>
      <c r="BS108" s="70">
        <v>122.56</v>
      </c>
      <c r="BT108" s="69"/>
      <c r="BU108" s="69"/>
      <c r="BV108" s="69"/>
      <c r="BW108" s="69">
        <v>8318</v>
      </c>
      <c r="BX108" s="69">
        <v>8318</v>
      </c>
      <c r="BY108" s="65">
        <v>0</v>
      </c>
      <c r="BZ108" s="65"/>
      <c r="CA108" s="65"/>
      <c r="CB108" s="65"/>
      <c r="CC108" s="65"/>
      <c r="CD108" s="65"/>
      <c r="CE108" s="65"/>
      <c r="CF108" s="65"/>
      <c r="CG108" s="43"/>
      <c r="CH108" s="53"/>
      <c r="CI108" s="43"/>
      <c r="CJ108" s="43"/>
      <c r="CK108" s="43"/>
      <c r="CL108" s="43"/>
      <c r="CM108" s="43"/>
      <c r="CN108" s="43"/>
      <c r="CO108" s="29"/>
      <c r="CP108" s="62"/>
      <c r="CQ108" s="48"/>
      <c r="CR108" s="51">
        <v>31048</v>
      </c>
      <c r="CS108" s="50">
        <v>31157</v>
      </c>
      <c r="CT108" s="43">
        <f>CS108-CR108</f>
        <v>109</v>
      </c>
      <c r="CU108" s="49">
        <v>204.69</v>
      </c>
      <c r="CV108" s="43"/>
      <c r="CW108" s="43"/>
      <c r="CX108" s="43"/>
      <c r="CY108" s="29"/>
      <c r="CZ108" s="62"/>
      <c r="DA108" s="48"/>
      <c r="DB108" s="51">
        <v>31157</v>
      </c>
      <c r="DC108" s="50">
        <v>31344</v>
      </c>
      <c r="DD108" s="43">
        <f>DC108-DB108</f>
        <v>187</v>
      </c>
      <c r="DE108" s="49">
        <v>247.21</v>
      </c>
      <c r="DF108" s="43"/>
      <c r="DG108" s="43"/>
      <c r="DH108" s="43"/>
      <c r="DI108" s="29"/>
      <c r="DJ108" s="62"/>
      <c r="DK108" s="48"/>
      <c r="DL108" s="51">
        <v>31344</v>
      </c>
      <c r="DM108" s="50">
        <v>31682</v>
      </c>
      <c r="DN108" s="43">
        <f>DM108-DL108</f>
        <v>338</v>
      </c>
      <c r="DO108" s="49">
        <v>337.13</v>
      </c>
      <c r="DP108" s="43"/>
      <c r="DQ108" s="43"/>
      <c r="DR108" s="43"/>
      <c r="DS108" s="29"/>
      <c r="DT108" s="62"/>
      <c r="DU108" s="48"/>
      <c r="DV108" s="51">
        <v>31682</v>
      </c>
      <c r="DW108" s="50">
        <v>32498</v>
      </c>
      <c r="DX108" s="43">
        <f>DW108-DV108</f>
        <v>816</v>
      </c>
      <c r="DY108" s="49">
        <v>538.82000000000005</v>
      </c>
      <c r="DZ108" s="43"/>
      <c r="EA108" s="43"/>
      <c r="EB108" s="43"/>
      <c r="EC108" s="29"/>
      <c r="ED108" s="62"/>
      <c r="EE108" s="2"/>
      <c r="EF108" s="51">
        <v>32498</v>
      </c>
      <c r="EG108" s="50">
        <v>33141</v>
      </c>
      <c r="EH108" s="43">
        <f>EG108-EF108</f>
        <v>643</v>
      </c>
      <c r="EI108" s="49">
        <v>481.58</v>
      </c>
      <c r="EJ108" s="43"/>
      <c r="EK108" s="43"/>
      <c r="EL108" s="43"/>
      <c r="EM108" s="29"/>
      <c r="EN108" s="62"/>
      <c r="EO108" s="2"/>
      <c r="EP108" s="43">
        <v>33141</v>
      </c>
      <c r="EQ108" s="43">
        <v>33700</v>
      </c>
      <c r="ER108" s="43">
        <f>EQ108-EP108</f>
        <v>559</v>
      </c>
      <c r="ES108" s="43">
        <v>456.08</v>
      </c>
      <c r="ET108" s="43"/>
      <c r="EU108" s="43"/>
      <c r="EV108" s="43"/>
      <c r="EW108" s="29"/>
      <c r="EX108" s="62"/>
      <c r="EY108" s="48"/>
      <c r="EZ108" s="43">
        <v>33700</v>
      </c>
      <c r="FA108" s="43">
        <v>33973</v>
      </c>
      <c r="FB108" s="43">
        <f>FA108-EZ108</f>
        <v>273</v>
      </c>
      <c r="FC108" s="63">
        <v>293.39</v>
      </c>
      <c r="FD108" s="43"/>
      <c r="FE108" s="43"/>
      <c r="FF108" s="43"/>
      <c r="FG108" s="29"/>
      <c r="FH108" s="62"/>
      <c r="FI108" s="2"/>
      <c r="FJ108" s="64">
        <v>33973</v>
      </c>
      <c r="FK108" s="46">
        <v>34131</v>
      </c>
      <c r="FL108" s="43">
        <f>FK108-FJ108</f>
        <v>158</v>
      </c>
      <c r="FM108" s="63">
        <v>200.83</v>
      </c>
      <c r="FN108" s="43"/>
      <c r="FO108" s="43"/>
      <c r="FP108" s="43"/>
      <c r="FQ108" s="29"/>
      <c r="FR108" s="62"/>
      <c r="FS108" s="48"/>
      <c r="FT108" s="43">
        <v>34131</v>
      </c>
      <c r="FU108" s="43">
        <v>34252</v>
      </c>
      <c r="FV108" s="43">
        <f>FU108-FT108</f>
        <v>121</v>
      </c>
      <c r="FW108" s="43">
        <v>225.64</v>
      </c>
      <c r="FX108" s="43"/>
      <c r="FY108" s="43"/>
      <c r="FZ108" s="43"/>
      <c r="GA108" s="29"/>
      <c r="GB108" s="62"/>
      <c r="GC108" s="48"/>
      <c r="GD108" s="66" t="s">
        <v>47</v>
      </c>
      <c r="GE108" s="46">
        <v>34286</v>
      </c>
      <c r="GF108" s="43">
        <f>GE108-GD108</f>
        <v>34</v>
      </c>
      <c r="GG108" s="63">
        <v>182.66</v>
      </c>
      <c r="GH108" s="43"/>
      <c r="GI108" s="43"/>
      <c r="GJ108" s="43"/>
      <c r="GK108" s="29"/>
      <c r="GL108" s="62"/>
      <c r="GM108" s="2"/>
      <c r="GN108" s="43">
        <v>34286</v>
      </c>
      <c r="GO108" s="43">
        <v>34303</v>
      </c>
      <c r="GP108" s="43">
        <f>GO108-GN108</f>
        <v>17</v>
      </c>
      <c r="GQ108" s="63">
        <v>205.68</v>
      </c>
      <c r="GR108" s="43"/>
      <c r="GS108" s="43"/>
      <c r="GT108" s="43"/>
      <c r="GU108" s="29"/>
      <c r="GV108" s="62"/>
    </row>
    <row r="109" spans="1:204" s="63" customFormat="1" x14ac:dyDescent="0.2">
      <c r="A109" s="55"/>
      <c r="B109" s="61" t="s">
        <v>37</v>
      </c>
      <c r="C109" s="61" t="s">
        <v>46</v>
      </c>
      <c r="D109" s="61" t="s">
        <v>45</v>
      </c>
      <c r="E109" s="51">
        <v>28</v>
      </c>
      <c r="F109" s="50">
        <v>28</v>
      </c>
      <c r="G109" s="50">
        <f>F109-E109</f>
        <v>0</v>
      </c>
      <c r="H109" s="49">
        <v>162.96</v>
      </c>
      <c r="I109" s="79"/>
      <c r="J109" s="58"/>
      <c r="K109" s="60"/>
      <c r="L109" s="58">
        <v>2067</v>
      </c>
      <c r="M109" s="58">
        <v>2067</v>
      </c>
      <c r="N109" s="58">
        <v>0</v>
      </c>
      <c r="O109" s="60">
        <v>106.12</v>
      </c>
      <c r="P109" s="58"/>
      <c r="Q109" s="58"/>
      <c r="R109" s="58"/>
      <c r="S109" s="58">
        <v>2067</v>
      </c>
      <c r="T109" s="58">
        <v>2067</v>
      </c>
      <c r="U109" s="58">
        <v>0</v>
      </c>
      <c r="V109" s="60">
        <v>133.04</v>
      </c>
      <c r="W109" s="58"/>
      <c r="X109" s="60"/>
      <c r="Y109" s="60"/>
      <c r="Z109" s="58">
        <v>2067</v>
      </c>
      <c r="AA109" s="58">
        <v>2111</v>
      </c>
      <c r="AB109" s="58">
        <v>44</v>
      </c>
      <c r="AC109" s="60">
        <v>126.39</v>
      </c>
      <c r="AD109" s="58"/>
      <c r="AE109" s="60"/>
      <c r="AF109" s="60"/>
      <c r="AG109" s="58">
        <v>2111</v>
      </c>
      <c r="AH109" s="58">
        <v>2139</v>
      </c>
      <c r="AI109" s="58">
        <v>28</v>
      </c>
      <c r="AJ109" s="60">
        <v>141.84</v>
      </c>
      <c r="AK109" s="60"/>
      <c r="AL109" s="60"/>
      <c r="AM109" s="59"/>
      <c r="AN109" s="58">
        <v>2139</v>
      </c>
      <c r="AO109" s="58">
        <v>2194</v>
      </c>
      <c r="AP109" s="69">
        <v>55</v>
      </c>
      <c r="AQ109" s="70">
        <v>120.51</v>
      </c>
      <c r="AR109" s="72"/>
      <c r="AS109" s="72"/>
      <c r="AT109" s="72"/>
      <c r="AU109" s="69">
        <v>2194</v>
      </c>
      <c r="AV109" s="69">
        <v>2216</v>
      </c>
      <c r="AW109" s="69">
        <v>22</v>
      </c>
      <c r="AX109" s="70">
        <v>115.78</v>
      </c>
      <c r="AY109" s="70"/>
      <c r="AZ109" s="70"/>
      <c r="BA109" s="70"/>
      <c r="BB109" s="69">
        <v>2216</v>
      </c>
      <c r="BC109" s="69">
        <v>2228</v>
      </c>
      <c r="BD109" s="69">
        <v>12</v>
      </c>
      <c r="BE109" s="70">
        <v>115.01</v>
      </c>
      <c r="BF109" s="70"/>
      <c r="BG109" s="70"/>
      <c r="BH109" s="71"/>
      <c r="BI109" s="69">
        <v>2228</v>
      </c>
      <c r="BJ109" s="69">
        <v>2241</v>
      </c>
      <c r="BK109" s="69">
        <v>13</v>
      </c>
      <c r="BL109" s="70">
        <v>131.09</v>
      </c>
      <c r="BM109" s="70"/>
      <c r="BN109" s="70"/>
      <c r="BO109" s="70"/>
      <c r="BP109" s="69">
        <v>2253</v>
      </c>
      <c r="BQ109" s="69">
        <v>2268</v>
      </c>
      <c r="BR109" s="69">
        <v>15</v>
      </c>
      <c r="BS109" s="70">
        <v>129.27000000000001</v>
      </c>
      <c r="BT109" s="69"/>
      <c r="BU109" s="69"/>
      <c r="BV109" s="69"/>
      <c r="BW109" s="69">
        <v>2268</v>
      </c>
      <c r="BX109" s="69">
        <v>2280</v>
      </c>
      <c r="BY109" s="65">
        <v>12</v>
      </c>
      <c r="BZ109" s="65"/>
      <c r="CA109" s="65"/>
      <c r="CB109" s="65"/>
      <c r="CC109" s="65"/>
      <c r="CD109" s="65"/>
      <c r="CE109" s="65"/>
      <c r="CF109" s="65"/>
      <c r="CG109" s="43"/>
      <c r="CH109" s="53"/>
      <c r="CI109" s="43"/>
      <c r="CJ109" s="43"/>
      <c r="CK109" s="43"/>
      <c r="CL109" s="43"/>
      <c r="CM109" s="43"/>
      <c r="CN109" s="43"/>
      <c r="CO109" s="29"/>
      <c r="CP109" s="62"/>
      <c r="CQ109" s="48"/>
      <c r="CR109" s="51">
        <v>28</v>
      </c>
      <c r="CS109" s="50">
        <v>28</v>
      </c>
      <c r="CT109" s="43">
        <f>CS109-CR109</f>
        <v>0</v>
      </c>
      <c r="CU109" s="49">
        <v>162.96</v>
      </c>
      <c r="CV109" s="43"/>
      <c r="CW109" s="43"/>
      <c r="CX109" s="43"/>
      <c r="CY109" s="29"/>
      <c r="CZ109" s="62"/>
      <c r="DA109" s="48"/>
      <c r="DB109" s="51">
        <v>28</v>
      </c>
      <c r="DC109" s="50">
        <v>53</v>
      </c>
      <c r="DD109" s="43">
        <f>DC109-DB109</f>
        <v>25</v>
      </c>
      <c r="DE109" s="49">
        <v>174.43</v>
      </c>
      <c r="DF109" s="43"/>
      <c r="DG109" s="43"/>
      <c r="DH109" s="43"/>
      <c r="DI109" s="29"/>
      <c r="DJ109" s="62"/>
      <c r="DK109" s="48"/>
      <c r="DL109" s="51">
        <v>53</v>
      </c>
      <c r="DM109" s="50">
        <v>96</v>
      </c>
      <c r="DN109" s="43">
        <f>DM109-DL109</f>
        <v>43</v>
      </c>
      <c r="DO109" s="49">
        <v>185.18</v>
      </c>
      <c r="DP109" s="43"/>
      <c r="DQ109" s="43"/>
      <c r="DR109" s="43"/>
      <c r="DS109" s="29"/>
      <c r="DT109" s="62"/>
      <c r="DU109" s="48"/>
      <c r="DV109" s="51">
        <v>96</v>
      </c>
      <c r="DW109" s="50">
        <v>165</v>
      </c>
      <c r="DX109" s="43">
        <f>DW109-DV109</f>
        <v>69</v>
      </c>
      <c r="DY109" s="49">
        <v>194.8</v>
      </c>
      <c r="DZ109" s="43"/>
      <c r="EA109" s="43"/>
      <c r="EB109" s="43"/>
      <c r="EC109" s="29"/>
      <c r="ED109" s="62"/>
      <c r="EE109" s="2"/>
      <c r="EF109" s="51">
        <v>165</v>
      </c>
      <c r="EG109" s="50">
        <v>255</v>
      </c>
      <c r="EH109" s="43">
        <f>EG109-EF109</f>
        <v>90</v>
      </c>
      <c r="EI109" s="49">
        <v>209.64</v>
      </c>
      <c r="EJ109" s="43"/>
      <c r="EK109" s="43"/>
      <c r="EL109" s="43"/>
      <c r="EM109" s="29"/>
      <c r="EN109" s="62"/>
      <c r="EO109" s="2"/>
      <c r="EP109" s="43">
        <v>255</v>
      </c>
      <c r="EQ109" s="43">
        <v>386</v>
      </c>
      <c r="ER109" s="43">
        <f>EQ109-EP109</f>
        <v>131</v>
      </c>
      <c r="ES109" s="43">
        <v>230.11</v>
      </c>
      <c r="ET109" s="43"/>
      <c r="EU109" s="43"/>
      <c r="EV109" s="43"/>
      <c r="EW109" s="29"/>
      <c r="EX109" s="62"/>
      <c r="EY109" s="48"/>
      <c r="EZ109" s="43">
        <v>386</v>
      </c>
      <c r="FA109" s="43">
        <v>432</v>
      </c>
      <c r="FB109" s="43">
        <f>FA109-EZ109</f>
        <v>46</v>
      </c>
      <c r="FC109" s="63">
        <v>185.68</v>
      </c>
      <c r="FD109" s="43"/>
      <c r="FE109" s="43"/>
      <c r="FF109" s="43"/>
      <c r="FG109" s="29"/>
      <c r="FH109" s="62"/>
      <c r="FI109" s="2"/>
      <c r="FJ109" s="64">
        <v>432</v>
      </c>
      <c r="FK109" s="46">
        <v>435</v>
      </c>
      <c r="FL109" s="43">
        <f>FK109-FJ109</f>
        <v>3</v>
      </c>
      <c r="FM109" s="63">
        <v>123.83</v>
      </c>
      <c r="FN109" s="43"/>
      <c r="FO109" s="43"/>
      <c r="FP109" s="43"/>
      <c r="FQ109" s="29"/>
      <c r="FR109" s="62"/>
      <c r="FS109" s="48"/>
      <c r="FT109" s="43">
        <v>435</v>
      </c>
      <c r="FU109" s="43">
        <v>435</v>
      </c>
      <c r="FV109" s="43">
        <f>FU109-FT109</f>
        <v>0</v>
      </c>
      <c r="FW109" s="43">
        <v>162.96</v>
      </c>
      <c r="FX109" s="43"/>
      <c r="FY109" s="43"/>
      <c r="FZ109" s="43"/>
      <c r="GA109" s="29"/>
      <c r="GB109" s="62"/>
      <c r="GC109" s="48"/>
      <c r="GD109" s="66" t="s">
        <v>44</v>
      </c>
      <c r="GE109" s="46">
        <v>435</v>
      </c>
      <c r="GF109" s="43">
        <f>GE109-GD109</f>
        <v>3</v>
      </c>
      <c r="GG109" s="63">
        <v>123.83</v>
      </c>
      <c r="GH109" s="43"/>
      <c r="GI109" s="43"/>
      <c r="GJ109" s="43"/>
      <c r="GK109" s="29"/>
      <c r="GL109" s="62"/>
      <c r="GM109" s="2"/>
      <c r="GN109" s="43">
        <v>435</v>
      </c>
      <c r="GO109" s="43">
        <v>435</v>
      </c>
      <c r="GP109" s="43">
        <f>GO109-GN109</f>
        <v>0</v>
      </c>
      <c r="GQ109" s="63">
        <v>194.75</v>
      </c>
      <c r="GR109" s="43"/>
      <c r="GS109" s="43"/>
      <c r="GT109" s="43"/>
      <c r="GU109" s="29"/>
      <c r="GV109" s="62"/>
    </row>
    <row r="110" spans="1:204" s="63" customFormat="1" x14ac:dyDescent="0.2">
      <c r="A110" s="55"/>
      <c r="B110" s="61" t="s">
        <v>37</v>
      </c>
      <c r="C110" s="61" t="s">
        <v>43</v>
      </c>
      <c r="D110" s="61" t="s">
        <v>42</v>
      </c>
      <c r="E110" s="51">
        <v>3176</v>
      </c>
      <c r="F110" s="50">
        <v>3176</v>
      </c>
      <c r="G110" s="50">
        <f>F110-E110</f>
        <v>0</v>
      </c>
      <c r="H110" s="49">
        <v>162.96</v>
      </c>
      <c r="I110" s="79"/>
      <c r="J110" s="58"/>
      <c r="K110" s="60"/>
      <c r="L110" s="58">
        <v>830</v>
      </c>
      <c r="M110" s="58">
        <v>830</v>
      </c>
      <c r="N110" s="58">
        <v>0</v>
      </c>
      <c r="O110" s="60">
        <v>106.12</v>
      </c>
      <c r="P110" s="58"/>
      <c r="Q110" s="58"/>
      <c r="R110" s="58"/>
      <c r="S110" s="58">
        <v>830</v>
      </c>
      <c r="T110" s="58">
        <v>830</v>
      </c>
      <c r="U110" s="58">
        <v>0</v>
      </c>
      <c r="V110" s="60">
        <v>133.04</v>
      </c>
      <c r="W110" s="58"/>
      <c r="X110" s="60"/>
      <c r="Y110" s="60"/>
      <c r="Z110" s="58">
        <v>830</v>
      </c>
      <c r="AA110" s="58">
        <v>874</v>
      </c>
      <c r="AB110" s="58">
        <v>44</v>
      </c>
      <c r="AC110" s="60">
        <v>180.94</v>
      </c>
      <c r="AD110" s="58"/>
      <c r="AE110" s="60"/>
      <c r="AF110" s="60"/>
      <c r="AG110" s="58">
        <v>874</v>
      </c>
      <c r="AH110" s="58">
        <v>983</v>
      </c>
      <c r="AI110" s="58">
        <v>109</v>
      </c>
      <c r="AJ110" s="60">
        <v>151.21</v>
      </c>
      <c r="AK110" s="60"/>
      <c r="AL110" s="60"/>
      <c r="AM110" s="59"/>
      <c r="AN110" s="58">
        <v>983</v>
      </c>
      <c r="AO110" s="58">
        <v>1053</v>
      </c>
      <c r="AP110" s="69">
        <v>70</v>
      </c>
      <c r="AQ110" s="70">
        <v>122.28</v>
      </c>
      <c r="AR110" s="72"/>
      <c r="AS110" s="72"/>
      <c r="AT110" s="72"/>
      <c r="AU110" s="69">
        <v>1053</v>
      </c>
      <c r="AV110" s="69">
        <v>1078</v>
      </c>
      <c r="AW110" s="69">
        <v>25</v>
      </c>
      <c r="AX110" s="70">
        <v>108.47</v>
      </c>
      <c r="AY110" s="70"/>
      <c r="AZ110" s="70"/>
      <c r="BA110" s="70"/>
      <c r="BB110" s="69">
        <v>1078</v>
      </c>
      <c r="BC110" s="69">
        <v>1078</v>
      </c>
      <c r="BD110" s="69">
        <v>0</v>
      </c>
      <c r="BE110" s="70">
        <v>107.53</v>
      </c>
      <c r="BF110" s="70"/>
      <c r="BG110" s="70"/>
      <c r="BH110" s="71"/>
      <c r="BI110" s="69">
        <v>1078</v>
      </c>
      <c r="BJ110" s="69">
        <v>1078</v>
      </c>
      <c r="BK110" s="69">
        <v>0</v>
      </c>
      <c r="BL110" s="70">
        <v>122.56</v>
      </c>
      <c r="BM110" s="70"/>
      <c r="BN110" s="70"/>
      <c r="BO110" s="70"/>
      <c r="BP110" s="69">
        <v>1078</v>
      </c>
      <c r="BQ110" s="69">
        <v>1078</v>
      </c>
      <c r="BR110" s="69">
        <v>0</v>
      </c>
      <c r="BS110" s="70">
        <v>122.56</v>
      </c>
      <c r="BT110" s="69"/>
      <c r="BU110" s="69"/>
      <c r="BV110" s="69"/>
      <c r="BW110" s="69">
        <v>1078</v>
      </c>
      <c r="BX110" s="69">
        <v>1078</v>
      </c>
      <c r="BY110" s="65">
        <v>0</v>
      </c>
      <c r="BZ110" s="65"/>
      <c r="CA110" s="65"/>
      <c r="CB110" s="65"/>
      <c r="CC110" s="65"/>
      <c r="CD110" s="65"/>
      <c r="CE110" s="65"/>
      <c r="CF110" s="65"/>
      <c r="CG110" s="43"/>
      <c r="CH110" s="53"/>
      <c r="CI110" s="43"/>
      <c r="CJ110" s="43"/>
      <c r="CK110" s="43"/>
      <c r="CL110" s="43"/>
      <c r="CM110" s="43"/>
      <c r="CN110" s="43"/>
      <c r="CO110" s="29"/>
      <c r="CP110" s="62"/>
      <c r="CQ110" s="48"/>
      <c r="CR110" s="51">
        <v>3176</v>
      </c>
      <c r="CS110" s="50">
        <v>3176</v>
      </c>
      <c r="CT110" s="43">
        <f>CS110-CR110</f>
        <v>0</v>
      </c>
      <c r="CU110" s="49">
        <v>162.96</v>
      </c>
      <c r="CV110" s="43"/>
      <c r="CW110" s="43"/>
      <c r="CX110" s="43"/>
      <c r="CY110" s="29"/>
      <c r="CZ110" s="62"/>
      <c r="DA110" s="48"/>
      <c r="DB110" s="51">
        <v>3176</v>
      </c>
      <c r="DC110" s="50">
        <v>3188</v>
      </c>
      <c r="DD110" s="43">
        <f>DC110-DB110</f>
        <v>12</v>
      </c>
      <c r="DE110" s="49">
        <v>168.46</v>
      </c>
      <c r="DF110" s="43"/>
      <c r="DG110" s="43"/>
      <c r="DH110" s="43"/>
      <c r="DI110" s="29"/>
      <c r="DJ110" s="62"/>
      <c r="DK110" s="48"/>
      <c r="DL110" s="51">
        <v>3188</v>
      </c>
      <c r="DM110" s="50">
        <v>3241</v>
      </c>
      <c r="DN110" s="43">
        <f>DM110-DL110</f>
        <v>53</v>
      </c>
      <c r="DO110" s="49">
        <v>190.33</v>
      </c>
      <c r="DP110" s="43"/>
      <c r="DQ110" s="43"/>
      <c r="DR110" s="43"/>
      <c r="DS110" s="29"/>
      <c r="DT110" s="62"/>
      <c r="DU110" s="48"/>
      <c r="DV110" s="51">
        <v>3241</v>
      </c>
      <c r="DW110" s="50">
        <v>3368</v>
      </c>
      <c r="DX110" s="43">
        <f>DW110-DV110</f>
        <v>127</v>
      </c>
      <c r="DY110" s="49">
        <v>221.55</v>
      </c>
      <c r="DZ110" s="43"/>
      <c r="EA110" s="43"/>
      <c r="EB110" s="43"/>
      <c r="EC110" s="29"/>
      <c r="ED110" s="62"/>
      <c r="EE110" s="2"/>
      <c r="EF110" s="51">
        <v>3368</v>
      </c>
      <c r="EG110" s="50">
        <v>3441</v>
      </c>
      <c r="EH110" s="43">
        <f>EG110-EF110</f>
        <v>73</v>
      </c>
      <c r="EI110" s="49">
        <v>200.82</v>
      </c>
      <c r="EJ110" s="43"/>
      <c r="EK110" s="43"/>
      <c r="EL110" s="43"/>
      <c r="EM110" s="29"/>
      <c r="EN110" s="62"/>
      <c r="EO110" s="2"/>
      <c r="EP110" s="43">
        <v>3441</v>
      </c>
      <c r="EQ110" s="43">
        <v>3500</v>
      </c>
      <c r="ER110" s="43">
        <f>EQ110-EP110</f>
        <v>59</v>
      </c>
      <c r="ES110" s="43">
        <v>193.2</v>
      </c>
      <c r="ET110" s="43"/>
      <c r="EU110" s="43"/>
      <c r="EV110" s="43"/>
      <c r="EW110" s="29"/>
      <c r="EX110" s="62"/>
      <c r="EY110" s="48"/>
      <c r="EZ110" s="43">
        <v>3500</v>
      </c>
      <c r="FA110" s="43">
        <v>3505</v>
      </c>
      <c r="FB110" s="43">
        <f>FA110-EZ110</f>
        <v>5</v>
      </c>
      <c r="FC110" s="63">
        <v>146.32</v>
      </c>
      <c r="FD110" s="43"/>
      <c r="FE110" s="43"/>
      <c r="FF110" s="43"/>
      <c r="FG110" s="29"/>
      <c r="FH110" s="62"/>
      <c r="FI110" s="2"/>
      <c r="FJ110" s="64">
        <v>3505</v>
      </c>
      <c r="FK110" s="46">
        <v>3505</v>
      </c>
      <c r="FL110" s="43">
        <f>FK110-FJ110</f>
        <v>0</v>
      </c>
      <c r="FM110" s="63">
        <v>122.41</v>
      </c>
      <c r="FN110" s="43"/>
      <c r="FO110" s="43"/>
      <c r="FP110" s="43"/>
      <c r="FQ110" s="29"/>
      <c r="FR110" s="62"/>
      <c r="FS110" s="48"/>
      <c r="FT110" s="43">
        <v>3505</v>
      </c>
      <c r="FU110" s="43">
        <v>3505</v>
      </c>
      <c r="FV110" s="43">
        <f>FU110-FT110</f>
        <v>0</v>
      </c>
      <c r="FW110" s="43">
        <v>162.96</v>
      </c>
      <c r="FX110" s="43"/>
      <c r="FY110" s="43"/>
      <c r="FZ110" s="43"/>
      <c r="GA110" s="29"/>
      <c r="GB110" s="62"/>
      <c r="GC110" s="48"/>
      <c r="GD110" s="66" t="s">
        <v>41</v>
      </c>
      <c r="GE110" s="46">
        <v>3505</v>
      </c>
      <c r="GF110" s="43">
        <f>GE110-GD110</f>
        <v>0</v>
      </c>
      <c r="GG110" s="63">
        <v>122.41</v>
      </c>
      <c r="GH110" s="43"/>
      <c r="GI110" s="43"/>
      <c r="GJ110" s="43"/>
      <c r="GK110" s="29"/>
      <c r="GL110" s="62"/>
      <c r="GM110" s="2"/>
      <c r="GN110" s="43">
        <v>3505</v>
      </c>
      <c r="GO110" s="43">
        <v>3505</v>
      </c>
      <c r="GP110" s="43">
        <f>GO110-GN110</f>
        <v>0</v>
      </c>
      <c r="GQ110" s="63">
        <v>194.75</v>
      </c>
      <c r="GR110" s="43"/>
      <c r="GS110" s="43"/>
      <c r="GT110" s="43"/>
      <c r="GU110" s="29"/>
      <c r="GV110" s="62"/>
    </row>
    <row r="111" spans="1:204" s="63" customFormat="1" x14ac:dyDescent="0.2">
      <c r="A111" s="55"/>
      <c r="B111" s="61" t="s">
        <v>16</v>
      </c>
      <c r="C111" s="61" t="s">
        <v>40</v>
      </c>
      <c r="D111" s="61" t="s">
        <v>39</v>
      </c>
      <c r="E111" s="51">
        <v>2170</v>
      </c>
      <c r="F111" s="50">
        <v>2172</v>
      </c>
      <c r="G111" s="50">
        <f>F111-E111</f>
        <v>2</v>
      </c>
      <c r="H111" s="49">
        <v>163.81</v>
      </c>
      <c r="I111" s="79"/>
      <c r="J111" s="58"/>
      <c r="K111" s="60"/>
      <c r="L111" s="58">
        <v>9706</v>
      </c>
      <c r="M111" s="58">
        <v>9706</v>
      </c>
      <c r="N111" s="58">
        <v>0</v>
      </c>
      <c r="O111" s="60">
        <v>106.12</v>
      </c>
      <c r="P111" s="58"/>
      <c r="Q111" s="58"/>
      <c r="R111" s="58"/>
      <c r="S111" s="58">
        <v>9706</v>
      </c>
      <c r="T111" s="58">
        <v>9706</v>
      </c>
      <c r="U111" s="58">
        <v>0</v>
      </c>
      <c r="V111" s="60">
        <v>117.37</v>
      </c>
      <c r="W111" s="58"/>
      <c r="X111" s="60"/>
      <c r="Y111" s="60"/>
      <c r="Z111" s="58">
        <v>9706</v>
      </c>
      <c r="AA111" s="58">
        <v>9723</v>
      </c>
      <c r="AB111" s="58">
        <v>17</v>
      </c>
      <c r="AC111" s="60">
        <v>115.6</v>
      </c>
      <c r="AD111" s="58"/>
      <c r="AE111" s="60"/>
      <c r="AF111" s="60"/>
      <c r="AG111" s="58">
        <v>9723</v>
      </c>
      <c r="AH111" s="58">
        <v>9735</v>
      </c>
      <c r="AI111" s="58">
        <v>12</v>
      </c>
      <c r="AJ111" s="60">
        <v>128.11000000000001</v>
      </c>
      <c r="AK111" s="60"/>
      <c r="AL111" s="60"/>
      <c r="AM111" s="59"/>
      <c r="AN111" s="58">
        <v>9735</v>
      </c>
      <c r="AO111" s="58">
        <v>9768</v>
      </c>
      <c r="AP111" s="69">
        <v>33</v>
      </c>
      <c r="AQ111" s="70">
        <v>114.01</v>
      </c>
      <c r="AR111" s="72"/>
      <c r="AS111" s="72"/>
      <c r="AT111" s="72"/>
      <c r="AU111" s="69">
        <v>9768</v>
      </c>
      <c r="AV111" s="69">
        <v>9779</v>
      </c>
      <c r="AW111" s="69">
        <v>11</v>
      </c>
      <c r="AX111" s="70">
        <v>108.47</v>
      </c>
      <c r="AY111" s="70"/>
      <c r="AZ111" s="70"/>
      <c r="BA111" s="70"/>
      <c r="BB111" s="69">
        <v>9779</v>
      </c>
      <c r="BC111" s="69">
        <v>9779</v>
      </c>
      <c r="BD111" s="69">
        <v>1</v>
      </c>
      <c r="BE111" s="70">
        <v>107.53</v>
      </c>
      <c r="BF111" s="70"/>
      <c r="BG111" s="70"/>
      <c r="BH111" s="71"/>
      <c r="BI111" s="69">
        <v>9779</v>
      </c>
      <c r="BJ111" s="69">
        <v>9779</v>
      </c>
      <c r="BK111" s="69">
        <v>0</v>
      </c>
      <c r="BL111" s="70">
        <v>107.53</v>
      </c>
      <c r="BM111" s="70"/>
      <c r="BN111" s="70"/>
      <c r="BO111" s="70"/>
      <c r="BP111" s="69">
        <v>0</v>
      </c>
      <c r="BQ111" s="69">
        <v>0</v>
      </c>
      <c r="BR111" s="69">
        <v>0</v>
      </c>
      <c r="BS111" s="70">
        <v>107.53</v>
      </c>
      <c r="BT111" s="69"/>
      <c r="BU111" s="69"/>
      <c r="BV111" s="69"/>
      <c r="BW111" s="69">
        <v>9779</v>
      </c>
      <c r="BX111" s="69">
        <v>9779</v>
      </c>
      <c r="BY111" s="65">
        <v>0</v>
      </c>
      <c r="BZ111" s="65"/>
      <c r="CA111" s="65"/>
      <c r="CB111" s="65"/>
      <c r="CC111" s="65"/>
      <c r="CD111" s="65"/>
      <c r="CE111" s="65"/>
      <c r="CF111" s="65"/>
      <c r="CG111" s="43"/>
      <c r="CH111" s="53"/>
      <c r="CI111" s="43"/>
      <c r="CJ111" s="43"/>
      <c r="CK111" s="43"/>
      <c r="CL111" s="43"/>
      <c r="CM111" s="43"/>
      <c r="CN111" s="43"/>
      <c r="CO111" s="29"/>
      <c r="CP111" s="62"/>
      <c r="CQ111" s="48"/>
      <c r="CR111" s="51">
        <v>2172</v>
      </c>
      <c r="CS111" s="50">
        <v>2172</v>
      </c>
      <c r="CT111" s="43">
        <f>CS111-CR111</f>
        <v>0</v>
      </c>
      <c r="CU111" s="49">
        <v>162.96</v>
      </c>
      <c r="CV111" s="43"/>
      <c r="CW111" s="43"/>
      <c r="CX111" s="43"/>
      <c r="CY111" s="29"/>
      <c r="CZ111" s="62"/>
      <c r="DA111" s="48"/>
      <c r="DB111" s="51">
        <v>2172</v>
      </c>
      <c r="DC111" s="50">
        <v>2191</v>
      </c>
      <c r="DD111" s="43">
        <f>DC111-DB111</f>
        <v>19</v>
      </c>
      <c r="DE111" s="49">
        <v>171.69</v>
      </c>
      <c r="DF111" s="43"/>
      <c r="DG111" s="43"/>
      <c r="DH111" s="43"/>
      <c r="DI111" s="29"/>
      <c r="DJ111" s="62"/>
      <c r="DK111" s="48"/>
      <c r="DL111" s="51">
        <v>2191</v>
      </c>
      <c r="DM111" s="50">
        <v>2269</v>
      </c>
      <c r="DN111" s="43">
        <f>DM111-DL111</f>
        <v>78</v>
      </c>
      <c r="DO111" s="49">
        <v>203.26</v>
      </c>
      <c r="DP111" s="43"/>
      <c r="DQ111" s="43"/>
      <c r="DR111" s="43"/>
      <c r="DS111" s="29"/>
      <c r="DT111" s="62"/>
      <c r="DU111" s="48"/>
      <c r="DV111" s="51">
        <v>2269</v>
      </c>
      <c r="DW111" s="50">
        <v>2423</v>
      </c>
      <c r="DX111" s="43">
        <f>DW111-DV111</f>
        <v>154</v>
      </c>
      <c r="DY111" s="49">
        <v>234.01</v>
      </c>
      <c r="DZ111" s="43"/>
      <c r="EA111" s="43"/>
      <c r="EB111" s="43"/>
      <c r="EC111" s="29"/>
      <c r="ED111" s="62"/>
      <c r="EE111" s="2"/>
      <c r="EF111" s="51">
        <v>2423</v>
      </c>
      <c r="EG111" s="50">
        <v>2529</v>
      </c>
      <c r="EH111" s="43">
        <f>EG111-EF111</f>
        <v>106</v>
      </c>
      <c r="EI111" s="49">
        <v>217.91</v>
      </c>
      <c r="EJ111" s="43"/>
      <c r="EK111" s="43"/>
      <c r="EL111" s="43"/>
      <c r="EM111" s="29"/>
      <c r="EN111" s="62"/>
      <c r="EO111" s="2"/>
      <c r="EP111" s="43">
        <v>2529</v>
      </c>
      <c r="EQ111" s="43">
        <v>2624</v>
      </c>
      <c r="ER111" s="43">
        <f>EQ111-EP111</f>
        <v>95</v>
      </c>
      <c r="ES111" s="43">
        <v>211.65</v>
      </c>
      <c r="ET111" s="43"/>
      <c r="EU111" s="43"/>
      <c r="EV111" s="43"/>
      <c r="EW111" s="29"/>
      <c r="EX111" s="62"/>
      <c r="EY111" s="48"/>
      <c r="EZ111" s="43">
        <v>2624</v>
      </c>
      <c r="FA111" s="43">
        <v>2662</v>
      </c>
      <c r="FB111" s="43">
        <f>FA111-EZ111</f>
        <v>38</v>
      </c>
      <c r="FC111" s="63">
        <v>181.91</v>
      </c>
      <c r="FD111" s="43"/>
      <c r="FE111" s="43"/>
      <c r="FF111" s="43"/>
      <c r="FG111" s="29"/>
      <c r="FH111" s="62"/>
      <c r="FI111" s="2"/>
      <c r="FJ111" s="64">
        <v>2662</v>
      </c>
      <c r="FK111" s="46">
        <v>2662</v>
      </c>
      <c r="FL111" s="43">
        <f>FK111-FJ111</f>
        <v>0</v>
      </c>
      <c r="FM111" s="63">
        <v>122.41</v>
      </c>
      <c r="FN111" s="43"/>
      <c r="FO111" s="43"/>
      <c r="FP111" s="43"/>
      <c r="FQ111" s="29"/>
      <c r="FR111" s="62"/>
      <c r="FS111" s="48"/>
      <c r="FT111" s="43">
        <v>2662</v>
      </c>
      <c r="FU111" s="43">
        <v>2662</v>
      </c>
      <c r="FV111" s="43">
        <f>FU111-FT111</f>
        <v>0</v>
      </c>
      <c r="FW111" s="43">
        <v>162.96</v>
      </c>
      <c r="FX111" s="43"/>
      <c r="FY111" s="43"/>
      <c r="FZ111" s="43"/>
      <c r="GA111" s="29"/>
      <c r="GB111" s="62"/>
      <c r="GC111" s="48"/>
      <c r="GD111" s="66" t="s">
        <v>38</v>
      </c>
      <c r="GE111" s="46">
        <v>2662</v>
      </c>
      <c r="GF111" s="43">
        <f>GE111-GD111</f>
        <v>0</v>
      </c>
      <c r="GG111" s="63">
        <v>122.41</v>
      </c>
      <c r="GH111" s="43"/>
      <c r="GI111" s="43"/>
      <c r="GJ111" s="43"/>
      <c r="GK111" s="29"/>
      <c r="GL111" s="62"/>
      <c r="GM111" s="2"/>
      <c r="GN111" s="43">
        <v>2662</v>
      </c>
      <c r="GO111" s="43">
        <v>2662</v>
      </c>
      <c r="GP111" s="43">
        <f>GO111-GN111</f>
        <v>0</v>
      </c>
      <c r="GQ111" s="63">
        <v>194.75</v>
      </c>
      <c r="GR111" s="43"/>
      <c r="GS111" s="43"/>
      <c r="GT111" s="43"/>
      <c r="GU111" s="29"/>
      <c r="GV111" s="62"/>
    </row>
    <row r="112" spans="1:204" s="63" customFormat="1" x14ac:dyDescent="0.2">
      <c r="A112" s="55"/>
      <c r="B112" s="61" t="s">
        <v>37</v>
      </c>
      <c r="C112" s="61" t="s">
        <v>36</v>
      </c>
      <c r="D112" s="61" t="s">
        <v>35</v>
      </c>
      <c r="E112" s="51">
        <v>411</v>
      </c>
      <c r="F112" s="50">
        <v>411</v>
      </c>
      <c r="G112" s="50">
        <f>F112-E112</f>
        <v>0</v>
      </c>
      <c r="H112" s="49">
        <v>162.96</v>
      </c>
      <c r="I112" s="79"/>
      <c r="J112" s="58"/>
      <c r="K112" s="60"/>
      <c r="L112" s="58">
        <v>1359</v>
      </c>
      <c r="M112" s="58">
        <v>1359</v>
      </c>
      <c r="N112" s="58">
        <v>0</v>
      </c>
      <c r="O112" s="60">
        <v>106.12</v>
      </c>
      <c r="P112" s="58"/>
      <c r="Q112" s="58"/>
      <c r="R112" s="58"/>
      <c r="S112" s="58">
        <v>1359</v>
      </c>
      <c r="T112" s="58">
        <v>1359</v>
      </c>
      <c r="U112" s="58">
        <v>0</v>
      </c>
      <c r="V112" s="60">
        <v>107.53</v>
      </c>
      <c r="W112" s="58"/>
      <c r="X112" s="60"/>
      <c r="Y112" s="60"/>
      <c r="Z112" s="58">
        <v>1359</v>
      </c>
      <c r="AA112" s="58">
        <v>1359</v>
      </c>
      <c r="AB112" s="58">
        <v>0</v>
      </c>
      <c r="AC112" s="60">
        <v>107.53</v>
      </c>
      <c r="AD112" s="58"/>
      <c r="AE112" s="60"/>
      <c r="AF112" s="60"/>
      <c r="AG112" s="58">
        <v>1359</v>
      </c>
      <c r="AH112" s="58">
        <v>1359</v>
      </c>
      <c r="AI112" s="58">
        <v>0</v>
      </c>
      <c r="AJ112" s="60">
        <v>107.53</v>
      </c>
      <c r="AK112" s="60"/>
      <c r="AL112" s="60"/>
      <c r="AM112" s="59"/>
      <c r="AN112" s="58">
        <v>13959</v>
      </c>
      <c r="AO112" s="58">
        <v>1359</v>
      </c>
      <c r="AP112" s="69">
        <v>0</v>
      </c>
      <c r="AQ112" s="70">
        <v>107.53</v>
      </c>
      <c r="AR112" s="72"/>
      <c r="AS112" s="72"/>
      <c r="AT112" s="72"/>
      <c r="AU112" s="69">
        <v>1359</v>
      </c>
      <c r="AV112" s="69">
        <v>1359</v>
      </c>
      <c r="AW112" s="69">
        <v>0</v>
      </c>
      <c r="AX112" s="70">
        <v>108.47</v>
      </c>
      <c r="AY112" s="70"/>
      <c r="AZ112" s="70"/>
      <c r="BA112" s="70"/>
      <c r="BB112" s="69">
        <v>1359</v>
      </c>
      <c r="BC112" s="69">
        <v>1359</v>
      </c>
      <c r="BD112" s="69">
        <v>0</v>
      </c>
      <c r="BE112" s="70">
        <v>107.53</v>
      </c>
      <c r="BF112" s="70"/>
      <c r="BG112" s="70"/>
      <c r="BH112" s="71"/>
      <c r="BI112" s="69">
        <v>1359</v>
      </c>
      <c r="BJ112" s="69">
        <v>1359</v>
      </c>
      <c r="BK112" s="69">
        <v>0</v>
      </c>
      <c r="BL112" s="70">
        <v>107.53</v>
      </c>
      <c r="BM112" s="70"/>
      <c r="BN112" s="70"/>
      <c r="BO112" s="70"/>
      <c r="BP112" s="69">
        <v>1359</v>
      </c>
      <c r="BQ112" s="69">
        <v>1359</v>
      </c>
      <c r="BR112" s="69">
        <v>0</v>
      </c>
      <c r="BS112" s="70">
        <v>122.56</v>
      </c>
      <c r="BT112" s="69"/>
      <c r="BU112" s="69"/>
      <c r="BV112" s="69"/>
      <c r="BW112" s="69">
        <v>1359</v>
      </c>
      <c r="BX112" s="69">
        <v>1359</v>
      </c>
      <c r="BY112" s="65">
        <v>0</v>
      </c>
      <c r="BZ112" s="65"/>
      <c r="CA112" s="65"/>
      <c r="CB112" s="65"/>
      <c r="CC112" s="65"/>
      <c r="CD112" s="65"/>
      <c r="CE112" s="65"/>
      <c r="CF112" s="65"/>
      <c r="CG112" s="43"/>
      <c r="CH112" s="53"/>
      <c r="CI112" s="43"/>
      <c r="CJ112" s="43"/>
      <c r="CK112" s="43"/>
      <c r="CL112" s="43"/>
      <c r="CM112" s="43"/>
      <c r="CN112" s="43"/>
      <c r="CO112" s="29"/>
      <c r="CP112" s="62"/>
      <c r="CQ112" s="48"/>
      <c r="CR112" s="51">
        <v>411</v>
      </c>
      <c r="CS112" s="50">
        <v>411</v>
      </c>
      <c r="CT112" s="43">
        <f>CS112-CR112</f>
        <v>0</v>
      </c>
      <c r="CU112" s="49">
        <v>162.96</v>
      </c>
      <c r="CV112" s="43"/>
      <c r="CW112" s="43"/>
      <c r="CX112" s="43"/>
      <c r="CY112" s="29"/>
      <c r="CZ112" s="62"/>
      <c r="DA112" s="48"/>
      <c r="DB112" s="51">
        <v>411</v>
      </c>
      <c r="DC112" s="50">
        <v>419</v>
      </c>
      <c r="DD112" s="43">
        <f>DC112-DB112</f>
        <v>8</v>
      </c>
      <c r="DE112" s="49">
        <v>166.65</v>
      </c>
      <c r="DF112" s="43"/>
      <c r="DG112" s="43"/>
      <c r="DH112" s="43"/>
      <c r="DI112" s="29"/>
      <c r="DJ112" s="62"/>
      <c r="DK112" s="48"/>
      <c r="DL112" s="51">
        <v>419</v>
      </c>
      <c r="DM112" s="50">
        <v>447</v>
      </c>
      <c r="DN112" s="43">
        <f>DM112-DL112</f>
        <v>28</v>
      </c>
      <c r="DO112" s="49">
        <v>177.43</v>
      </c>
      <c r="DP112" s="43"/>
      <c r="DQ112" s="43"/>
      <c r="DR112" s="43"/>
      <c r="DS112" s="29"/>
      <c r="DT112" s="62"/>
      <c r="DU112" s="48"/>
      <c r="DV112" s="51">
        <v>447</v>
      </c>
      <c r="DW112" s="50">
        <v>510</v>
      </c>
      <c r="DX112" s="43">
        <f>DW112-DV112</f>
        <v>63</v>
      </c>
      <c r="DY112" s="49">
        <v>192.03</v>
      </c>
      <c r="DZ112" s="43"/>
      <c r="EA112" s="43"/>
      <c r="EB112" s="43"/>
      <c r="EC112" s="29"/>
      <c r="ED112" s="62"/>
      <c r="EE112" s="2"/>
      <c r="EF112" s="51">
        <v>510</v>
      </c>
      <c r="EG112" s="50">
        <v>544</v>
      </c>
      <c r="EH112" s="43">
        <f>EG112-EF112</f>
        <v>34</v>
      </c>
      <c r="EI112" s="49">
        <v>180.58</v>
      </c>
      <c r="EJ112" s="43"/>
      <c r="EK112" s="43"/>
      <c r="EL112" s="43"/>
      <c r="EM112" s="29"/>
      <c r="EN112" s="62"/>
      <c r="EO112" s="2"/>
      <c r="EP112" s="43">
        <v>544</v>
      </c>
      <c r="EQ112" s="43">
        <v>583</v>
      </c>
      <c r="ER112" s="43">
        <f>EQ112-EP112</f>
        <v>39</v>
      </c>
      <c r="ES112" s="43">
        <v>182.95</v>
      </c>
      <c r="ET112" s="43"/>
      <c r="EU112" s="43"/>
      <c r="EV112" s="43"/>
      <c r="EW112" s="29"/>
      <c r="EX112" s="62"/>
      <c r="EY112" s="48"/>
      <c r="EZ112" s="43">
        <v>583</v>
      </c>
      <c r="FA112" s="43">
        <v>597</v>
      </c>
      <c r="FB112" s="43">
        <f>FA112-EZ112</f>
        <v>14</v>
      </c>
      <c r="FC112" s="63">
        <v>170.57</v>
      </c>
      <c r="FD112" s="43"/>
      <c r="FE112" s="43"/>
      <c r="FF112" s="43"/>
      <c r="FG112" s="29"/>
      <c r="FH112" s="62"/>
      <c r="FI112" s="2"/>
      <c r="FJ112" s="64">
        <v>597</v>
      </c>
      <c r="FK112" s="46">
        <v>598</v>
      </c>
      <c r="FL112" s="43">
        <f>FK112-FJ112</f>
        <v>1</v>
      </c>
      <c r="FM112" s="63">
        <v>122.88</v>
      </c>
      <c r="FN112" s="43"/>
      <c r="FO112" s="43"/>
      <c r="FP112" s="43"/>
      <c r="FQ112" s="29"/>
      <c r="FR112" s="62"/>
      <c r="FS112" s="48"/>
      <c r="FT112" s="43">
        <v>598</v>
      </c>
      <c r="FU112" s="43">
        <v>598</v>
      </c>
      <c r="FV112" s="43">
        <f>FU112-FT112</f>
        <v>0</v>
      </c>
      <c r="FW112" s="43">
        <v>162.96</v>
      </c>
      <c r="FX112" s="43"/>
      <c r="FY112" s="43"/>
      <c r="FZ112" s="43"/>
      <c r="GA112" s="29"/>
      <c r="GB112" s="62"/>
      <c r="GC112" s="48"/>
      <c r="GD112" s="66" t="s">
        <v>34</v>
      </c>
      <c r="GE112" s="46">
        <v>598</v>
      </c>
      <c r="GF112" s="43">
        <f>GE112-GD112</f>
        <v>1</v>
      </c>
      <c r="GG112" s="63">
        <v>122.88</v>
      </c>
      <c r="GH112" s="43"/>
      <c r="GI112" s="43"/>
      <c r="GJ112" s="43"/>
      <c r="GK112" s="29"/>
      <c r="GL112" s="62"/>
      <c r="GM112" s="2"/>
      <c r="GN112" s="43">
        <v>598</v>
      </c>
      <c r="GO112" s="43">
        <v>598</v>
      </c>
      <c r="GP112" s="43">
        <f>GO112-GN112</f>
        <v>0</v>
      </c>
      <c r="GQ112" s="63">
        <v>194.75</v>
      </c>
      <c r="GR112" s="43"/>
      <c r="GS112" s="43"/>
      <c r="GT112" s="43"/>
      <c r="GU112" s="29"/>
      <c r="GV112" s="62"/>
    </row>
    <row r="113" spans="1:204" s="63" customFormat="1" x14ac:dyDescent="0.2">
      <c r="A113" s="55"/>
      <c r="B113" s="61" t="s">
        <v>33</v>
      </c>
      <c r="C113" s="61" t="s">
        <v>32</v>
      </c>
      <c r="D113" s="61" t="s">
        <v>31</v>
      </c>
      <c r="E113" s="51">
        <v>1712</v>
      </c>
      <c r="F113" s="50">
        <v>1717</v>
      </c>
      <c r="G113" s="50">
        <f>F113-E113</f>
        <v>5</v>
      </c>
      <c r="H113" s="49">
        <v>165.02</v>
      </c>
      <c r="I113" s="79"/>
      <c r="J113" s="58"/>
      <c r="K113" s="60"/>
      <c r="L113" s="58">
        <v>3894</v>
      </c>
      <c r="M113" s="58">
        <v>3894</v>
      </c>
      <c r="N113" s="58">
        <v>0</v>
      </c>
      <c r="O113" s="60">
        <v>106.12</v>
      </c>
      <c r="P113" s="58"/>
      <c r="Q113" s="58"/>
      <c r="R113" s="58"/>
      <c r="S113" s="58">
        <v>3894</v>
      </c>
      <c r="T113" s="58">
        <v>3894</v>
      </c>
      <c r="U113" s="58">
        <v>0</v>
      </c>
      <c r="V113" s="60">
        <v>123.17</v>
      </c>
      <c r="W113" s="58"/>
      <c r="X113" s="60"/>
      <c r="Y113" s="60"/>
      <c r="Z113" s="58">
        <v>3894</v>
      </c>
      <c r="AA113" s="58">
        <v>3921</v>
      </c>
      <c r="AB113" s="58">
        <v>27</v>
      </c>
      <c r="AC113" s="60">
        <v>159.4</v>
      </c>
      <c r="AD113" s="58"/>
      <c r="AE113" s="60"/>
      <c r="AF113" s="60"/>
      <c r="AG113" s="58">
        <v>3921</v>
      </c>
      <c r="AH113" s="58">
        <v>3998</v>
      </c>
      <c r="AI113" s="58">
        <v>77</v>
      </c>
      <c r="AJ113" s="60">
        <v>136.83000000000001</v>
      </c>
      <c r="AK113" s="60"/>
      <c r="AL113" s="60"/>
      <c r="AM113" s="59"/>
      <c r="AN113" s="58">
        <v>3998</v>
      </c>
      <c r="AO113" s="58">
        <v>4045</v>
      </c>
      <c r="AP113" s="69">
        <v>47</v>
      </c>
      <c r="AQ113" s="70">
        <v>115.78</v>
      </c>
      <c r="AR113" s="72"/>
      <c r="AS113" s="72"/>
      <c r="AT113" s="72"/>
      <c r="AU113" s="69">
        <v>4045</v>
      </c>
      <c r="AV113" s="69">
        <v>4059</v>
      </c>
      <c r="AW113" s="69">
        <v>14</v>
      </c>
      <c r="AX113" s="70">
        <v>108.47</v>
      </c>
      <c r="AY113" s="70"/>
      <c r="AZ113" s="70"/>
      <c r="BA113" s="70"/>
      <c r="BB113" s="69">
        <v>4059</v>
      </c>
      <c r="BC113" s="69">
        <v>4059</v>
      </c>
      <c r="BD113" s="69">
        <v>0</v>
      </c>
      <c r="BE113" s="70">
        <v>107.53</v>
      </c>
      <c r="BF113" s="70"/>
      <c r="BG113" s="70"/>
      <c r="BH113" s="71"/>
      <c r="BI113" s="69">
        <v>4059</v>
      </c>
      <c r="BJ113" s="69">
        <v>4059</v>
      </c>
      <c r="BK113" s="69">
        <v>0</v>
      </c>
      <c r="BL113" s="70">
        <v>230.09</v>
      </c>
      <c r="BM113" s="70"/>
      <c r="BN113" s="70"/>
      <c r="BO113" s="70"/>
      <c r="BP113" s="69">
        <v>4059</v>
      </c>
      <c r="BQ113" s="69">
        <v>4059</v>
      </c>
      <c r="BR113" s="69">
        <v>0</v>
      </c>
      <c r="BS113" s="70">
        <v>190.16</v>
      </c>
      <c r="BT113" s="69"/>
      <c r="BU113" s="69"/>
      <c r="BV113" s="69"/>
      <c r="BW113" s="69">
        <v>4059</v>
      </c>
      <c r="BX113" s="69">
        <v>4059</v>
      </c>
      <c r="BY113" s="65">
        <v>0</v>
      </c>
      <c r="BZ113" s="65"/>
      <c r="CA113" s="65"/>
      <c r="CB113" s="65"/>
      <c r="CC113" s="65"/>
      <c r="CD113" s="65"/>
      <c r="CE113" s="65"/>
      <c r="CF113" s="65"/>
      <c r="CG113" s="43"/>
      <c r="CH113" s="53"/>
      <c r="CI113" s="43"/>
      <c r="CJ113" s="43"/>
      <c r="CK113" s="43"/>
      <c r="CL113" s="43"/>
      <c r="CM113" s="43"/>
      <c r="CN113" s="43"/>
      <c r="CO113" s="29"/>
      <c r="CP113" s="62"/>
      <c r="CQ113" s="48"/>
      <c r="CR113" s="51">
        <v>1717</v>
      </c>
      <c r="CS113" s="50">
        <v>1721</v>
      </c>
      <c r="CT113" s="43">
        <f>CS113-CR113</f>
        <v>4</v>
      </c>
      <c r="CU113" s="49">
        <v>164.55</v>
      </c>
      <c r="CV113" s="43"/>
      <c r="CW113" s="43"/>
      <c r="CX113" s="43"/>
      <c r="CY113" s="29"/>
      <c r="CZ113" s="62"/>
      <c r="DA113" s="48"/>
      <c r="DB113" s="51">
        <v>1721</v>
      </c>
      <c r="DC113" s="50">
        <v>1736</v>
      </c>
      <c r="DD113" s="43">
        <f>DC113-DB113</f>
        <v>15</v>
      </c>
      <c r="DE113" s="49">
        <v>169.85</v>
      </c>
      <c r="DF113" s="43"/>
      <c r="DG113" s="43"/>
      <c r="DH113" s="43"/>
      <c r="DI113" s="29"/>
      <c r="DJ113" s="62"/>
      <c r="DK113" s="48"/>
      <c r="DL113" s="51">
        <v>1736</v>
      </c>
      <c r="DM113" s="50">
        <v>1787</v>
      </c>
      <c r="DN113" s="43">
        <f>DM113-DL113</f>
        <v>51</v>
      </c>
      <c r="DO113" s="49">
        <v>189.34</v>
      </c>
      <c r="DP113" s="43"/>
      <c r="DQ113" s="43"/>
      <c r="DR113" s="43"/>
      <c r="DS113" s="29"/>
      <c r="DT113" s="62"/>
      <c r="DU113" s="48"/>
      <c r="DV113" s="51">
        <v>1787</v>
      </c>
      <c r="DW113" s="50">
        <v>1910</v>
      </c>
      <c r="DX113" s="43">
        <f>DW113-DV113</f>
        <v>123</v>
      </c>
      <c r="DY113" s="49">
        <v>219.99</v>
      </c>
      <c r="DZ113" s="43"/>
      <c r="EA113" s="43"/>
      <c r="EB113" s="43"/>
      <c r="EC113" s="29"/>
      <c r="ED113" s="62"/>
      <c r="EE113" s="2"/>
      <c r="EF113" s="51">
        <v>1910</v>
      </c>
      <c r="EG113" s="50">
        <v>1998</v>
      </c>
      <c r="EH113" s="43">
        <f>EG113-EF113</f>
        <v>88</v>
      </c>
      <c r="EI113" s="49">
        <v>208.7</v>
      </c>
      <c r="EJ113" s="43"/>
      <c r="EK113" s="43"/>
      <c r="EL113" s="43"/>
      <c r="EM113" s="29"/>
      <c r="EN113" s="62"/>
      <c r="EO113" s="2"/>
      <c r="EP113" s="43">
        <v>1998</v>
      </c>
      <c r="EQ113" s="43">
        <v>2092</v>
      </c>
      <c r="ER113" s="43">
        <f>EQ113-EP113</f>
        <v>94</v>
      </c>
      <c r="ES113" s="43">
        <v>211.36</v>
      </c>
      <c r="ET113" s="43"/>
      <c r="EU113" s="43"/>
      <c r="EV113" s="43"/>
      <c r="EW113" s="29"/>
      <c r="EX113" s="62"/>
      <c r="EY113" s="48"/>
      <c r="EZ113" s="43">
        <v>2092</v>
      </c>
      <c r="FA113" s="43">
        <v>2119</v>
      </c>
      <c r="FB113" s="43">
        <f>FA113-EZ113</f>
        <v>27</v>
      </c>
      <c r="FC113" s="63">
        <v>176.6</v>
      </c>
      <c r="FD113" s="43"/>
      <c r="FE113" s="43"/>
      <c r="FF113" s="43"/>
      <c r="FG113" s="29"/>
      <c r="FH113" s="62"/>
      <c r="FI113" s="2"/>
      <c r="FJ113" s="64">
        <v>2119</v>
      </c>
      <c r="FK113" s="46">
        <v>2131</v>
      </c>
      <c r="FL113" s="43">
        <f>FK113-FJ113</f>
        <v>12</v>
      </c>
      <c r="FM113" s="63">
        <v>128.25</v>
      </c>
      <c r="FN113" s="43"/>
      <c r="FO113" s="43"/>
      <c r="FP113" s="43"/>
      <c r="FQ113" s="29"/>
      <c r="FR113" s="62"/>
      <c r="FS113" s="48"/>
      <c r="FT113" s="43">
        <v>2131</v>
      </c>
      <c r="FU113" s="43">
        <v>2136</v>
      </c>
      <c r="FV113" s="43">
        <f>FU113-FT113</f>
        <v>5</v>
      </c>
      <c r="FW113" s="43">
        <v>165.54</v>
      </c>
      <c r="FX113" s="43"/>
      <c r="FY113" s="43"/>
      <c r="FZ113" s="43"/>
      <c r="GA113" s="29"/>
      <c r="GB113" s="62"/>
      <c r="GC113" s="48"/>
      <c r="GD113" s="66" t="s">
        <v>30</v>
      </c>
      <c r="GE113" s="46">
        <v>2131</v>
      </c>
      <c r="GF113" s="43">
        <f>GE113-GD113</f>
        <v>12</v>
      </c>
      <c r="GG113" s="63">
        <v>128.25</v>
      </c>
      <c r="GH113" s="43"/>
      <c r="GI113" s="43"/>
      <c r="GJ113" s="43"/>
      <c r="GK113" s="29"/>
      <c r="GL113" s="62"/>
      <c r="GM113" s="2"/>
      <c r="GN113" s="43">
        <v>2142</v>
      </c>
      <c r="GO113" s="43">
        <v>2146</v>
      </c>
      <c r="GP113" s="43">
        <f>GO113-GN113</f>
        <v>4</v>
      </c>
      <c r="GQ113" s="63">
        <v>197.32</v>
      </c>
      <c r="GR113" s="43"/>
      <c r="GS113" s="43"/>
      <c r="GT113" s="43"/>
      <c r="GU113" s="29"/>
      <c r="GV113" s="62"/>
    </row>
    <row r="114" spans="1:204" s="63" customFormat="1" x14ac:dyDescent="0.2">
      <c r="A114" s="55"/>
      <c r="B114" s="61" t="s">
        <v>20</v>
      </c>
      <c r="C114" s="61" t="s">
        <v>29</v>
      </c>
      <c r="D114" s="61" t="s">
        <v>28</v>
      </c>
      <c r="E114" s="51">
        <v>761</v>
      </c>
      <c r="F114" s="50">
        <v>761</v>
      </c>
      <c r="G114" s="50">
        <f>F114-E114</f>
        <v>0</v>
      </c>
      <c r="H114" s="49">
        <v>162.96</v>
      </c>
      <c r="I114" s="79"/>
      <c r="J114" s="58"/>
      <c r="K114" s="60"/>
      <c r="L114" s="58">
        <v>2163</v>
      </c>
      <c r="M114" s="58">
        <v>2199</v>
      </c>
      <c r="N114" s="58">
        <v>36</v>
      </c>
      <c r="O114" s="60">
        <v>125.52</v>
      </c>
      <c r="P114" s="58"/>
      <c r="Q114" s="58"/>
      <c r="R114" s="58"/>
      <c r="S114" s="58">
        <v>2199</v>
      </c>
      <c r="T114" s="58">
        <v>2233</v>
      </c>
      <c r="U114" s="58">
        <v>34</v>
      </c>
      <c r="V114" s="60">
        <v>158.55000000000001</v>
      </c>
      <c r="W114" s="58"/>
      <c r="X114" s="60"/>
      <c r="Y114" s="60"/>
      <c r="Z114" s="58">
        <v>2233</v>
      </c>
      <c r="AA114" s="58">
        <v>2321</v>
      </c>
      <c r="AB114" s="58">
        <v>88</v>
      </c>
      <c r="AC114" s="60">
        <v>188.37</v>
      </c>
      <c r="AD114" s="58"/>
      <c r="AE114" s="60"/>
      <c r="AF114" s="60"/>
      <c r="AG114" s="58">
        <v>2321</v>
      </c>
      <c r="AH114" s="58">
        <v>2441</v>
      </c>
      <c r="AI114" s="58">
        <v>120</v>
      </c>
      <c r="AJ114" s="60">
        <v>203</v>
      </c>
      <c r="AK114" s="60"/>
      <c r="AL114" s="60"/>
      <c r="AM114" s="59"/>
      <c r="AN114" s="58">
        <v>2441</v>
      </c>
      <c r="AO114" s="58">
        <v>2594</v>
      </c>
      <c r="AP114" s="69">
        <v>153</v>
      </c>
      <c r="AQ114" s="70">
        <v>153.59</v>
      </c>
      <c r="AR114" s="72"/>
      <c r="AS114" s="72"/>
      <c r="AT114" s="72"/>
      <c r="AU114" s="69">
        <v>2594</v>
      </c>
      <c r="AV114" s="69">
        <v>2672</v>
      </c>
      <c r="AW114" s="69">
        <v>78</v>
      </c>
      <c r="AX114" s="70">
        <v>128.02000000000001</v>
      </c>
      <c r="AY114" s="70"/>
      <c r="AZ114" s="70"/>
      <c r="BA114" s="70"/>
      <c r="BB114" s="69">
        <v>2672</v>
      </c>
      <c r="BC114" s="69">
        <v>2704</v>
      </c>
      <c r="BD114" s="69">
        <v>32</v>
      </c>
      <c r="BE114" s="70">
        <v>126.54</v>
      </c>
      <c r="BF114" s="70"/>
      <c r="BG114" s="70"/>
      <c r="BH114" s="71"/>
      <c r="BI114" s="69">
        <v>2704</v>
      </c>
      <c r="BJ114" s="69">
        <v>2737</v>
      </c>
      <c r="BK114" s="69">
        <v>33</v>
      </c>
      <c r="BL114" s="70">
        <v>127.68</v>
      </c>
      <c r="BM114" s="70"/>
      <c r="BN114" s="70"/>
      <c r="BO114" s="70"/>
      <c r="BP114" s="69">
        <v>2758</v>
      </c>
      <c r="BQ114" s="69">
        <v>2767</v>
      </c>
      <c r="BR114" s="69">
        <v>9</v>
      </c>
      <c r="BS114" s="70">
        <v>126.54</v>
      </c>
      <c r="BT114" s="69"/>
      <c r="BU114" s="69"/>
      <c r="BV114" s="69"/>
      <c r="BW114" s="69">
        <v>2767</v>
      </c>
      <c r="BX114" s="69">
        <v>1774</v>
      </c>
      <c r="BY114" s="65">
        <v>7</v>
      </c>
      <c r="BZ114" s="65"/>
      <c r="CA114" s="65"/>
      <c r="CB114" s="65"/>
      <c r="CC114" s="65"/>
      <c r="CD114" s="65"/>
      <c r="CE114" s="65"/>
      <c r="CF114" s="65"/>
      <c r="CG114" s="43"/>
      <c r="CH114" s="53"/>
      <c r="CI114" s="43"/>
      <c r="CJ114" s="43"/>
      <c r="CK114" s="43"/>
      <c r="CL114" s="43"/>
      <c r="CM114" s="43"/>
      <c r="CN114" s="43"/>
      <c r="CO114" s="29"/>
      <c r="CP114" s="62"/>
      <c r="CQ114" s="48"/>
      <c r="CR114" s="51">
        <v>761</v>
      </c>
      <c r="CS114" s="50">
        <v>761</v>
      </c>
      <c r="CT114" s="43">
        <f>CS114-CR114</f>
        <v>0</v>
      </c>
      <c r="CU114" s="49">
        <v>162.96</v>
      </c>
      <c r="CV114" s="43"/>
      <c r="CW114" s="43"/>
      <c r="CX114" s="43"/>
      <c r="CY114" s="29"/>
      <c r="CZ114" s="62"/>
      <c r="DA114" s="48"/>
      <c r="DB114" s="51">
        <v>761</v>
      </c>
      <c r="DC114" s="50">
        <v>771</v>
      </c>
      <c r="DD114" s="43">
        <f>DC114-DB114</f>
        <v>10</v>
      </c>
      <c r="DE114" s="49">
        <v>165.95</v>
      </c>
      <c r="DF114" s="43"/>
      <c r="DG114" s="43"/>
      <c r="DH114" s="43"/>
      <c r="DI114" s="29"/>
      <c r="DJ114" s="62"/>
      <c r="DK114" s="48"/>
      <c r="DL114" s="51">
        <v>771</v>
      </c>
      <c r="DM114" s="50">
        <v>806</v>
      </c>
      <c r="DN114" s="43">
        <f>DM114-DL114</f>
        <v>35</v>
      </c>
      <c r="DO114" s="49">
        <v>181.04</v>
      </c>
      <c r="DP114" s="43"/>
      <c r="DQ114" s="43"/>
      <c r="DR114" s="43"/>
      <c r="DS114" s="29"/>
      <c r="DT114" s="62"/>
      <c r="DU114" s="48"/>
      <c r="DV114" s="51">
        <v>806</v>
      </c>
      <c r="DW114" s="50">
        <v>916</v>
      </c>
      <c r="DX114" s="43">
        <f>DW114-DV114</f>
        <v>110</v>
      </c>
      <c r="DY114" s="49">
        <v>213.7</v>
      </c>
      <c r="DZ114" s="43"/>
      <c r="EA114" s="43"/>
      <c r="EB114" s="43"/>
      <c r="EC114" s="29"/>
      <c r="ED114" s="62"/>
      <c r="EE114" s="2"/>
      <c r="EF114" s="51">
        <v>916</v>
      </c>
      <c r="EG114" s="50">
        <v>977</v>
      </c>
      <c r="EH114" s="43">
        <f>EG114-EF114</f>
        <v>61</v>
      </c>
      <c r="EI114" s="49">
        <v>194.6</v>
      </c>
      <c r="EJ114" s="43"/>
      <c r="EK114" s="43"/>
      <c r="EL114" s="43"/>
      <c r="EM114" s="29"/>
      <c r="EN114" s="62"/>
      <c r="EO114" s="2"/>
      <c r="EP114" s="43">
        <v>977</v>
      </c>
      <c r="EQ114" s="43">
        <v>1023</v>
      </c>
      <c r="ER114" s="43">
        <f>EQ114-EP114</f>
        <v>46</v>
      </c>
      <c r="ES114" s="43">
        <v>186.51</v>
      </c>
      <c r="ET114" s="43"/>
      <c r="EU114" s="43"/>
      <c r="EV114" s="43"/>
      <c r="EW114" s="29"/>
      <c r="EX114" s="62"/>
      <c r="EY114" s="48"/>
      <c r="EZ114" s="43">
        <v>1023</v>
      </c>
      <c r="FA114" s="43">
        <v>1023</v>
      </c>
      <c r="FB114" s="43">
        <f>FA114-EZ114</f>
        <v>0</v>
      </c>
      <c r="FC114" s="63">
        <v>162.37</v>
      </c>
      <c r="FD114" s="43"/>
      <c r="FE114" s="43"/>
      <c r="FF114" s="43"/>
      <c r="FG114" s="29"/>
      <c r="FH114" s="62"/>
      <c r="FI114" s="2"/>
      <c r="FJ114" s="64">
        <v>1023</v>
      </c>
      <c r="FK114" s="46">
        <v>1023</v>
      </c>
      <c r="FL114" s="43">
        <f>FK114-FJ114</f>
        <v>0</v>
      </c>
      <c r="FM114" s="63">
        <v>122.41</v>
      </c>
      <c r="FN114" s="43"/>
      <c r="FO114" s="43"/>
      <c r="FP114" s="43"/>
      <c r="FQ114" s="29"/>
      <c r="FR114" s="62"/>
      <c r="FS114" s="48"/>
      <c r="FT114" s="43">
        <v>1023</v>
      </c>
      <c r="FU114" s="43">
        <v>1023</v>
      </c>
      <c r="FV114" s="43">
        <f>FU114-FT114</f>
        <v>0</v>
      </c>
      <c r="FW114" s="43">
        <v>162.96</v>
      </c>
      <c r="FX114" s="43"/>
      <c r="FY114" s="43"/>
      <c r="FZ114" s="43"/>
      <c r="GA114" s="29"/>
      <c r="GB114" s="62"/>
      <c r="GC114" s="48"/>
      <c r="GD114" s="66" t="s">
        <v>27</v>
      </c>
      <c r="GE114" s="46">
        <v>1023</v>
      </c>
      <c r="GF114" s="43">
        <f>GE114-GD114</f>
        <v>0</v>
      </c>
      <c r="GG114" s="63">
        <v>122.41</v>
      </c>
      <c r="GH114" s="43"/>
      <c r="GI114" s="43"/>
      <c r="GJ114" s="43"/>
      <c r="GK114" s="29"/>
      <c r="GL114" s="62"/>
      <c r="GM114" s="2"/>
      <c r="GN114" s="43">
        <v>1023</v>
      </c>
      <c r="GO114" s="43">
        <v>1023</v>
      </c>
      <c r="GP114" s="43">
        <f>GO114-GN114</f>
        <v>0</v>
      </c>
      <c r="GQ114" s="63">
        <v>194.75</v>
      </c>
      <c r="GR114" s="43"/>
      <c r="GS114" s="43"/>
      <c r="GT114" s="43"/>
      <c r="GU114" s="29"/>
      <c r="GV114" s="62"/>
    </row>
    <row r="115" spans="1:204" s="68" customFormat="1" x14ac:dyDescent="0.2">
      <c r="A115" s="78"/>
      <c r="B115" s="77" t="s">
        <v>16</v>
      </c>
      <c r="C115" s="77" t="s">
        <v>26</v>
      </c>
      <c r="D115" s="77" t="s">
        <v>25</v>
      </c>
      <c r="E115" s="76">
        <v>4646</v>
      </c>
      <c r="F115" s="75">
        <v>4662</v>
      </c>
      <c r="G115" s="75">
        <f>F115-E115</f>
        <v>16</v>
      </c>
      <c r="H115" s="74">
        <v>169.83</v>
      </c>
      <c r="I115" s="73"/>
      <c r="J115" s="58"/>
      <c r="K115" s="60"/>
      <c r="L115" s="58">
        <v>841</v>
      </c>
      <c r="M115" s="58">
        <v>848</v>
      </c>
      <c r="N115" s="58">
        <v>7</v>
      </c>
      <c r="O115" s="60">
        <v>110.67</v>
      </c>
      <c r="P115" s="58"/>
      <c r="Q115" s="58"/>
      <c r="R115" s="58"/>
      <c r="S115" s="58">
        <v>848</v>
      </c>
      <c r="T115" s="58">
        <v>856</v>
      </c>
      <c r="U115" s="58">
        <v>8</v>
      </c>
      <c r="V115" s="60">
        <v>125.48</v>
      </c>
      <c r="W115" s="58"/>
      <c r="X115" s="60"/>
      <c r="Y115" s="60"/>
      <c r="Z115" s="58">
        <v>856</v>
      </c>
      <c r="AA115" s="58">
        <v>887</v>
      </c>
      <c r="AB115" s="58">
        <v>31</v>
      </c>
      <c r="AC115" s="60">
        <v>154.68</v>
      </c>
      <c r="AD115" s="58"/>
      <c r="AE115" s="60"/>
      <c r="AF115" s="60"/>
      <c r="AG115" s="58">
        <v>887</v>
      </c>
      <c r="AH115" s="58">
        <v>957</v>
      </c>
      <c r="AI115" s="58">
        <v>70</v>
      </c>
      <c r="AJ115" s="60">
        <v>141.84</v>
      </c>
      <c r="AK115" s="60"/>
      <c r="AL115" s="60"/>
      <c r="AM115" s="59"/>
      <c r="AN115" s="58">
        <v>957</v>
      </c>
      <c r="AO115" s="58">
        <v>1012</v>
      </c>
      <c r="AP115" s="69">
        <v>55</v>
      </c>
      <c r="AQ115" s="70">
        <v>122.28</v>
      </c>
      <c r="AR115" s="72"/>
      <c r="AS115" s="72"/>
      <c r="AT115" s="72"/>
      <c r="AU115" s="69">
        <v>1012</v>
      </c>
      <c r="AV115" s="69">
        <v>1037</v>
      </c>
      <c r="AW115" s="69">
        <v>25</v>
      </c>
      <c r="AX115" s="70">
        <v>113.36</v>
      </c>
      <c r="AY115" s="70"/>
      <c r="AZ115" s="70"/>
      <c r="BA115" s="70"/>
      <c r="BB115" s="69">
        <v>1037</v>
      </c>
      <c r="BC115" s="69">
        <v>1045</v>
      </c>
      <c r="BD115" s="69">
        <v>0</v>
      </c>
      <c r="BE115" s="70">
        <v>112.14</v>
      </c>
      <c r="BF115" s="70"/>
      <c r="BG115" s="70"/>
      <c r="BH115" s="71"/>
      <c r="BI115" s="69">
        <v>1045</v>
      </c>
      <c r="BJ115" s="69">
        <v>1053</v>
      </c>
      <c r="BK115" s="69">
        <v>8</v>
      </c>
      <c r="BL115" s="70">
        <v>125.4</v>
      </c>
      <c r="BM115" s="70"/>
      <c r="BN115" s="70"/>
      <c r="BO115" s="70"/>
      <c r="BP115" s="69">
        <v>1059</v>
      </c>
      <c r="BQ115" s="69">
        <v>1064</v>
      </c>
      <c r="BR115" s="69">
        <v>5</v>
      </c>
      <c r="BS115" s="70">
        <v>125.35</v>
      </c>
      <c r="BT115" s="69"/>
      <c r="BU115" s="69"/>
      <c r="BV115" s="69"/>
      <c r="BW115" s="69">
        <v>1064</v>
      </c>
      <c r="BX115" s="69">
        <v>1069</v>
      </c>
      <c r="BY115" s="65">
        <v>5</v>
      </c>
      <c r="BZ115" s="65"/>
      <c r="CA115" s="65"/>
      <c r="CB115" s="65"/>
      <c r="CC115" s="65"/>
      <c r="CD115" s="65"/>
      <c r="CE115" s="65"/>
      <c r="CF115" s="65"/>
      <c r="CG115" s="43"/>
      <c r="CH115" s="53"/>
      <c r="CI115" s="43"/>
      <c r="CJ115" s="43"/>
      <c r="CK115" s="43"/>
      <c r="CL115" s="43"/>
      <c r="CM115" s="43"/>
      <c r="CN115" s="43"/>
      <c r="CO115" s="29"/>
      <c r="CP115" s="62"/>
      <c r="CQ115" s="48"/>
      <c r="CR115" s="51">
        <v>4662</v>
      </c>
      <c r="CS115" s="50">
        <v>4676</v>
      </c>
      <c r="CT115" s="43">
        <f>CS115-CR115</f>
        <v>14</v>
      </c>
      <c r="CU115" s="49">
        <v>168.6</v>
      </c>
      <c r="CV115" s="43"/>
      <c r="CW115" s="43"/>
      <c r="CX115" s="43"/>
      <c r="CY115" s="29"/>
      <c r="CZ115" s="62"/>
      <c r="DA115" s="48"/>
      <c r="DB115" s="51">
        <v>4676</v>
      </c>
      <c r="DC115" s="50">
        <v>4714</v>
      </c>
      <c r="DD115" s="43">
        <f>DC115-DB115</f>
        <v>38</v>
      </c>
      <c r="DE115" s="49">
        <v>180.4</v>
      </c>
      <c r="DF115" s="43"/>
      <c r="DG115" s="43"/>
      <c r="DH115" s="43"/>
      <c r="DI115" s="29"/>
      <c r="DJ115" s="62"/>
      <c r="DK115" s="48"/>
      <c r="DL115" s="51">
        <v>4714</v>
      </c>
      <c r="DM115" s="50">
        <v>4806</v>
      </c>
      <c r="DN115" s="43">
        <f>DM115-DL115</f>
        <v>92</v>
      </c>
      <c r="DO115" s="49">
        <v>210.48</v>
      </c>
      <c r="DP115" s="43"/>
      <c r="DQ115" s="43"/>
      <c r="DR115" s="43"/>
      <c r="DS115" s="29"/>
      <c r="DT115" s="62"/>
      <c r="DU115" s="48"/>
      <c r="DV115" s="51">
        <v>4806</v>
      </c>
      <c r="DW115" s="50">
        <v>5032</v>
      </c>
      <c r="DX115" s="43">
        <f>DW115-DV115</f>
        <v>226</v>
      </c>
      <c r="DY115" s="49">
        <v>267.19</v>
      </c>
      <c r="DZ115" s="43"/>
      <c r="EA115" s="43"/>
      <c r="EB115" s="43"/>
      <c r="EC115" s="29"/>
      <c r="ED115" s="62"/>
      <c r="EE115" s="2"/>
      <c r="EF115" s="51">
        <v>5032</v>
      </c>
      <c r="EG115" s="50">
        <v>5166</v>
      </c>
      <c r="EH115" s="43">
        <f>EG115-EF115</f>
        <v>134</v>
      </c>
      <c r="EI115" s="49">
        <v>232.47</v>
      </c>
      <c r="EJ115" s="43"/>
      <c r="EK115" s="43"/>
      <c r="EL115" s="43"/>
      <c r="EM115" s="29"/>
      <c r="EN115" s="62"/>
      <c r="EO115" s="2"/>
      <c r="EP115" s="43">
        <v>5166</v>
      </c>
      <c r="EQ115" s="43">
        <v>5265</v>
      </c>
      <c r="ER115" s="43">
        <f>EQ115-EP115</f>
        <v>99</v>
      </c>
      <c r="ES115" s="43">
        <v>213.7</v>
      </c>
      <c r="ET115" s="43"/>
      <c r="EU115" s="43"/>
      <c r="EV115" s="43"/>
      <c r="EW115" s="29"/>
      <c r="EX115" s="62"/>
      <c r="EY115" s="48"/>
      <c r="EZ115" s="43">
        <v>5265</v>
      </c>
      <c r="FA115" s="43">
        <v>5303</v>
      </c>
      <c r="FB115" s="43">
        <f>FA115-EZ115</f>
        <v>38</v>
      </c>
      <c r="FC115" s="63">
        <v>181.91</v>
      </c>
      <c r="FD115" s="43"/>
      <c r="FE115" s="43"/>
      <c r="FF115" s="43"/>
      <c r="FG115" s="29"/>
      <c r="FH115" s="62"/>
      <c r="FI115" s="2"/>
      <c r="FJ115" s="64">
        <v>5303</v>
      </c>
      <c r="FK115" s="46">
        <v>5328</v>
      </c>
      <c r="FL115" s="43">
        <f>FK115-FJ115</f>
        <v>25</v>
      </c>
      <c r="FM115" s="63">
        <v>134.04</v>
      </c>
      <c r="FN115" s="43"/>
      <c r="FO115" s="43"/>
      <c r="FP115" s="43"/>
      <c r="FQ115" s="29"/>
      <c r="FR115" s="62"/>
      <c r="FS115" s="48"/>
      <c r="FT115" s="43">
        <v>5328</v>
      </c>
      <c r="FU115" s="43">
        <v>5341</v>
      </c>
      <c r="FV115" s="43">
        <f>FU115-FT115</f>
        <v>13</v>
      </c>
      <c r="FW115" s="43">
        <v>169.68</v>
      </c>
      <c r="FX115" s="43"/>
      <c r="FY115" s="43"/>
      <c r="FZ115" s="43"/>
      <c r="GA115" s="29"/>
      <c r="GB115" s="62"/>
      <c r="GC115" s="48"/>
      <c r="GD115" s="66" t="s">
        <v>24</v>
      </c>
      <c r="GE115" s="46">
        <v>5328</v>
      </c>
      <c r="GF115" s="43">
        <f>GE115-GD115</f>
        <v>25</v>
      </c>
      <c r="GG115" s="63">
        <v>134.04</v>
      </c>
      <c r="GH115" s="43"/>
      <c r="GI115" s="43"/>
      <c r="GJ115" s="43"/>
      <c r="GK115" s="29"/>
      <c r="GL115" s="62"/>
      <c r="GM115" s="2"/>
      <c r="GN115" s="43">
        <v>5354</v>
      </c>
      <c r="GO115" s="43">
        <v>5364</v>
      </c>
      <c r="GP115" s="43">
        <f>GO115-GN115</f>
        <v>10</v>
      </c>
      <c r="GQ115" s="63">
        <v>201.18</v>
      </c>
      <c r="GR115" s="43"/>
      <c r="GS115" s="43"/>
      <c r="GT115" s="43"/>
      <c r="GU115" s="29"/>
      <c r="GV115" s="62"/>
    </row>
    <row r="116" spans="1:204" s="43" customFormat="1" x14ac:dyDescent="0.2">
      <c r="A116" s="55"/>
      <c r="B116" s="61" t="s">
        <v>16</v>
      </c>
      <c r="C116" s="61" t="s">
        <v>23</v>
      </c>
      <c r="D116" s="61" t="s">
        <v>22</v>
      </c>
      <c r="E116" s="51">
        <v>1825</v>
      </c>
      <c r="F116" s="50">
        <v>1829</v>
      </c>
      <c r="G116" s="50">
        <f>F116-E116</f>
        <v>4</v>
      </c>
      <c r="H116" s="49">
        <v>164.69</v>
      </c>
      <c r="I116" s="58"/>
      <c r="J116" s="58"/>
      <c r="K116" s="60"/>
      <c r="L116" s="58">
        <v>2599</v>
      </c>
      <c r="M116" s="58">
        <v>2599</v>
      </c>
      <c r="N116" s="58">
        <v>0</v>
      </c>
      <c r="O116" s="60">
        <v>107.53</v>
      </c>
      <c r="P116" s="58"/>
      <c r="Q116" s="58"/>
      <c r="R116" s="58"/>
      <c r="S116" s="58">
        <v>2599</v>
      </c>
      <c r="T116" s="58">
        <v>2599</v>
      </c>
      <c r="U116" s="58">
        <v>0</v>
      </c>
      <c r="V116" s="60">
        <v>124.32</v>
      </c>
      <c r="W116" s="58"/>
      <c r="X116" s="60"/>
      <c r="Y116" s="60"/>
      <c r="Z116" s="58">
        <v>2599</v>
      </c>
      <c r="AA116" s="58">
        <v>2628</v>
      </c>
      <c r="AB116" s="58">
        <v>29</v>
      </c>
      <c r="AC116" s="60">
        <v>156.01</v>
      </c>
      <c r="AD116" s="58"/>
      <c r="AE116" s="60"/>
      <c r="AF116" s="60"/>
      <c r="AG116" s="58">
        <v>2628</v>
      </c>
      <c r="AH116" s="58">
        <v>2700</v>
      </c>
      <c r="AI116" s="58">
        <v>72</v>
      </c>
      <c r="AJ116" s="60">
        <v>143.72</v>
      </c>
      <c r="AK116" s="60"/>
      <c r="AL116" s="60"/>
      <c r="AM116" s="59"/>
      <c r="AN116" s="58">
        <v>2700</v>
      </c>
      <c r="AO116" s="58">
        <v>2758</v>
      </c>
      <c r="AP116" s="55">
        <v>58</v>
      </c>
      <c r="AQ116" s="56">
        <v>124.64</v>
      </c>
      <c r="AR116" s="55"/>
      <c r="AS116" s="55"/>
      <c r="AT116" s="55"/>
      <c r="AU116" s="55">
        <v>2758</v>
      </c>
      <c r="AV116" s="55">
        <v>2787</v>
      </c>
      <c r="AW116" s="55">
        <v>29</v>
      </c>
      <c r="AX116" s="56">
        <v>108.47</v>
      </c>
      <c r="AY116" s="56"/>
      <c r="AZ116" s="56"/>
      <c r="BA116" s="56"/>
      <c r="BB116" s="55">
        <v>2787</v>
      </c>
      <c r="BC116" s="55">
        <v>2787</v>
      </c>
      <c r="BD116" s="55">
        <v>0</v>
      </c>
      <c r="BE116" s="56">
        <v>107.53</v>
      </c>
      <c r="BF116" s="56"/>
      <c r="BG116" s="56"/>
      <c r="BH116" s="57"/>
      <c r="BI116" s="55">
        <v>2787</v>
      </c>
      <c r="BJ116" s="55">
        <v>2787</v>
      </c>
      <c r="BK116" s="55">
        <v>0</v>
      </c>
      <c r="BL116" s="56">
        <v>122.56</v>
      </c>
      <c r="BM116" s="56"/>
      <c r="BN116" s="56"/>
      <c r="BO116" s="56"/>
      <c r="BP116" s="55">
        <v>2787</v>
      </c>
      <c r="BQ116" s="55">
        <v>2787</v>
      </c>
      <c r="BR116" s="55">
        <v>0</v>
      </c>
      <c r="BS116" s="56">
        <v>122.56</v>
      </c>
      <c r="BT116" s="55"/>
      <c r="BU116" s="55"/>
      <c r="BV116" s="55"/>
      <c r="BW116" s="55">
        <v>2787</v>
      </c>
      <c r="BX116" s="55">
        <v>2787</v>
      </c>
      <c r="BY116" s="65">
        <v>0</v>
      </c>
      <c r="BZ116" s="65"/>
      <c r="CA116" s="65"/>
      <c r="CB116" s="65"/>
      <c r="CC116" s="65"/>
      <c r="CD116" s="65"/>
      <c r="CE116" s="65"/>
      <c r="CF116" s="65"/>
      <c r="CH116" s="53"/>
      <c r="CO116" s="29"/>
      <c r="CP116" s="62"/>
      <c r="CQ116" s="48"/>
      <c r="CR116" s="51">
        <v>1829</v>
      </c>
      <c r="CS116" s="50">
        <v>1832</v>
      </c>
      <c r="CT116" s="43">
        <f>CS116-CR116</f>
        <v>3</v>
      </c>
      <c r="CU116" s="49">
        <v>164.17</v>
      </c>
      <c r="CY116" s="29"/>
      <c r="CZ116" s="62"/>
      <c r="DA116" s="48"/>
      <c r="DB116" s="51">
        <v>1832</v>
      </c>
      <c r="DC116" s="50">
        <v>1843</v>
      </c>
      <c r="DD116" s="43">
        <f>DC116-DB116</f>
        <v>11</v>
      </c>
      <c r="DE116" s="49">
        <v>168.02</v>
      </c>
      <c r="DI116" s="29"/>
      <c r="DJ116" s="62"/>
      <c r="DK116" s="48"/>
      <c r="DL116" s="51">
        <v>1843</v>
      </c>
      <c r="DM116" s="50">
        <v>1875</v>
      </c>
      <c r="DN116" s="43">
        <f>DM116-DL116</f>
        <v>32</v>
      </c>
      <c r="DO116" s="49">
        <v>179.47</v>
      </c>
      <c r="DS116" s="29"/>
      <c r="DT116" s="62"/>
      <c r="DU116" s="48"/>
      <c r="DV116" s="51">
        <v>1875</v>
      </c>
      <c r="DW116" s="50">
        <v>1960</v>
      </c>
      <c r="DX116" s="43">
        <f>DW116-DV116</f>
        <v>85</v>
      </c>
      <c r="DY116" s="49">
        <v>202.16</v>
      </c>
      <c r="EC116" s="29"/>
      <c r="ED116" s="62"/>
      <c r="EE116" s="48"/>
      <c r="EF116" s="51">
        <v>1960</v>
      </c>
      <c r="EG116" s="50">
        <v>2006</v>
      </c>
      <c r="EH116" s="43">
        <f>EG116-EF116</f>
        <v>46</v>
      </c>
      <c r="EI116" s="49">
        <v>186.8</v>
      </c>
      <c r="EM116" s="29"/>
      <c r="EN116" s="62"/>
      <c r="EO116" s="48"/>
      <c r="EP116" s="43">
        <v>2006</v>
      </c>
      <c r="EQ116" s="43">
        <v>2048</v>
      </c>
      <c r="ER116" s="43">
        <f>EQ116-EP116</f>
        <v>42</v>
      </c>
      <c r="ES116" s="43">
        <v>184.48</v>
      </c>
      <c r="EW116" s="29"/>
      <c r="EX116" s="62"/>
      <c r="EY116" s="48"/>
      <c r="EZ116" s="43">
        <v>2048</v>
      </c>
      <c r="FA116" s="43">
        <v>2066</v>
      </c>
      <c r="FB116" s="43">
        <f>FA116-EZ116</f>
        <v>18</v>
      </c>
      <c r="FC116" s="63">
        <v>172.46</v>
      </c>
      <c r="FG116" s="29"/>
      <c r="FH116" s="62"/>
      <c r="FI116" s="52"/>
      <c r="FJ116" s="64">
        <v>2074</v>
      </c>
      <c r="FK116" s="46">
        <v>2078</v>
      </c>
      <c r="FL116" s="43">
        <f>FK116-FJ116</f>
        <v>4</v>
      </c>
      <c r="FM116" s="63">
        <v>165.28</v>
      </c>
      <c r="FQ116" s="29"/>
      <c r="FR116" s="62"/>
      <c r="FS116" s="48"/>
      <c r="FT116" s="43">
        <v>2070</v>
      </c>
      <c r="FU116" s="43">
        <v>2074</v>
      </c>
      <c r="FV116" s="43">
        <f>FU116-FT116</f>
        <v>4</v>
      </c>
      <c r="FW116" s="43">
        <v>165.03</v>
      </c>
      <c r="GA116" s="29"/>
      <c r="GB116" s="62"/>
      <c r="GC116" s="48"/>
      <c r="GD116" s="66" t="s">
        <v>21</v>
      </c>
      <c r="GE116" s="46">
        <v>2070</v>
      </c>
      <c r="GF116" s="43">
        <f>GE116-GD116</f>
        <v>4</v>
      </c>
      <c r="GG116" s="63">
        <v>124.27</v>
      </c>
      <c r="GK116" s="29"/>
      <c r="GL116" s="62"/>
      <c r="GM116" s="67"/>
      <c r="GN116" s="43">
        <v>2078</v>
      </c>
      <c r="GO116" s="43">
        <v>2081</v>
      </c>
      <c r="GP116" s="43">
        <f>GO116-GN116</f>
        <v>3</v>
      </c>
      <c r="GQ116" s="63">
        <v>196.88</v>
      </c>
      <c r="GU116" s="29"/>
      <c r="GV116" s="62"/>
    </row>
    <row r="117" spans="1:204" s="43" customFormat="1" x14ac:dyDescent="0.2">
      <c r="A117" s="55"/>
      <c r="B117" s="61" t="s">
        <v>20</v>
      </c>
      <c r="C117" s="61" t="s">
        <v>19</v>
      </c>
      <c r="D117" s="61" t="s">
        <v>18</v>
      </c>
      <c r="E117" s="51">
        <v>858</v>
      </c>
      <c r="F117" s="50">
        <v>858</v>
      </c>
      <c r="G117" s="50">
        <f>F117-E117</f>
        <v>0</v>
      </c>
      <c r="H117" s="49">
        <v>162.96</v>
      </c>
      <c r="I117" s="58"/>
      <c r="J117" s="58"/>
      <c r="K117" s="60"/>
      <c r="L117" s="58">
        <v>708</v>
      </c>
      <c r="M117" s="58">
        <v>708</v>
      </c>
      <c r="N117" s="58">
        <v>0</v>
      </c>
      <c r="O117" s="60">
        <v>106.12</v>
      </c>
      <c r="P117" s="58"/>
      <c r="Q117" s="58"/>
      <c r="R117" s="58"/>
      <c r="S117" s="58">
        <v>708</v>
      </c>
      <c r="T117" s="58">
        <v>708</v>
      </c>
      <c r="U117" s="58">
        <v>0</v>
      </c>
      <c r="V117" s="60">
        <v>128.97</v>
      </c>
      <c r="W117" s="58"/>
      <c r="X117" s="60"/>
      <c r="Y117" s="60"/>
      <c r="Z117" s="58">
        <v>708</v>
      </c>
      <c r="AA117" s="58">
        <v>745</v>
      </c>
      <c r="AB117" s="58">
        <v>37</v>
      </c>
      <c r="AC117" s="60">
        <v>141.22</v>
      </c>
      <c r="AD117" s="58"/>
      <c r="AE117" s="60"/>
      <c r="AF117" s="60"/>
      <c r="AG117" s="58">
        <v>745</v>
      </c>
      <c r="AH117" s="58">
        <v>795</v>
      </c>
      <c r="AI117" s="58">
        <v>50</v>
      </c>
      <c r="AJ117" s="60">
        <v>152.43</v>
      </c>
      <c r="AK117" s="60"/>
      <c r="AL117" s="60"/>
      <c r="AM117" s="59"/>
      <c r="AN117" s="58">
        <v>795</v>
      </c>
      <c r="AO117" s="58">
        <v>867</v>
      </c>
      <c r="AP117" s="55">
        <v>72</v>
      </c>
      <c r="AQ117" s="56">
        <v>126.43</v>
      </c>
      <c r="AR117" s="55"/>
      <c r="AS117" s="55"/>
      <c r="AT117" s="55"/>
      <c r="AU117" s="55">
        <v>867</v>
      </c>
      <c r="AV117" s="55">
        <v>899</v>
      </c>
      <c r="AW117" s="55">
        <v>32</v>
      </c>
      <c r="AX117" s="56">
        <v>109.68</v>
      </c>
      <c r="AY117" s="56"/>
      <c r="AZ117" s="56"/>
      <c r="BA117" s="56"/>
      <c r="BB117" s="55">
        <v>899</v>
      </c>
      <c r="BC117" s="55">
        <v>901</v>
      </c>
      <c r="BD117" s="55">
        <v>2</v>
      </c>
      <c r="BE117" s="56">
        <v>107.53</v>
      </c>
      <c r="BF117" s="56"/>
      <c r="BG117" s="56"/>
      <c r="BH117" s="57"/>
      <c r="BI117" s="55">
        <v>901</v>
      </c>
      <c r="BJ117" s="55">
        <v>901</v>
      </c>
      <c r="BK117" s="55">
        <v>0</v>
      </c>
      <c r="BL117" s="56">
        <v>122.56</v>
      </c>
      <c r="BM117" s="56"/>
      <c r="BN117" s="56"/>
      <c r="BO117" s="56"/>
      <c r="BP117" s="55">
        <v>901</v>
      </c>
      <c r="BQ117" s="55">
        <v>901</v>
      </c>
      <c r="BR117" s="55">
        <v>0</v>
      </c>
      <c r="BS117" s="56">
        <v>122.56</v>
      </c>
      <c r="BT117" s="55"/>
      <c r="BU117" s="55"/>
      <c r="BV117" s="55"/>
      <c r="BW117" s="55">
        <v>901</v>
      </c>
      <c r="BX117" s="55">
        <v>901</v>
      </c>
      <c r="BY117" s="65">
        <v>0</v>
      </c>
      <c r="BZ117" s="65"/>
      <c r="CA117" s="65"/>
      <c r="CB117" s="65"/>
      <c r="CC117" s="65"/>
      <c r="CD117" s="65"/>
      <c r="CE117" s="65"/>
      <c r="CF117" s="65"/>
      <c r="CH117" s="53"/>
      <c r="CO117" s="29"/>
      <c r="CP117" s="62"/>
      <c r="CQ117" s="52"/>
      <c r="CR117" s="51">
        <v>858</v>
      </c>
      <c r="CS117" s="50">
        <v>858</v>
      </c>
      <c r="CT117" s="43">
        <f>CS117-CR117</f>
        <v>0</v>
      </c>
      <c r="CU117" s="49">
        <v>162.96</v>
      </c>
      <c r="CY117" s="29"/>
      <c r="CZ117" s="62"/>
      <c r="DA117" s="48"/>
      <c r="DB117" s="51">
        <v>858</v>
      </c>
      <c r="DC117" s="50">
        <v>868</v>
      </c>
      <c r="DD117" s="43">
        <f>DC117-DB117</f>
        <v>10</v>
      </c>
      <c r="DE117" s="49">
        <v>167.54</v>
      </c>
      <c r="DI117" s="29"/>
      <c r="DJ117" s="62"/>
      <c r="DK117" s="48"/>
      <c r="DL117" s="51">
        <v>868</v>
      </c>
      <c r="DM117" s="50">
        <v>886</v>
      </c>
      <c r="DN117" s="43">
        <f>DM117-DL117</f>
        <v>18</v>
      </c>
      <c r="DO117" s="49">
        <v>172.24</v>
      </c>
      <c r="DS117" s="29"/>
      <c r="DT117" s="62"/>
      <c r="DU117" s="48"/>
      <c r="DV117" s="51">
        <v>886</v>
      </c>
      <c r="DW117" s="50">
        <v>913</v>
      </c>
      <c r="DX117" s="43">
        <f>DW117-DV117</f>
        <v>27</v>
      </c>
      <c r="DY117" s="49">
        <v>175.41</v>
      </c>
      <c r="EC117" s="29"/>
      <c r="ED117" s="62"/>
      <c r="EE117" s="48"/>
      <c r="EF117" s="51">
        <v>913</v>
      </c>
      <c r="EG117" s="50">
        <v>981</v>
      </c>
      <c r="EH117" s="43">
        <f>EG117-EF117</f>
        <v>68</v>
      </c>
      <c r="EI117" s="49">
        <v>198.24</v>
      </c>
      <c r="EM117" s="29"/>
      <c r="EN117" s="62"/>
      <c r="EO117" s="48"/>
      <c r="EP117" s="43">
        <v>981</v>
      </c>
      <c r="EQ117" s="43">
        <v>1036</v>
      </c>
      <c r="ER117" s="43">
        <f>EQ117-EP117</f>
        <v>55</v>
      </c>
      <c r="ES117" s="43">
        <v>191.14</v>
      </c>
      <c r="EW117" s="29"/>
      <c r="EX117" s="62"/>
      <c r="EY117" s="48"/>
      <c r="EZ117" s="43">
        <v>1036</v>
      </c>
      <c r="FA117" s="43">
        <v>1057</v>
      </c>
      <c r="FB117" s="43">
        <f>FA117-EZ117</f>
        <v>21</v>
      </c>
      <c r="FC117" s="63">
        <v>173.9</v>
      </c>
      <c r="FG117" s="29"/>
      <c r="FH117" s="62"/>
      <c r="FI117" s="48"/>
      <c r="FJ117" s="64">
        <v>1057</v>
      </c>
      <c r="FK117" s="46">
        <v>1057</v>
      </c>
      <c r="FL117" s="43">
        <f>FK117-FJ117</f>
        <v>0</v>
      </c>
      <c r="FM117" s="63">
        <v>122.41</v>
      </c>
      <c r="FQ117" s="29"/>
      <c r="FR117" s="62"/>
      <c r="FS117" s="48"/>
      <c r="FT117" s="43">
        <v>1057</v>
      </c>
      <c r="FU117" s="43">
        <v>1057</v>
      </c>
      <c r="FV117" s="43">
        <f>FU117-FT117</f>
        <v>0</v>
      </c>
      <c r="FW117" s="43">
        <v>162.96</v>
      </c>
      <c r="GA117" s="29"/>
      <c r="GB117" s="62"/>
      <c r="GC117" s="48"/>
      <c r="GD117" s="66" t="s">
        <v>17</v>
      </c>
      <c r="GE117" s="46">
        <v>1057</v>
      </c>
      <c r="GF117" s="43">
        <f>GE117-GD117</f>
        <v>0</v>
      </c>
      <c r="GG117" s="63">
        <v>122.41</v>
      </c>
      <c r="GK117" s="29"/>
      <c r="GL117" s="62"/>
      <c r="GM117" s="48"/>
      <c r="GN117" s="43">
        <v>1057</v>
      </c>
      <c r="GO117" s="43">
        <v>1057</v>
      </c>
      <c r="GP117" s="43">
        <f>GO117-GN117</f>
        <v>0</v>
      </c>
      <c r="GQ117" s="63">
        <v>194.75</v>
      </c>
      <c r="GU117" s="29"/>
      <c r="GV117" s="62"/>
    </row>
    <row r="118" spans="1:204" s="43" customFormat="1" x14ac:dyDescent="0.2">
      <c r="A118" s="55"/>
      <c r="B118" s="61" t="s">
        <v>16</v>
      </c>
      <c r="C118" s="61" t="s">
        <v>15</v>
      </c>
      <c r="D118" s="61" t="s">
        <v>14</v>
      </c>
      <c r="E118" s="51">
        <v>1591</v>
      </c>
      <c r="F118" s="50">
        <v>1591</v>
      </c>
      <c r="G118" s="50">
        <f>F118-E118</f>
        <v>0</v>
      </c>
      <c r="H118" s="49">
        <v>162.96</v>
      </c>
      <c r="I118" s="58"/>
      <c r="J118" s="58"/>
      <c r="K118" s="60"/>
      <c r="L118" s="58">
        <v>18702</v>
      </c>
      <c r="M118" s="58">
        <v>18878</v>
      </c>
      <c r="N118" s="58">
        <v>176</v>
      </c>
      <c r="O118" s="60">
        <v>202.43</v>
      </c>
      <c r="P118" s="58"/>
      <c r="Q118" s="58"/>
      <c r="R118" s="58"/>
      <c r="S118" s="58">
        <v>18878</v>
      </c>
      <c r="T118" s="58">
        <v>19027</v>
      </c>
      <c r="U118" s="58">
        <v>149</v>
      </c>
      <c r="V118" s="60">
        <v>450.8</v>
      </c>
      <c r="W118" s="58"/>
      <c r="X118" s="60"/>
      <c r="Y118" s="60"/>
      <c r="Z118" s="58">
        <v>19027</v>
      </c>
      <c r="AA118" s="58">
        <v>19543</v>
      </c>
      <c r="AB118" s="58">
        <v>516</v>
      </c>
      <c r="AC118" s="60">
        <v>449.24</v>
      </c>
      <c r="AD118" s="58"/>
      <c r="AE118" s="60"/>
      <c r="AF118" s="60"/>
      <c r="AG118" s="58">
        <v>19543</v>
      </c>
      <c r="AH118" s="58">
        <v>20077</v>
      </c>
      <c r="AI118" s="58">
        <v>534</v>
      </c>
      <c r="AJ118" s="60">
        <v>414.69</v>
      </c>
      <c r="AK118" s="60"/>
      <c r="AL118" s="60"/>
      <c r="AM118" s="59"/>
      <c r="AN118" s="58">
        <v>20077</v>
      </c>
      <c r="AO118" s="58">
        <v>20597</v>
      </c>
      <c r="AP118" s="55">
        <v>520</v>
      </c>
      <c r="AQ118" s="56">
        <v>219.98</v>
      </c>
      <c r="AR118" s="55"/>
      <c r="AS118" s="55"/>
      <c r="AT118" s="55"/>
      <c r="AU118" s="55">
        <v>20597</v>
      </c>
      <c r="AV118" s="55">
        <v>20794</v>
      </c>
      <c r="AW118" s="55">
        <v>197</v>
      </c>
      <c r="AX118" s="56">
        <v>214.83</v>
      </c>
      <c r="AY118" s="56"/>
      <c r="AZ118" s="56"/>
      <c r="BA118" s="56"/>
      <c r="BB118" s="55">
        <v>20794</v>
      </c>
      <c r="BC118" s="55">
        <v>20984</v>
      </c>
      <c r="BD118" s="55">
        <v>190</v>
      </c>
      <c r="BE118" s="56">
        <v>207.73</v>
      </c>
      <c r="BF118" s="56"/>
      <c r="BG118" s="56"/>
      <c r="BH118" s="57"/>
      <c r="BI118" s="55">
        <v>20984</v>
      </c>
      <c r="BJ118" s="55">
        <v>21155</v>
      </c>
      <c r="BK118" s="55">
        <v>171</v>
      </c>
      <c r="BL118" s="56">
        <v>152.59</v>
      </c>
      <c r="BM118" s="56"/>
      <c r="BN118" s="56"/>
      <c r="BO118" s="56"/>
      <c r="BP118" s="55">
        <v>21155</v>
      </c>
      <c r="BQ118" s="55">
        <v>21234</v>
      </c>
      <c r="BR118" s="55">
        <v>79</v>
      </c>
      <c r="BS118" s="56">
        <v>146.63999999999999</v>
      </c>
      <c r="BT118" s="55"/>
      <c r="BU118" s="55"/>
      <c r="BV118" s="55"/>
      <c r="BW118" s="55">
        <v>21234</v>
      </c>
      <c r="BX118" s="55">
        <v>21277</v>
      </c>
      <c r="BY118" s="65">
        <v>43</v>
      </c>
      <c r="BZ118" s="65"/>
      <c r="CA118" s="65"/>
      <c r="CB118" s="65"/>
      <c r="CC118" s="65"/>
      <c r="CD118" s="65"/>
      <c r="CE118" s="65"/>
      <c r="CF118" s="65"/>
      <c r="CH118" s="53"/>
      <c r="CO118" s="29"/>
      <c r="CP118" s="62"/>
      <c r="CQ118" s="52"/>
      <c r="CR118" s="51">
        <v>1591</v>
      </c>
      <c r="CS118" s="50">
        <v>1591</v>
      </c>
      <c r="CT118" s="43">
        <f>CS118-CR118</f>
        <v>0</v>
      </c>
      <c r="CU118" s="49">
        <v>162.96</v>
      </c>
      <c r="CY118" s="29"/>
      <c r="CZ118" s="62"/>
      <c r="DA118" s="48"/>
      <c r="DB118" s="51">
        <v>1591</v>
      </c>
      <c r="DC118" s="50">
        <v>1603</v>
      </c>
      <c r="DD118" s="43">
        <f>DC118-DB118</f>
        <v>12</v>
      </c>
      <c r="DE118" s="49">
        <v>168.46</v>
      </c>
      <c r="DI118" s="29"/>
      <c r="DJ118" s="62"/>
      <c r="DK118" s="48"/>
      <c r="DL118" s="51">
        <v>1603</v>
      </c>
      <c r="DM118" s="50">
        <v>1660</v>
      </c>
      <c r="DN118" s="43">
        <f>DM118-DL118</f>
        <v>57</v>
      </c>
      <c r="DO118" s="49">
        <v>192.4</v>
      </c>
      <c r="DS118" s="29"/>
      <c r="DT118" s="62"/>
      <c r="DU118" s="48"/>
      <c r="DV118" s="51">
        <v>1660</v>
      </c>
      <c r="DW118" s="50">
        <v>1774</v>
      </c>
      <c r="DX118" s="43">
        <f>DW118-DV118</f>
        <v>114</v>
      </c>
      <c r="DY118" s="49">
        <v>215.54</v>
      </c>
      <c r="EC118" s="29"/>
      <c r="ED118" s="62"/>
      <c r="EE118" s="48"/>
      <c r="EF118" s="51">
        <v>1774</v>
      </c>
      <c r="EG118" s="50">
        <v>1850</v>
      </c>
      <c r="EH118" s="43">
        <f>EG118-EF118</f>
        <v>76</v>
      </c>
      <c r="EI118" s="49">
        <v>202.36</v>
      </c>
      <c r="EM118" s="29"/>
      <c r="EN118" s="62"/>
      <c r="EO118" s="48"/>
      <c r="EP118" s="43">
        <v>1850</v>
      </c>
      <c r="EQ118" s="43">
        <v>1915</v>
      </c>
      <c r="ER118" s="43">
        <f>EQ118-EP118</f>
        <v>65</v>
      </c>
      <c r="ES118" s="43">
        <v>196.28</v>
      </c>
      <c r="EW118" s="29"/>
      <c r="EX118" s="62"/>
      <c r="EY118" s="48"/>
      <c r="EZ118" s="43">
        <v>1915</v>
      </c>
      <c r="FA118" s="43">
        <v>1943</v>
      </c>
      <c r="FB118" s="43">
        <f>FA118-EZ118</f>
        <v>28</v>
      </c>
      <c r="FC118" s="63">
        <v>177.2</v>
      </c>
      <c r="FG118" s="29"/>
      <c r="FH118" s="62"/>
      <c r="FI118" s="48"/>
      <c r="FJ118" s="64">
        <v>1943</v>
      </c>
      <c r="FK118" s="46">
        <v>1944</v>
      </c>
      <c r="FL118" s="43">
        <f>FK118-FJ118</f>
        <v>1</v>
      </c>
      <c r="FM118" s="63">
        <v>122.88</v>
      </c>
      <c r="FQ118" s="29"/>
      <c r="FR118" s="62"/>
      <c r="FS118" s="48"/>
      <c r="FT118" s="43">
        <v>1944</v>
      </c>
      <c r="FU118" s="43">
        <v>1944</v>
      </c>
      <c r="FV118" s="43">
        <f>FU118-FT118</f>
        <v>0</v>
      </c>
      <c r="FW118" s="43">
        <v>162.96</v>
      </c>
      <c r="GA118" s="29"/>
      <c r="GB118" s="62"/>
      <c r="GC118" s="48"/>
      <c r="GD118" s="66" t="s">
        <v>13</v>
      </c>
      <c r="GE118" s="46">
        <v>1944</v>
      </c>
      <c r="GF118" s="43">
        <f>GE118-GD118</f>
        <v>1</v>
      </c>
      <c r="GG118" s="63">
        <v>122.88</v>
      </c>
      <c r="GK118" s="29"/>
      <c r="GL118" s="62"/>
      <c r="GM118" s="48"/>
      <c r="GN118" s="43">
        <v>1944</v>
      </c>
      <c r="GO118" s="43">
        <v>1944</v>
      </c>
      <c r="GP118" s="43">
        <f>GO118-GN118</f>
        <v>0</v>
      </c>
      <c r="GQ118" s="63">
        <v>194.75</v>
      </c>
      <c r="GU118" s="29"/>
      <c r="GV118" s="62"/>
    </row>
    <row r="119" spans="1:204" s="43" customFormat="1" x14ac:dyDescent="0.2">
      <c r="A119" s="55"/>
      <c r="B119" s="61" t="s">
        <v>12</v>
      </c>
      <c r="C119" s="61" t="s">
        <v>11</v>
      </c>
      <c r="D119" s="61" t="s">
        <v>10</v>
      </c>
      <c r="E119" s="51">
        <v>2726</v>
      </c>
      <c r="F119" s="50">
        <v>2726</v>
      </c>
      <c r="G119" s="50">
        <f>F119-E119</f>
        <v>0</v>
      </c>
      <c r="H119" s="49">
        <v>162.96</v>
      </c>
      <c r="I119" s="58"/>
      <c r="J119" s="58"/>
      <c r="K119" s="60"/>
      <c r="L119" s="58"/>
      <c r="M119" s="58"/>
      <c r="N119" s="58"/>
      <c r="O119" s="60"/>
      <c r="P119" s="58"/>
      <c r="Q119" s="58"/>
      <c r="R119" s="58"/>
      <c r="S119" s="58"/>
      <c r="T119" s="58"/>
      <c r="U119" s="58"/>
      <c r="V119" s="60"/>
      <c r="W119" s="58"/>
      <c r="X119" s="60"/>
      <c r="Y119" s="60"/>
      <c r="Z119" s="58"/>
      <c r="AA119" s="58"/>
      <c r="AB119" s="58"/>
      <c r="AC119" s="60"/>
      <c r="AD119" s="58"/>
      <c r="AE119" s="60"/>
      <c r="AF119" s="60"/>
      <c r="AG119" s="58"/>
      <c r="AH119" s="58"/>
      <c r="AI119" s="58"/>
      <c r="AJ119" s="60"/>
      <c r="AK119" s="60"/>
      <c r="AL119" s="60"/>
      <c r="AM119" s="59"/>
      <c r="AN119" s="58"/>
      <c r="AO119" s="58"/>
      <c r="AP119" s="55"/>
      <c r="AQ119" s="56"/>
      <c r="AR119" s="55"/>
      <c r="AS119" s="55"/>
      <c r="AT119" s="55"/>
      <c r="AU119" s="55"/>
      <c r="AV119" s="55"/>
      <c r="AW119" s="55"/>
      <c r="AX119" s="56"/>
      <c r="AY119" s="56"/>
      <c r="AZ119" s="56"/>
      <c r="BA119" s="56"/>
      <c r="BB119" s="55"/>
      <c r="BC119" s="55"/>
      <c r="BD119" s="55"/>
      <c r="BE119" s="56"/>
      <c r="BF119" s="56"/>
      <c r="BG119" s="56"/>
      <c r="BH119" s="57"/>
      <c r="BI119" s="55"/>
      <c r="BJ119" s="55"/>
      <c r="BK119" s="55"/>
      <c r="BL119" s="56"/>
      <c r="BM119" s="56"/>
      <c r="BN119" s="56"/>
      <c r="BO119" s="56"/>
      <c r="BP119" s="55"/>
      <c r="BQ119" s="55"/>
      <c r="BR119" s="55"/>
      <c r="BS119" s="56"/>
      <c r="BT119" s="55"/>
      <c r="BU119" s="55"/>
      <c r="BV119" s="55"/>
      <c r="BW119" s="55"/>
      <c r="BX119" s="55"/>
      <c r="BY119" s="65"/>
      <c r="BZ119" s="65"/>
      <c r="CA119" s="65"/>
      <c r="CB119" s="65"/>
      <c r="CC119" s="65"/>
      <c r="CD119" s="65"/>
      <c r="CE119" s="65"/>
      <c r="CF119" s="65"/>
      <c r="CH119" s="53"/>
      <c r="CO119" s="29"/>
      <c r="CP119" s="62"/>
      <c r="CQ119" s="52"/>
      <c r="CR119" s="51">
        <v>2726</v>
      </c>
      <c r="CS119" s="50">
        <v>2726</v>
      </c>
      <c r="CT119" s="43">
        <f>CS119-CR119</f>
        <v>0</v>
      </c>
      <c r="CU119" s="49">
        <v>162.96</v>
      </c>
      <c r="CY119" s="29"/>
      <c r="CZ119" s="62"/>
      <c r="DA119" s="48"/>
      <c r="DB119" s="51">
        <v>2726</v>
      </c>
      <c r="DC119" s="50">
        <v>2730</v>
      </c>
      <c r="DD119" s="43">
        <f>DC119-DB119</f>
        <v>4</v>
      </c>
      <c r="DE119" s="49">
        <v>164.8</v>
      </c>
      <c r="DI119" s="29"/>
      <c r="DJ119" s="62"/>
      <c r="DK119" s="48"/>
      <c r="DL119" s="51">
        <v>2730</v>
      </c>
      <c r="DM119" s="50">
        <v>2776</v>
      </c>
      <c r="DN119" s="43">
        <f>DM119-DL119</f>
        <v>46</v>
      </c>
      <c r="DO119" s="49">
        <v>186.73</v>
      </c>
      <c r="DS119" s="29"/>
      <c r="DT119" s="62"/>
      <c r="DU119" s="48"/>
      <c r="DV119" s="51">
        <v>2776</v>
      </c>
      <c r="DW119" s="50">
        <v>2914</v>
      </c>
      <c r="DY119" s="49">
        <v>226.95</v>
      </c>
      <c r="EC119" s="29"/>
      <c r="ED119" s="62"/>
      <c r="EE119" s="48"/>
      <c r="EF119" s="51">
        <v>2914</v>
      </c>
      <c r="EG119" s="50">
        <v>2995</v>
      </c>
      <c r="EH119" s="43">
        <f>EG119-EF119</f>
        <v>81</v>
      </c>
      <c r="EI119" s="49">
        <v>205.04</v>
      </c>
      <c r="EM119" s="29"/>
      <c r="EN119" s="62"/>
      <c r="EO119" s="48"/>
      <c r="EP119" s="43">
        <v>2995</v>
      </c>
      <c r="EQ119" s="43">
        <v>3082</v>
      </c>
      <c r="ER119" s="43">
        <f>EQ119-EP119</f>
        <v>87</v>
      </c>
      <c r="ES119" s="43">
        <v>207.77</v>
      </c>
      <c r="EW119" s="29"/>
      <c r="EX119" s="62"/>
      <c r="EY119" s="48"/>
      <c r="EZ119" s="43">
        <v>3082</v>
      </c>
      <c r="FA119" s="43">
        <v>3117</v>
      </c>
      <c r="FB119" s="43">
        <f>FA119-EZ119</f>
        <v>35</v>
      </c>
      <c r="FC119" s="63">
        <v>180.35</v>
      </c>
      <c r="FG119" s="29"/>
      <c r="FH119" s="62"/>
      <c r="FI119" s="48"/>
      <c r="FJ119" s="64">
        <v>3117</v>
      </c>
      <c r="FK119" s="46">
        <v>3122</v>
      </c>
      <c r="FL119" s="43">
        <f>FK119-FJ119</f>
        <v>5</v>
      </c>
      <c r="FM119" s="63">
        <v>124.84</v>
      </c>
      <c r="FQ119" s="29"/>
      <c r="FR119" s="62"/>
      <c r="FS119" s="48"/>
      <c r="FT119" s="43">
        <v>3122</v>
      </c>
      <c r="FU119" s="43">
        <v>3122</v>
      </c>
      <c r="FV119" s="43">
        <f>FU119-FT119</f>
        <v>0</v>
      </c>
      <c r="FW119" s="43">
        <v>162.96</v>
      </c>
      <c r="GA119" s="29"/>
      <c r="GB119" s="62"/>
      <c r="GC119" s="48"/>
      <c r="GD119" s="43">
        <v>3122</v>
      </c>
      <c r="GE119" s="43">
        <v>3122</v>
      </c>
      <c r="GF119" s="43">
        <f>GE119-GD119</f>
        <v>0</v>
      </c>
      <c r="GG119" s="43">
        <v>162.96</v>
      </c>
      <c r="GK119" s="29"/>
      <c r="GL119" s="62"/>
      <c r="GM119" s="48"/>
      <c r="GN119" s="43">
        <v>3122</v>
      </c>
      <c r="GO119" s="43">
        <v>3122</v>
      </c>
      <c r="GP119" s="43">
        <f>GO119-GN119</f>
        <v>0</v>
      </c>
      <c r="GQ119" s="63">
        <v>194.75</v>
      </c>
      <c r="GU119" s="29"/>
      <c r="GV119" s="62"/>
    </row>
    <row r="120" spans="1:204" s="43" customFormat="1" x14ac:dyDescent="0.2">
      <c r="A120" s="55"/>
      <c r="B120" s="61" t="s">
        <v>9</v>
      </c>
      <c r="C120" s="61" t="s">
        <v>8</v>
      </c>
      <c r="D120" s="61" t="s">
        <v>7</v>
      </c>
      <c r="E120" s="51">
        <v>30778</v>
      </c>
      <c r="F120" s="50">
        <v>30832</v>
      </c>
      <c r="G120" s="50">
        <f>F120-E120</f>
        <v>54</v>
      </c>
      <c r="H120" s="49">
        <v>186.81</v>
      </c>
      <c r="I120" s="58"/>
      <c r="J120" s="58"/>
      <c r="K120" s="60"/>
      <c r="L120" s="58">
        <v>3673</v>
      </c>
      <c r="M120" s="58">
        <v>3673</v>
      </c>
      <c r="N120" s="58">
        <v>0</v>
      </c>
      <c r="O120" s="60">
        <v>113.36</v>
      </c>
      <c r="P120" s="58"/>
      <c r="Q120" s="58"/>
      <c r="R120" s="58"/>
      <c r="S120" s="58">
        <v>3673</v>
      </c>
      <c r="T120" s="58">
        <v>3693</v>
      </c>
      <c r="U120" s="58">
        <v>20</v>
      </c>
      <c r="V120" s="60">
        <v>247.03</v>
      </c>
      <c r="W120" s="58"/>
      <c r="X120" s="60"/>
      <c r="Y120" s="60"/>
      <c r="Z120" s="58">
        <v>3693</v>
      </c>
      <c r="AA120" s="58">
        <v>3950</v>
      </c>
      <c r="AB120" s="58">
        <v>257</v>
      </c>
      <c r="AC120" s="60">
        <v>310.58</v>
      </c>
      <c r="AD120" s="58"/>
      <c r="AE120" s="60"/>
      <c r="AF120" s="60"/>
      <c r="AG120" s="58">
        <v>3950</v>
      </c>
      <c r="AH120" s="58">
        <v>4264</v>
      </c>
      <c r="AI120" s="58">
        <v>314</v>
      </c>
      <c r="AJ120" s="60">
        <v>270.14999999999998</v>
      </c>
      <c r="AK120" s="60"/>
      <c r="AL120" s="60"/>
      <c r="AM120" s="59"/>
      <c r="AN120" s="58">
        <v>4264</v>
      </c>
      <c r="AO120" s="58">
        <v>4550</v>
      </c>
      <c r="AP120" s="55">
        <v>286</v>
      </c>
      <c r="AQ120" s="56">
        <v>142.91999999999999</v>
      </c>
      <c r="AR120" s="55"/>
      <c r="AS120" s="55"/>
      <c r="AT120" s="55"/>
      <c r="AU120" s="55">
        <v>4550</v>
      </c>
      <c r="AV120" s="55">
        <v>4614</v>
      </c>
      <c r="AW120" s="55">
        <v>64</v>
      </c>
      <c r="AX120" s="56">
        <v>106.28</v>
      </c>
      <c r="AY120" s="56"/>
      <c r="AZ120" s="56"/>
      <c r="BA120" s="56"/>
      <c r="BB120" s="55">
        <v>4614</v>
      </c>
      <c r="BC120" s="55">
        <v>4619</v>
      </c>
      <c r="BD120" s="55">
        <v>5</v>
      </c>
      <c r="BE120" s="56">
        <v>102.3</v>
      </c>
      <c r="BF120" s="56"/>
      <c r="BG120" s="56"/>
      <c r="BH120" s="57"/>
      <c r="BI120" s="55">
        <v>4619</v>
      </c>
      <c r="BJ120" s="55">
        <v>4619</v>
      </c>
      <c r="BK120" s="55">
        <v>0</v>
      </c>
      <c r="BL120" s="56">
        <v>102.3</v>
      </c>
      <c r="BM120" s="56"/>
      <c r="BN120" s="56"/>
      <c r="BO120" s="56"/>
      <c r="BP120" s="55">
        <v>4619</v>
      </c>
      <c r="BQ120" s="55">
        <v>4619</v>
      </c>
      <c r="BR120" s="55">
        <v>0</v>
      </c>
      <c r="BS120" s="56">
        <v>116.6</v>
      </c>
      <c r="BT120" s="55"/>
      <c r="BU120" s="55"/>
      <c r="BV120" s="55"/>
      <c r="BW120" s="55">
        <v>4619</v>
      </c>
      <c r="BX120" s="55">
        <v>4619</v>
      </c>
      <c r="BY120" s="65">
        <v>0</v>
      </c>
      <c r="BZ120" s="65"/>
      <c r="CA120" s="65"/>
      <c r="CB120" s="65"/>
      <c r="CC120" s="65"/>
      <c r="CD120" s="65"/>
      <c r="CE120" s="65"/>
      <c r="CF120" s="65"/>
      <c r="CH120" s="53"/>
      <c r="CO120" s="29"/>
      <c r="CP120" s="62"/>
      <c r="CQ120" s="52"/>
      <c r="CR120" s="51">
        <v>30832</v>
      </c>
      <c r="CS120" s="50">
        <v>30905</v>
      </c>
      <c r="CT120" s="43">
        <f>CS120-CR120</f>
        <v>73</v>
      </c>
      <c r="CU120" s="49">
        <v>188.31</v>
      </c>
      <c r="CY120" s="29"/>
      <c r="CZ120" s="62"/>
      <c r="DA120" s="48"/>
      <c r="DB120" s="51">
        <v>30905</v>
      </c>
      <c r="DC120" s="50">
        <v>31041</v>
      </c>
      <c r="DD120" s="43">
        <f>DC120-DB120</f>
        <v>136</v>
      </c>
      <c r="DE120" s="49">
        <v>53.3</v>
      </c>
      <c r="DI120" s="29"/>
      <c r="DJ120" s="62"/>
      <c r="DK120" s="48"/>
      <c r="DL120" s="51">
        <v>31041</v>
      </c>
      <c r="DM120" s="50">
        <v>31302</v>
      </c>
      <c r="DN120" s="43">
        <f>DM120-DL120</f>
        <v>261</v>
      </c>
      <c r="DO120" s="49">
        <v>341.82</v>
      </c>
      <c r="DS120" s="29"/>
      <c r="DT120" s="62"/>
      <c r="DU120" s="48"/>
      <c r="DV120" s="51">
        <v>31302</v>
      </c>
      <c r="DW120" s="50">
        <v>32220</v>
      </c>
      <c r="DX120" s="43">
        <f>DW120-DV120</f>
        <v>918</v>
      </c>
      <c r="DY120" s="49">
        <v>581.02</v>
      </c>
      <c r="EC120" s="29"/>
      <c r="ED120" s="62"/>
      <c r="EE120" s="48"/>
      <c r="EF120" s="51">
        <v>32220</v>
      </c>
      <c r="EG120" s="50">
        <v>32994</v>
      </c>
      <c r="EH120" s="43">
        <f>EG120-EF120</f>
        <v>774</v>
      </c>
      <c r="EI120" s="49">
        <v>543.46</v>
      </c>
      <c r="EM120" s="29"/>
      <c r="EN120" s="62"/>
      <c r="EO120" s="48"/>
      <c r="EP120" s="43">
        <v>32994</v>
      </c>
      <c r="EQ120" s="43">
        <v>33537</v>
      </c>
      <c r="ER120" s="43">
        <f>EQ120-EP120</f>
        <v>543</v>
      </c>
      <c r="ES120" s="43">
        <v>437.89</v>
      </c>
      <c r="EW120" s="29"/>
      <c r="EX120" s="62"/>
      <c r="EY120" s="48"/>
      <c r="EZ120" s="43">
        <v>33537</v>
      </c>
      <c r="FA120" s="43">
        <v>33729</v>
      </c>
      <c r="FB120" s="43">
        <f>FA120-EZ120</f>
        <v>192</v>
      </c>
      <c r="FC120" s="63">
        <v>254.84</v>
      </c>
      <c r="FG120" s="29"/>
      <c r="FH120" s="62"/>
      <c r="FI120" s="48"/>
      <c r="FJ120" s="64">
        <v>33729</v>
      </c>
      <c r="FK120" s="46">
        <v>33769</v>
      </c>
      <c r="FL120" s="43">
        <f>FK120-FJ120</f>
        <v>40</v>
      </c>
      <c r="FM120" s="63">
        <v>193.19</v>
      </c>
      <c r="FQ120" s="29"/>
      <c r="FR120" s="62"/>
      <c r="FS120" s="48"/>
      <c r="FT120" s="43">
        <v>102</v>
      </c>
      <c r="FU120" s="43">
        <v>240</v>
      </c>
      <c r="FV120" s="43">
        <f>FU120-FT120</f>
        <v>138</v>
      </c>
      <c r="FW120" s="43">
        <v>234.46</v>
      </c>
      <c r="GA120" s="29"/>
      <c r="GB120" s="62"/>
      <c r="GC120" s="48"/>
      <c r="GD120" s="43">
        <v>240</v>
      </c>
      <c r="GE120" s="43">
        <v>353</v>
      </c>
      <c r="GF120" s="43">
        <f>GE120-GD120</f>
        <v>113</v>
      </c>
      <c r="GG120" s="43">
        <v>228.44</v>
      </c>
      <c r="GK120" s="29"/>
      <c r="GL120" s="62"/>
      <c r="GM120" s="48"/>
      <c r="GN120" s="43">
        <v>353</v>
      </c>
      <c r="GO120" s="43">
        <v>456</v>
      </c>
      <c r="GP120" s="43">
        <f>GO120-GN120</f>
        <v>103</v>
      </c>
      <c r="GQ120" s="63">
        <v>229.23</v>
      </c>
      <c r="GU120" s="29"/>
      <c r="GV120" s="62"/>
    </row>
    <row r="121" spans="1:204" s="43" customFormat="1" ht="15.75" x14ac:dyDescent="0.25">
      <c r="A121" s="55"/>
      <c r="B121" s="61" t="s">
        <v>6</v>
      </c>
      <c r="C121" s="61" t="s">
        <v>5</v>
      </c>
      <c r="D121" s="61" t="s">
        <v>4</v>
      </c>
      <c r="E121" s="51">
        <v>7396</v>
      </c>
      <c r="F121" s="50">
        <v>7396</v>
      </c>
      <c r="G121" s="50">
        <f>F121-E121</f>
        <v>0</v>
      </c>
      <c r="H121" s="49">
        <v>155.04</v>
      </c>
      <c r="I121" s="58"/>
      <c r="J121" s="58"/>
      <c r="K121" s="60"/>
      <c r="L121" s="58"/>
      <c r="M121" s="58"/>
      <c r="N121" s="58"/>
      <c r="O121" s="60">
        <v>0</v>
      </c>
      <c r="P121" s="58"/>
      <c r="Q121" s="58"/>
      <c r="R121" s="58"/>
      <c r="S121" s="58">
        <v>0</v>
      </c>
      <c r="T121" s="58">
        <v>0</v>
      </c>
      <c r="U121" s="58">
        <v>0</v>
      </c>
      <c r="V121" s="60">
        <v>0</v>
      </c>
      <c r="W121" s="58"/>
      <c r="X121" s="60"/>
      <c r="Y121" s="60"/>
      <c r="Z121" s="58">
        <v>0</v>
      </c>
      <c r="AA121" s="58">
        <v>0</v>
      </c>
      <c r="AB121" s="58">
        <v>0</v>
      </c>
      <c r="AC121" s="60">
        <v>615.52</v>
      </c>
      <c r="AD121" s="58"/>
      <c r="AE121" s="60"/>
      <c r="AF121" s="60"/>
      <c r="AG121" s="58">
        <v>35750</v>
      </c>
      <c r="AH121" s="58">
        <v>35945</v>
      </c>
      <c r="AI121" s="58">
        <v>265.98</v>
      </c>
      <c r="AJ121" s="60">
        <v>139.72999999999999</v>
      </c>
      <c r="AK121" s="60"/>
      <c r="AL121" s="60"/>
      <c r="AM121" s="59"/>
      <c r="AN121" s="58">
        <v>35945</v>
      </c>
      <c r="AO121" s="58">
        <v>36056</v>
      </c>
      <c r="AP121" s="55">
        <v>151.4</v>
      </c>
      <c r="AQ121" s="56">
        <v>199.39</v>
      </c>
      <c r="AR121" s="55"/>
      <c r="AS121" s="55"/>
      <c r="AT121" s="55"/>
      <c r="AU121" s="55">
        <v>36056</v>
      </c>
      <c r="AV121" s="55">
        <v>36074</v>
      </c>
      <c r="AW121" s="55">
        <v>24.552</v>
      </c>
      <c r="AX121" s="56">
        <v>48.7</v>
      </c>
      <c r="AY121" s="56"/>
      <c r="AZ121" s="56"/>
      <c r="BA121" s="56"/>
      <c r="BB121" s="55">
        <v>36074</v>
      </c>
      <c r="BC121" s="55">
        <v>36077</v>
      </c>
      <c r="BD121" s="55">
        <v>4.0919999999999996</v>
      </c>
      <c r="BE121" s="56">
        <v>49.28</v>
      </c>
      <c r="BF121" s="56" t="s">
        <v>3</v>
      </c>
      <c r="BG121" s="56"/>
      <c r="BH121" s="57"/>
      <c r="BI121" s="55">
        <v>36077</v>
      </c>
      <c r="BJ121" s="55">
        <v>36082</v>
      </c>
      <c r="BK121" s="55">
        <v>6.82</v>
      </c>
      <c r="BL121" s="56">
        <v>48.66</v>
      </c>
      <c r="BM121" s="56"/>
      <c r="BN121" s="56"/>
      <c r="BO121" s="56"/>
      <c r="BP121" s="55">
        <v>36082</v>
      </c>
      <c r="BQ121" s="55">
        <v>36086</v>
      </c>
      <c r="BR121" s="55">
        <v>5.4560000000000004</v>
      </c>
      <c r="BS121" s="56">
        <v>53.49</v>
      </c>
      <c r="BT121" s="55"/>
      <c r="BU121" s="55"/>
      <c r="BV121" s="55"/>
      <c r="BW121" s="55">
        <v>36086</v>
      </c>
      <c r="BX121" s="55">
        <v>36091</v>
      </c>
      <c r="BY121" s="54">
        <v>6.82</v>
      </c>
      <c r="BZ121" s="54"/>
      <c r="CA121" s="54"/>
      <c r="CB121" s="54"/>
      <c r="CC121" s="54"/>
      <c r="CD121" s="54"/>
      <c r="CE121" s="54"/>
      <c r="CF121" s="54"/>
      <c r="CH121" s="53"/>
      <c r="CO121" s="29"/>
      <c r="CP121" s="44"/>
      <c r="CQ121" s="52"/>
      <c r="CR121" s="51">
        <v>7396</v>
      </c>
      <c r="CS121" s="50">
        <v>7396</v>
      </c>
      <c r="CT121" s="43">
        <f>CS121-CR121</f>
        <v>0</v>
      </c>
      <c r="CU121" s="49">
        <v>155.04</v>
      </c>
      <c r="CY121" s="29"/>
      <c r="CZ121" s="44"/>
      <c r="DB121" s="51">
        <v>7396</v>
      </c>
      <c r="DC121" s="50">
        <v>7428</v>
      </c>
      <c r="DD121" s="43">
        <f>DC121-DB121</f>
        <v>32</v>
      </c>
      <c r="DE121" s="49">
        <v>179.68</v>
      </c>
      <c r="DI121" s="29"/>
      <c r="DJ121" s="44"/>
      <c r="DL121" s="51">
        <v>7428</v>
      </c>
      <c r="DM121" s="50">
        <v>7530</v>
      </c>
      <c r="DN121" s="43">
        <f>DM121-DL121</f>
        <v>102</v>
      </c>
      <c r="DO121" s="49">
        <v>192.38</v>
      </c>
      <c r="DS121" s="29"/>
      <c r="DT121" s="44"/>
      <c r="DV121" s="51">
        <v>7530</v>
      </c>
      <c r="DW121" s="50">
        <v>7651</v>
      </c>
      <c r="DX121" s="43">
        <f>DW121-DV121</f>
        <v>121</v>
      </c>
      <c r="DY121" s="49">
        <v>209.1</v>
      </c>
      <c r="EC121" s="29"/>
      <c r="ED121" s="44"/>
      <c r="EF121" s="51">
        <v>7651</v>
      </c>
      <c r="EG121" s="50">
        <v>7801</v>
      </c>
      <c r="EH121" s="43">
        <f>EG121-EF121</f>
        <v>150</v>
      </c>
      <c r="EI121" s="49">
        <v>230.7</v>
      </c>
      <c r="EM121" s="29"/>
      <c r="EN121" s="44"/>
      <c r="EO121" s="48"/>
      <c r="EP121" s="43">
        <v>7801</v>
      </c>
      <c r="EQ121" s="43">
        <v>7862</v>
      </c>
      <c r="ER121" s="43">
        <f>EQ121-EP121</f>
        <v>61</v>
      </c>
      <c r="ES121" s="43">
        <v>188.12</v>
      </c>
      <c r="EW121" s="29"/>
      <c r="EX121" s="44"/>
      <c r="EZ121" s="43">
        <v>7862</v>
      </c>
      <c r="FA121" s="43">
        <v>7882</v>
      </c>
      <c r="FB121" s="43">
        <f>FA121-EZ121</f>
        <v>20</v>
      </c>
      <c r="FC121" s="45">
        <v>164.82</v>
      </c>
      <c r="FG121" s="29"/>
      <c r="FH121" s="44"/>
      <c r="FI121" s="48"/>
      <c r="FJ121" s="47">
        <v>7882</v>
      </c>
      <c r="FK121" s="46">
        <v>7885</v>
      </c>
      <c r="FL121" s="43">
        <f>FK121-FJ121</f>
        <v>3</v>
      </c>
      <c r="FM121" s="45">
        <v>156.43</v>
      </c>
      <c r="FQ121" s="29"/>
      <c r="FR121" s="44"/>
      <c r="FT121" s="43">
        <v>7885</v>
      </c>
      <c r="FU121" s="43">
        <v>7885</v>
      </c>
      <c r="FV121" s="43">
        <f>FU121-FT121</f>
        <v>0</v>
      </c>
      <c r="FW121" s="43">
        <v>155.04</v>
      </c>
      <c r="GA121" s="29"/>
      <c r="GB121" s="44"/>
      <c r="GD121" s="43">
        <v>7885</v>
      </c>
      <c r="GE121" s="43">
        <v>7885</v>
      </c>
      <c r="GF121" s="43">
        <f>GE121-GD121</f>
        <v>0</v>
      </c>
      <c r="GG121" s="43">
        <v>185.29</v>
      </c>
      <c r="GK121" s="29"/>
      <c r="GL121" s="44"/>
      <c r="GN121" s="43">
        <v>7885</v>
      </c>
      <c r="GO121" s="43">
        <v>7886</v>
      </c>
      <c r="GP121" s="43">
        <f>GO121-GN121</f>
        <v>1</v>
      </c>
      <c r="GQ121" s="45">
        <v>185.89</v>
      </c>
      <c r="GU121" s="29"/>
      <c r="GV121" s="44"/>
    </row>
    <row r="122" spans="1:204" s="28" customFormat="1" ht="15.75" thickBot="1" x14ac:dyDescent="0.25">
      <c r="A122" s="39"/>
      <c r="B122" s="36" t="s">
        <v>2</v>
      </c>
      <c r="C122" s="36" t="s">
        <v>1</v>
      </c>
      <c r="D122" s="36" t="s">
        <v>0</v>
      </c>
      <c r="E122" s="36">
        <v>1564</v>
      </c>
      <c r="F122" s="36">
        <v>1567</v>
      </c>
      <c r="G122" s="36">
        <f>F122-E122</f>
        <v>3</v>
      </c>
      <c r="H122" s="35">
        <v>62.32</v>
      </c>
      <c r="J122" s="41"/>
      <c r="K122" s="39"/>
      <c r="L122" s="39"/>
      <c r="M122" s="41"/>
      <c r="N122" s="39"/>
      <c r="O122" s="39"/>
      <c r="P122" s="39"/>
      <c r="Q122" s="41"/>
      <c r="R122" s="39"/>
      <c r="S122" s="39"/>
      <c r="T122" s="39"/>
      <c r="U122" s="39"/>
      <c r="V122" s="39"/>
      <c r="W122" s="39"/>
      <c r="X122" s="41"/>
      <c r="Y122" s="39"/>
      <c r="Z122" s="41"/>
      <c r="AA122" s="41"/>
      <c r="AB122" s="39"/>
      <c r="AC122" s="39"/>
      <c r="AD122" s="39"/>
      <c r="AE122" s="41"/>
      <c r="AF122" s="39"/>
      <c r="AG122" s="41"/>
      <c r="AH122" s="41"/>
      <c r="AI122" s="39"/>
      <c r="AJ122" s="39"/>
      <c r="AK122" s="39"/>
      <c r="AL122" s="41"/>
      <c r="AM122" s="41"/>
      <c r="AN122" s="41"/>
      <c r="AO122" s="42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41"/>
      <c r="BA122" s="41"/>
      <c r="BB122" s="41"/>
      <c r="BC122" s="41"/>
      <c r="BD122" s="39"/>
      <c r="BE122" s="39"/>
      <c r="BF122" s="39"/>
      <c r="BG122" s="41"/>
      <c r="BH122" s="41"/>
      <c r="BI122" s="41"/>
      <c r="BJ122" s="42"/>
      <c r="BK122" s="39"/>
      <c r="BL122" s="39"/>
      <c r="BM122" s="39"/>
      <c r="BN122" s="41"/>
      <c r="BO122" s="41"/>
      <c r="BP122" s="41"/>
      <c r="BQ122" s="41"/>
      <c r="BR122" s="39"/>
      <c r="BS122" s="39"/>
      <c r="BT122" s="39"/>
      <c r="BU122" s="41"/>
      <c r="BV122" s="39"/>
      <c r="BW122" s="39"/>
      <c r="BX122" s="39"/>
      <c r="BY122" s="39"/>
      <c r="BZ122" s="39"/>
      <c r="CA122" s="40"/>
      <c r="CB122" s="40"/>
      <c r="CC122" s="40"/>
      <c r="CD122" s="40"/>
      <c r="CE122" s="40"/>
      <c r="CF122" s="40"/>
      <c r="CG122" s="40"/>
      <c r="CH122" s="40"/>
      <c r="CI122" s="39"/>
      <c r="CO122" s="30"/>
      <c r="CP122" s="29"/>
      <c r="CQ122" s="38"/>
      <c r="CR122" s="37">
        <v>1567</v>
      </c>
      <c r="CS122" s="36">
        <v>1567</v>
      </c>
      <c r="CT122" s="28">
        <f>CS122-CR122</f>
        <v>0</v>
      </c>
      <c r="CU122" s="35">
        <v>60.68</v>
      </c>
      <c r="CY122" s="30"/>
      <c r="CZ122" s="29"/>
      <c r="DA122" s="32"/>
      <c r="DB122" s="37">
        <v>1567</v>
      </c>
      <c r="DC122" s="36">
        <v>1568</v>
      </c>
      <c r="DD122" s="28">
        <f>DC122-DB122</f>
        <v>1</v>
      </c>
      <c r="DE122" s="35">
        <v>61.19</v>
      </c>
      <c r="DI122" s="30"/>
      <c r="DJ122" s="29"/>
      <c r="DK122" s="32"/>
      <c r="DL122" s="37">
        <v>1568</v>
      </c>
      <c r="DM122" s="36">
        <v>1750</v>
      </c>
      <c r="DN122" s="28">
        <f>DM122-DL122</f>
        <v>182</v>
      </c>
      <c r="DO122" s="35">
        <v>179.24</v>
      </c>
      <c r="DS122" s="30"/>
      <c r="DT122" s="29"/>
      <c r="DU122" s="32"/>
      <c r="DV122" s="37">
        <v>1750</v>
      </c>
      <c r="DW122" s="36">
        <v>2184</v>
      </c>
      <c r="DX122" s="28">
        <f>DW122-DV122</f>
        <v>434</v>
      </c>
      <c r="DY122" s="35">
        <v>342.8</v>
      </c>
      <c r="EC122" s="30"/>
      <c r="ED122" s="29"/>
      <c r="EE122" s="32"/>
      <c r="EF122" s="37">
        <v>2184</v>
      </c>
      <c r="EG122" s="36">
        <v>2661</v>
      </c>
      <c r="EH122" s="28">
        <f>EG122-EF122</f>
        <v>477</v>
      </c>
      <c r="EI122" s="35">
        <v>364.56</v>
      </c>
      <c r="EM122" s="30"/>
      <c r="EN122" s="29"/>
      <c r="EO122" s="32"/>
      <c r="EP122" s="28">
        <v>3012</v>
      </c>
      <c r="EQ122" s="28">
        <v>3087</v>
      </c>
      <c r="ER122" s="28">
        <f>EQ122-EP122</f>
        <v>75</v>
      </c>
      <c r="ES122" s="28">
        <v>115.46</v>
      </c>
      <c r="EW122" s="30"/>
      <c r="EX122" s="29"/>
      <c r="EY122" s="32"/>
      <c r="EZ122" s="28">
        <v>3087</v>
      </c>
      <c r="FA122" s="28">
        <v>3098</v>
      </c>
      <c r="FB122" s="28">
        <f>FA122-EZ122</f>
        <v>11</v>
      </c>
      <c r="FC122" s="31">
        <v>68.819999999999993</v>
      </c>
      <c r="FG122" s="30"/>
      <c r="FH122" s="29"/>
      <c r="FI122" s="32"/>
      <c r="FJ122" s="34">
        <v>3098</v>
      </c>
      <c r="FK122" s="33">
        <v>3099</v>
      </c>
      <c r="FL122" s="28">
        <f>FK122-FJ122</f>
        <v>1</v>
      </c>
      <c r="FM122" s="31">
        <v>50.02</v>
      </c>
      <c r="FQ122" s="30"/>
      <c r="FR122" s="29"/>
      <c r="FS122" s="32"/>
      <c r="FT122" s="28">
        <v>3099</v>
      </c>
      <c r="FU122" s="28">
        <v>3099</v>
      </c>
      <c r="FV122" s="28">
        <f>FU122-FT122</f>
        <v>0</v>
      </c>
      <c r="FW122" s="28">
        <v>60.68</v>
      </c>
      <c r="GA122" s="30"/>
      <c r="GB122" s="29"/>
      <c r="GC122" s="32"/>
      <c r="GD122" s="28">
        <v>3099</v>
      </c>
      <c r="GE122" s="28">
        <v>3099</v>
      </c>
      <c r="GF122" s="28">
        <f>GE122-GD122</f>
        <v>0</v>
      </c>
      <c r="GG122" s="28">
        <v>60.68</v>
      </c>
      <c r="GK122" s="30"/>
      <c r="GL122" s="29"/>
      <c r="GM122" s="32"/>
      <c r="GN122" s="28">
        <v>3099</v>
      </c>
      <c r="GO122" s="28">
        <v>3099</v>
      </c>
      <c r="GP122" s="28">
        <f>GO122-GN122</f>
        <v>0</v>
      </c>
      <c r="GQ122" s="31">
        <v>69.56</v>
      </c>
      <c r="GU122" s="30"/>
      <c r="GV122" s="29"/>
    </row>
    <row r="123" spans="1:204" s="14" customFormat="1" ht="15.75" x14ac:dyDescent="0.25">
      <c r="E123" s="27">
        <f>SUM(E96:E122)</f>
        <v>530218</v>
      </c>
      <c r="F123" s="27">
        <f>SUM(F96:F122)</f>
        <v>530871</v>
      </c>
      <c r="G123" s="26">
        <f>F123-E123</f>
        <v>653</v>
      </c>
      <c r="H123" s="25">
        <f>SUM(H96:H122)</f>
        <v>3733.18</v>
      </c>
      <c r="J123" s="23"/>
      <c r="M123" s="23"/>
      <c r="Q123" s="23"/>
      <c r="X123" s="23"/>
      <c r="Z123" s="23"/>
      <c r="AA123" s="23"/>
      <c r="AE123" s="23"/>
      <c r="AG123" s="23"/>
      <c r="AH123" s="23"/>
      <c r="AL123" s="23"/>
      <c r="AM123" s="23"/>
      <c r="AN123" s="23"/>
      <c r="AO123" s="24"/>
      <c r="AZ123" s="23"/>
      <c r="BA123" s="23"/>
      <c r="BB123" s="23"/>
      <c r="BC123" s="23"/>
      <c r="BG123" s="23"/>
      <c r="BH123" s="23"/>
      <c r="BI123" s="23"/>
      <c r="BJ123" s="24"/>
      <c r="BN123" s="23"/>
      <c r="BO123" s="23"/>
      <c r="BP123" s="23"/>
      <c r="BQ123" s="23"/>
      <c r="BU123" s="23"/>
      <c r="CA123" s="22"/>
      <c r="CB123" s="22"/>
      <c r="CC123" s="22"/>
      <c r="CD123" s="22"/>
      <c r="CE123" s="22"/>
      <c r="CF123" s="22"/>
      <c r="CG123" s="22"/>
      <c r="CH123" s="22"/>
      <c r="CO123" s="11"/>
      <c r="CP123" s="13"/>
      <c r="CQ123" s="16"/>
      <c r="CR123" s="18">
        <f>SUM(CR96:CR122)</f>
        <v>530871</v>
      </c>
      <c r="CS123" s="18">
        <f>SUM(CS96:CS122)</f>
        <v>531604</v>
      </c>
      <c r="CT123" s="18">
        <f>SUM(CT96:CT122)</f>
        <v>733</v>
      </c>
      <c r="CU123" s="19">
        <f>SUM(CU96:CU122)</f>
        <v>3729.63</v>
      </c>
      <c r="CV123" s="18"/>
      <c r="CW123" s="18"/>
      <c r="CX123" s="18"/>
      <c r="CY123" s="11"/>
      <c r="CZ123" s="13"/>
      <c r="DA123" s="21"/>
      <c r="DB123" s="18">
        <f>SUM(DB96:DB122)</f>
        <v>531604</v>
      </c>
      <c r="DC123" s="20">
        <f>SUM(DC97:DC122)</f>
        <v>480552</v>
      </c>
      <c r="DD123" s="18">
        <f>SUM(DD97:DD122)</f>
        <v>4189</v>
      </c>
      <c r="DE123" s="19">
        <f>SUM(DE96:DE122)</f>
        <v>5551.78</v>
      </c>
      <c r="DF123" s="18"/>
      <c r="DG123" s="18"/>
      <c r="DH123" s="18"/>
      <c r="DI123" s="11"/>
      <c r="DJ123" s="13"/>
      <c r="DK123" s="21"/>
      <c r="DL123" s="18">
        <f>SUM(DL96:DL122)</f>
        <v>536036</v>
      </c>
      <c r="DM123" s="20">
        <f>SUM(DM97:DM122)</f>
        <v>490472</v>
      </c>
      <c r="DN123" s="18">
        <f>SUM(DN97:DN122)</f>
        <v>9920</v>
      </c>
      <c r="DO123" s="19">
        <f>SUM(DO96:DO122)</f>
        <v>9380.2999999999993</v>
      </c>
      <c r="DP123" s="18"/>
      <c r="DQ123" s="18"/>
      <c r="DR123" s="18"/>
      <c r="DS123" s="11"/>
      <c r="DT123" s="13"/>
      <c r="DU123" s="21"/>
      <c r="DV123" s="18">
        <f>SUM(DV96:DV122)</f>
        <v>546763</v>
      </c>
      <c r="DW123" s="20">
        <f>SUM(DW97:DW122)</f>
        <v>509087</v>
      </c>
      <c r="DX123" s="18">
        <f>SUM(DX97:DX122)</f>
        <v>18477</v>
      </c>
      <c r="DY123" s="19">
        <f>SUM(DY96:DY122)</f>
        <v>12943.03</v>
      </c>
      <c r="DZ123" s="18"/>
      <c r="EA123" s="18"/>
      <c r="EB123" s="18"/>
      <c r="EC123" s="11"/>
      <c r="ED123" s="13"/>
      <c r="EE123" s="16"/>
      <c r="EF123" s="18">
        <f>SUM(EF96:EF122)</f>
        <v>566152</v>
      </c>
      <c r="EG123" s="20">
        <f>SUM(EG97:EG122)</f>
        <v>525619</v>
      </c>
      <c r="EH123" s="18">
        <f>SUM(EH97:EH122)</f>
        <v>16532</v>
      </c>
      <c r="EI123" s="19">
        <f>SUM(EI96:EI122)</f>
        <v>12547.960000000001</v>
      </c>
      <c r="EJ123" s="18"/>
      <c r="EK123" s="18"/>
      <c r="EL123" s="18"/>
      <c r="EM123" s="11"/>
      <c r="EN123" s="13"/>
      <c r="EP123" s="14">
        <f>SUM(EP96:EP122)</f>
        <v>583643</v>
      </c>
      <c r="EQ123" s="14">
        <f>SUM(EQ96:EQ122)</f>
        <v>595272</v>
      </c>
      <c r="ER123" s="14">
        <f>SUM(ER96:ER122)</f>
        <v>11629</v>
      </c>
      <c r="ES123" s="14">
        <f>SUM(ES96:ES122)</f>
        <v>9687.4199999999983</v>
      </c>
      <c r="EW123" s="11"/>
      <c r="EX123" s="13"/>
      <c r="EY123" s="16"/>
      <c r="EZ123" s="14">
        <f>SUM(EZ96:EZ122)</f>
        <v>595272</v>
      </c>
      <c r="FA123" s="14">
        <f>SUM(FA96:FA122)</f>
        <v>601527</v>
      </c>
      <c r="FB123" s="14">
        <f>SUM(FB96:FB122)</f>
        <v>6255</v>
      </c>
      <c r="FC123" s="15">
        <f>SUM(FC96:FC122)</f>
        <v>6614.9999999999991</v>
      </c>
      <c r="FG123" s="11"/>
      <c r="FH123" s="13"/>
      <c r="FI123" s="16"/>
      <c r="FJ123" s="17">
        <f>SUM(FJ96:FJ122)</f>
        <v>601535</v>
      </c>
      <c r="FK123" s="14">
        <f>SUM(FK96:FK122)</f>
        <v>602678</v>
      </c>
      <c r="FL123" s="14">
        <f>SUM(FL96:FL122)</f>
        <v>1143</v>
      </c>
      <c r="FM123" s="15">
        <f>SUM(FM96:FM122)</f>
        <v>3353.82</v>
      </c>
      <c r="FQ123" s="11"/>
      <c r="FR123" s="13"/>
      <c r="FS123" s="16"/>
      <c r="FT123" s="14">
        <f>SUM(FT96:FT122)</f>
        <v>569003</v>
      </c>
      <c r="FU123" s="14">
        <f>SUM(FU96:FU122)</f>
        <v>569808</v>
      </c>
      <c r="FV123" s="14">
        <f>SUM(FV96:FV122)</f>
        <v>805</v>
      </c>
      <c r="FW123" s="14">
        <f>SUM(FW96:FW122)</f>
        <v>3871.33</v>
      </c>
      <c r="GA123" s="11"/>
      <c r="GB123" s="13"/>
      <c r="GC123" s="16"/>
      <c r="GD123" s="14">
        <f>SUM(GD96:GD122)</f>
        <v>14346</v>
      </c>
      <c r="GE123" s="14">
        <f>SUM(GE96:GE122)</f>
        <v>570307</v>
      </c>
      <c r="GF123" s="14">
        <f>SUM(GF96:GF122)</f>
        <v>567</v>
      </c>
      <c r="GG123" s="14">
        <f>SUM(GG96:GG122)</f>
        <v>3416.47</v>
      </c>
      <c r="GK123" s="11"/>
      <c r="GL123" s="13"/>
      <c r="GM123" s="16"/>
      <c r="GN123" s="14">
        <f>SUM(GN96:GN122)</f>
        <v>570352</v>
      </c>
      <c r="GO123" s="14">
        <f>SUM(GO96:GO122)</f>
        <v>570980</v>
      </c>
      <c r="GP123" s="14">
        <f>SUM(GP96:GP122)</f>
        <v>628</v>
      </c>
      <c r="GQ123" s="15">
        <f>SUM(GQ96:GQ122)</f>
        <v>4475.9000000000005</v>
      </c>
      <c r="GU123" s="11"/>
      <c r="GV123" s="13"/>
    </row>
    <row r="124" spans="1:204" x14ac:dyDescent="0.2">
      <c r="G124" s="1">
        <f>F124-E124</f>
        <v>0</v>
      </c>
      <c r="J124" s="6"/>
      <c r="K124" s="4"/>
      <c r="L124" s="4"/>
      <c r="M124" s="6"/>
      <c r="O124" s="4"/>
      <c r="Q124" s="6"/>
      <c r="S124" s="4"/>
      <c r="X124" s="6"/>
      <c r="AA124" s="6"/>
      <c r="AB124" s="4"/>
      <c r="AC124" s="4"/>
      <c r="AE124" s="6"/>
      <c r="AH124" s="6"/>
      <c r="AI124" s="4"/>
      <c r="AJ124" s="4"/>
      <c r="AL124" s="6"/>
      <c r="AM124" s="6"/>
      <c r="AO124" s="7"/>
      <c r="AP124" s="4"/>
      <c r="AQ124" s="4"/>
      <c r="AZ124" s="6"/>
      <c r="BA124" s="6"/>
      <c r="BD124" s="4"/>
      <c r="BE124" s="4"/>
      <c r="BG124" s="6"/>
      <c r="BH124" s="6"/>
      <c r="BJ124" s="7"/>
      <c r="BK124" s="4"/>
      <c r="BL124" s="4"/>
      <c r="BN124" s="6"/>
      <c r="BO124" s="6"/>
      <c r="BR124" s="4"/>
      <c r="BS124" s="4"/>
      <c r="BU124" s="6"/>
      <c r="BW124" s="4"/>
      <c r="CA124" s="5"/>
      <c r="CB124" s="5"/>
      <c r="CI124" s="4"/>
      <c r="CJ124" s="1"/>
      <c r="CK124" s="1"/>
      <c r="CO124" s="11"/>
      <c r="CP124" s="13"/>
      <c r="CY124" s="11"/>
      <c r="CZ124" s="13"/>
      <c r="DI124" s="11"/>
      <c r="DJ124" s="13"/>
      <c r="DS124" s="11"/>
      <c r="DT124" s="13"/>
      <c r="EC124" s="11"/>
      <c r="ED124" s="13"/>
      <c r="EM124" s="11"/>
      <c r="EN124" s="13"/>
      <c r="EW124" s="11"/>
      <c r="EX124" s="13"/>
      <c r="FG124" s="11"/>
      <c r="FH124" s="13"/>
      <c r="FJ124" s="12"/>
      <c r="FQ124" s="11"/>
      <c r="FR124" s="13"/>
      <c r="GA124" s="11"/>
      <c r="GB124" s="13"/>
      <c r="GK124" s="11"/>
      <c r="GL124" s="13"/>
      <c r="GU124" s="11"/>
      <c r="GV124" s="13"/>
    </row>
    <row r="125" spans="1:204" x14ac:dyDescent="0.2">
      <c r="G125" s="1">
        <f>F125-E125</f>
        <v>0</v>
      </c>
      <c r="J125" s="6"/>
      <c r="K125" s="4"/>
      <c r="L125" s="4"/>
      <c r="M125" s="6"/>
      <c r="O125" s="4"/>
      <c r="Q125" s="6"/>
      <c r="S125" s="4"/>
      <c r="X125" s="6"/>
      <c r="AA125" s="6"/>
      <c r="AB125" s="4"/>
      <c r="AC125" s="4"/>
      <c r="AE125" s="6"/>
      <c r="AH125" s="6"/>
      <c r="AI125" s="4"/>
      <c r="AJ125" s="4"/>
      <c r="AL125" s="6"/>
      <c r="AM125" s="6"/>
      <c r="AO125" s="7"/>
      <c r="AP125" s="4"/>
      <c r="AQ125" s="4"/>
      <c r="AZ125" s="6"/>
      <c r="BA125" s="6"/>
      <c r="BD125" s="4"/>
      <c r="BE125" s="4"/>
      <c r="BG125" s="6"/>
      <c r="BH125" s="6"/>
      <c r="BJ125" s="7"/>
      <c r="BK125" s="4"/>
      <c r="BL125" s="4"/>
      <c r="BN125" s="6"/>
      <c r="BO125" s="6"/>
      <c r="BR125" s="4"/>
      <c r="BS125" s="4"/>
      <c r="BU125" s="6"/>
      <c r="BW125" s="4"/>
      <c r="CA125" s="5"/>
      <c r="CB125" s="5"/>
      <c r="CI125" s="4"/>
      <c r="CJ125" s="1"/>
      <c r="CK125" s="1"/>
      <c r="CO125" s="11"/>
      <c r="CP125" s="13"/>
      <c r="CY125" s="11"/>
      <c r="CZ125" s="13"/>
      <c r="DI125" s="11"/>
      <c r="DJ125" s="13"/>
      <c r="DS125" s="11"/>
      <c r="DT125" s="13"/>
      <c r="EC125" s="11"/>
      <c r="ED125" s="13"/>
      <c r="EM125" s="11"/>
      <c r="EN125" s="13"/>
      <c r="EW125" s="11"/>
      <c r="EX125" s="13"/>
      <c r="FG125" s="11"/>
      <c r="FH125" s="13"/>
      <c r="FJ125" s="12"/>
      <c r="FQ125" s="11"/>
      <c r="FR125" s="13"/>
      <c r="GA125" s="11"/>
      <c r="GB125" s="13"/>
      <c r="GK125" s="11"/>
      <c r="GL125" s="13"/>
      <c r="GU125" s="11"/>
      <c r="GV125" s="13"/>
    </row>
    <row r="126" spans="1:204" x14ac:dyDescent="0.2">
      <c r="J126" s="6"/>
      <c r="K126" s="4"/>
      <c r="L126" s="4"/>
      <c r="M126" s="6"/>
      <c r="O126" s="4"/>
      <c r="Q126" s="6"/>
      <c r="S126" s="4"/>
      <c r="X126" s="6"/>
      <c r="AA126" s="6"/>
      <c r="AB126" s="4"/>
      <c r="AC126" s="4"/>
      <c r="AE126" s="6"/>
      <c r="AH126" s="6"/>
      <c r="AI126" s="4"/>
      <c r="AJ126" s="4"/>
      <c r="AL126" s="6"/>
      <c r="AM126" s="6"/>
      <c r="AO126" s="7"/>
      <c r="AP126" s="4"/>
      <c r="AQ126" s="4"/>
      <c r="AZ126" s="6"/>
      <c r="BA126" s="6"/>
      <c r="BD126" s="4"/>
      <c r="BE126" s="4"/>
      <c r="BG126" s="6"/>
      <c r="BH126" s="6"/>
      <c r="BJ126" s="7"/>
      <c r="BK126" s="4"/>
      <c r="BL126" s="4"/>
      <c r="BN126" s="6"/>
      <c r="BO126" s="6"/>
      <c r="BR126" s="4"/>
      <c r="BS126" s="4"/>
      <c r="BU126" s="6"/>
      <c r="BW126" s="4"/>
      <c r="CA126" s="5"/>
      <c r="CB126" s="5"/>
      <c r="CI126" s="4"/>
      <c r="CJ126" s="1"/>
      <c r="CK126" s="1"/>
      <c r="CO126" s="11"/>
      <c r="CP126" s="13"/>
      <c r="CY126" s="11"/>
      <c r="CZ126" s="13"/>
      <c r="DI126" s="11"/>
      <c r="DJ126" s="13"/>
      <c r="DS126" s="11"/>
      <c r="DT126" s="13"/>
      <c r="EC126" s="11"/>
      <c r="ED126" s="13"/>
      <c r="EM126" s="11"/>
      <c r="EN126" s="13"/>
      <c r="EW126" s="11"/>
      <c r="EX126" s="13"/>
      <c r="FG126" s="11"/>
      <c r="FH126" s="13"/>
      <c r="FJ126" s="12"/>
      <c r="FQ126" s="11"/>
      <c r="FR126" s="13"/>
      <c r="GA126" s="11"/>
      <c r="GB126" s="13"/>
      <c r="GK126" s="11"/>
      <c r="GL126" s="13"/>
      <c r="GU126" s="11"/>
      <c r="GV126" s="13"/>
    </row>
    <row r="127" spans="1:204" x14ac:dyDescent="0.2">
      <c r="J127" s="6"/>
      <c r="K127" s="4"/>
      <c r="L127" s="4"/>
      <c r="M127" s="6"/>
      <c r="O127" s="4"/>
      <c r="Q127" s="6"/>
      <c r="S127" s="4"/>
      <c r="X127" s="6"/>
      <c r="AA127" s="6"/>
      <c r="AB127" s="4"/>
      <c r="AC127" s="4"/>
      <c r="AE127" s="6"/>
      <c r="AH127" s="6"/>
      <c r="AI127" s="4"/>
      <c r="AJ127" s="4"/>
      <c r="AL127" s="6"/>
      <c r="AM127" s="6"/>
      <c r="AO127" s="7"/>
      <c r="AP127" s="4"/>
      <c r="AQ127" s="4"/>
      <c r="AZ127" s="6"/>
      <c r="BA127" s="6"/>
      <c r="BD127" s="4"/>
      <c r="BE127" s="4"/>
      <c r="BG127" s="6"/>
      <c r="BH127" s="6"/>
      <c r="BJ127" s="7"/>
      <c r="BK127" s="4"/>
      <c r="BL127" s="4"/>
      <c r="BN127" s="6"/>
      <c r="BO127" s="6"/>
      <c r="BR127" s="4"/>
      <c r="BS127" s="4"/>
      <c r="BU127" s="6"/>
      <c r="BW127" s="4"/>
      <c r="CA127" s="5"/>
      <c r="CB127" s="5"/>
      <c r="CI127" s="4"/>
      <c r="CJ127" s="1"/>
      <c r="CK127" s="1"/>
      <c r="CO127" s="11"/>
      <c r="CP127" s="13"/>
      <c r="CY127" s="11"/>
      <c r="CZ127" s="13"/>
      <c r="DI127" s="11"/>
      <c r="DJ127" s="13"/>
      <c r="DS127" s="11"/>
      <c r="DT127" s="13"/>
      <c r="EC127" s="11"/>
      <c r="ED127" s="13"/>
      <c r="EM127" s="11"/>
      <c r="EN127" s="13"/>
      <c r="EW127" s="11"/>
      <c r="EX127" s="13"/>
      <c r="FG127" s="11"/>
      <c r="FH127" s="13"/>
      <c r="FJ127" s="12"/>
      <c r="FQ127" s="11"/>
      <c r="FR127" s="13"/>
      <c r="GA127" s="11"/>
      <c r="GB127" s="13"/>
      <c r="GK127" s="11"/>
      <c r="GL127" s="13"/>
      <c r="GU127" s="11"/>
      <c r="GV127" s="13"/>
    </row>
    <row r="128" spans="1:204" x14ac:dyDescent="0.2">
      <c r="J128" s="6"/>
      <c r="K128" s="4"/>
      <c r="L128" s="4"/>
      <c r="M128" s="6"/>
      <c r="O128" s="4"/>
      <c r="Q128" s="6"/>
      <c r="S128" s="4"/>
      <c r="X128" s="6"/>
      <c r="AA128" s="6"/>
      <c r="AB128" s="4"/>
      <c r="AC128" s="4"/>
      <c r="AE128" s="6"/>
      <c r="AH128" s="6"/>
      <c r="AI128" s="4"/>
      <c r="AJ128" s="4"/>
      <c r="AL128" s="6"/>
      <c r="AM128" s="6"/>
      <c r="AO128" s="7"/>
      <c r="AP128" s="4"/>
      <c r="AQ128" s="4"/>
      <c r="AZ128" s="6"/>
      <c r="BA128" s="6"/>
      <c r="BD128" s="4"/>
      <c r="BE128" s="4"/>
      <c r="BG128" s="6"/>
      <c r="BH128" s="6"/>
      <c r="BJ128" s="7"/>
      <c r="BK128" s="4"/>
      <c r="BL128" s="4"/>
      <c r="BN128" s="6"/>
      <c r="BO128" s="6"/>
      <c r="BR128" s="4"/>
      <c r="BS128" s="4"/>
      <c r="BU128" s="6"/>
      <c r="BW128" s="4"/>
      <c r="CA128" s="5"/>
      <c r="CB128" s="5"/>
      <c r="CI128" s="4"/>
      <c r="CJ128" s="1"/>
      <c r="CK128" s="1"/>
      <c r="CO128" s="11"/>
      <c r="CP128" s="13"/>
      <c r="CY128" s="11"/>
      <c r="CZ128" s="13"/>
      <c r="DI128" s="11"/>
      <c r="DJ128" s="13"/>
      <c r="DS128" s="11"/>
      <c r="DT128" s="13"/>
      <c r="EC128" s="11"/>
      <c r="ED128" s="13"/>
      <c r="EM128" s="11"/>
      <c r="EN128" s="13"/>
      <c r="EW128" s="11"/>
      <c r="EX128" s="13"/>
      <c r="FG128" s="11"/>
      <c r="FH128" s="13"/>
      <c r="FJ128" s="12"/>
      <c r="FQ128" s="11"/>
      <c r="FR128" s="13"/>
      <c r="GA128" s="11"/>
      <c r="GB128" s="13"/>
      <c r="GK128" s="11"/>
      <c r="GL128" s="13"/>
      <c r="GU128" s="11"/>
      <c r="GV128" s="13"/>
    </row>
    <row r="129" spans="10:204" x14ac:dyDescent="0.2">
      <c r="J129" s="6"/>
      <c r="K129" s="4"/>
      <c r="L129" s="4"/>
      <c r="M129" s="6"/>
      <c r="O129" s="4"/>
      <c r="Q129" s="6"/>
      <c r="S129" s="4"/>
      <c r="X129" s="6"/>
      <c r="AA129" s="6"/>
      <c r="AB129" s="4"/>
      <c r="AC129" s="4"/>
      <c r="AE129" s="6"/>
      <c r="AH129" s="6"/>
      <c r="AI129" s="4"/>
      <c r="AJ129" s="4"/>
      <c r="AL129" s="6"/>
      <c r="AM129" s="6"/>
      <c r="AO129" s="7"/>
      <c r="AP129" s="4"/>
      <c r="AQ129" s="4"/>
      <c r="AZ129" s="6"/>
      <c r="BA129" s="6"/>
      <c r="BD129" s="4"/>
      <c r="BE129" s="4"/>
      <c r="BG129" s="6"/>
      <c r="BH129" s="6"/>
      <c r="BJ129" s="7"/>
      <c r="BK129" s="4"/>
      <c r="BL129" s="4"/>
      <c r="BN129" s="6"/>
      <c r="BO129" s="6"/>
      <c r="BR129" s="4"/>
      <c r="BS129" s="4"/>
      <c r="BU129" s="6"/>
      <c r="BW129" s="4"/>
      <c r="CA129" s="5"/>
      <c r="CB129" s="5"/>
      <c r="CI129" s="4"/>
      <c r="CJ129" s="1"/>
      <c r="CK129" s="1"/>
      <c r="CO129" s="11"/>
      <c r="CP129" s="13"/>
      <c r="CY129" s="11"/>
      <c r="CZ129" s="13"/>
      <c r="DI129" s="11"/>
      <c r="DJ129" s="13"/>
      <c r="DS129" s="11"/>
      <c r="DT129" s="13"/>
      <c r="EC129" s="11"/>
      <c r="ED129" s="13"/>
      <c r="EM129" s="11"/>
      <c r="EN129" s="13"/>
      <c r="EW129" s="11"/>
      <c r="EX129" s="13"/>
      <c r="FG129" s="11"/>
      <c r="FH129" s="13"/>
      <c r="FJ129" s="12"/>
      <c r="FQ129" s="11"/>
      <c r="FR129" s="13"/>
      <c r="GA129" s="11"/>
      <c r="GB129" s="13"/>
      <c r="GK129" s="11"/>
      <c r="GL129" s="13"/>
      <c r="GU129" s="11"/>
      <c r="GV129" s="13"/>
    </row>
    <row r="130" spans="10:204" x14ac:dyDescent="0.2">
      <c r="CO130" s="11"/>
      <c r="CP130" s="13"/>
      <c r="CY130" s="11"/>
      <c r="CZ130" s="13"/>
      <c r="DI130" s="11"/>
      <c r="DJ130" s="13"/>
      <c r="DS130" s="11"/>
      <c r="DT130" s="13"/>
      <c r="EC130" s="11"/>
      <c r="ED130" s="13"/>
      <c r="EM130" s="11"/>
      <c r="EN130" s="13"/>
      <c r="EW130" s="11"/>
      <c r="EX130" s="13"/>
      <c r="FG130" s="11"/>
      <c r="FH130" s="13"/>
      <c r="FJ130" s="12"/>
      <c r="FQ130" s="11"/>
      <c r="FR130" s="13"/>
      <c r="GA130" s="11"/>
      <c r="GB130" s="13"/>
      <c r="GK130" s="11"/>
      <c r="GL130" s="13"/>
      <c r="GU130" s="11"/>
      <c r="GV130" s="13"/>
    </row>
    <row r="131" spans="10:204" x14ac:dyDescent="0.2">
      <c r="CO131" s="11"/>
      <c r="CP131" s="13"/>
      <c r="CY131" s="11"/>
      <c r="CZ131" s="13"/>
      <c r="DI131" s="11"/>
      <c r="DJ131" s="13"/>
      <c r="DS131" s="11"/>
      <c r="DT131" s="13"/>
      <c r="EC131" s="11"/>
      <c r="ED131" s="13"/>
      <c r="EM131" s="11"/>
      <c r="EN131" s="13"/>
      <c r="EW131" s="11"/>
      <c r="EX131" s="13"/>
      <c r="FG131" s="11"/>
      <c r="FH131" s="13"/>
      <c r="FJ131" s="12"/>
      <c r="FQ131" s="11"/>
      <c r="FR131" s="13"/>
      <c r="GA131" s="11"/>
      <c r="GB131" s="13"/>
      <c r="GK131" s="11"/>
      <c r="GL131" s="13"/>
      <c r="GU131" s="11"/>
      <c r="GV131" s="13"/>
    </row>
    <row r="132" spans="10:204" x14ac:dyDescent="0.2">
      <c r="CO132" s="11"/>
      <c r="CP132" s="13"/>
      <c r="CY132" s="11"/>
      <c r="CZ132" s="13"/>
      <c r="DI132" s="11"/>
      <c r="DJ132" s="13"/>
      <c r="DS132" s="11"/>
      <c r="DT132" s="13"/>
      <c r="EC132" s="11"/>
      <c r="ED132" s="13"/>
      <c r="EM132" s="11"/>
      <c r="EN132" s="13"/>
      <c r="EW132" s="11"/>
      <c r="EX132" s="13"/>
      <c r="FG132" s="11"/>
      <c r="FH132" s="13"/>
      <c r="FJ132" s="12"/>
      <c r="FQ132" s="11"/>
      <c r="FR132" s="13"/>
      <c r="GA132" s="11"/>
      <c r="GB132" s="13"/>
      <c r="GK132" s="11"/>
      <c r="GL132" s="13"/>
      <c r="GU132" s="11"/>
      <c r="GV132" s="13"/>
    </row>
    <row r="133" spans="10:204" x14ac:dyDescent="0.2">
      <c r="CO133" s="11"/>
      <c r="CP133" s="13"/>
      <c r="CY133" s="11"/>
      <c r="CZ133" s="13"/>
      <c r="DI133" s="11"/>
      <c r="DJ133" s="13"/>
      <c r="DS133" s="11"/>
      <c r="DT133" s="13"/>
      <c r="EC133" s="11"/>
      <c r="ED133" s="13"/>
      <c r="EM133" s="11"/>
      <c r="EN133" s="13"/>
      <c r="EW133" s="11"/>
      <c r="EX133" s="13"/>
      <c r="FG133" s="11"/>
      <c r="FH133" s="13"/>
      <c r="FJ133" s="12"/>
      <c r="FQ133" s="11"/>
      <c r="FR133" s="13"/>
      <c r="GA133" s="11"/>
      <c r="GB133" s="13"/>
      <c r="GK133" s="11"/>
      <c r="GL133" s="13"/>
      <c r="GU133" s="11"/>
      <c r="GV133" s="13"/>
    </row>
    <row r="134" spans="10:204" x14ac:dyDescent="0.2">
      <c r="CO134" s="11"/>
      <c r="CP134" s="13"/>
      <c r="CY134" s="11"/>
      <c r="CZ134" s="13"/>
      <c r="DI134" s="11"/>
      <c r="DJ134" s="13"/>
      <c r="DS134" s="11"/>
      <c r="DT134" s="13"/>
      <c r="EC134" s="11"/>
      <c r="ED134" s="13"/>
      <c r="EM134" s="11"/>
      <c r="EN134" s="13"/>
      <c r="EW134" s="11"/>
      <c r="EX134" s="13"/>
      <c r="FG134" s="11"/>
      <c r="FH134" s="13"/>
      <c r="FJ134" s="12"/>
      <c r="FQ134" s="11"/>
      <c r="FR134" s="13"/>
      <c r="GA134" s="11"/>
      <c r="GB134" s="13"/>
      <c r="GK134" s="11"/>
      <c r="GL134" s="13"/>
      <c r="GU134" s="11"/>
      <c r="GV134" s="13"/>
    </row>
    <row r="135" spans="10:204" x14ac:dyDescent="0.2">
      <c r="CO135" s="11"/>
      <c r="CY135" s="11"/>
      <c r="DI135" s="11"/>
      <c r="DS135" s="11"/>
      <c r="EC135" s="11"/>
      <c r="EM135" s="11"/>
      <c r="EW135" s="11"/>
      <c r="FG135" s="11"/>
      <c r="FJ135" s="12"/>
      <c r="FQ135" s="11"/>
      <c r="GA135" s="11"/>
      <c r="GK135" s="11"/>
      <c r="GU135" s="11"/>
    </row>
    <row r="136" spans="10:204" x14ac:dyDescent="0.2">
      <c r="CO136" s="11"/>
      <c r="CY136" s="11"/>
      <c r="DI136" s="11"/>
      <c r="DS136" s="11"/>
      <c r="EC136" s="11"/>
      <c r="EM136" s="11"/>
      <c r="EW136" s="11"/>
      <c r="FG136" s="11"/>
      <c r="FJ136" s="12"/>
      <c r="FQ136" s="11"/>
      <c r="GA136" s="11"/>
      <c r="GK136" s="11"/>
      <c r="GU136" s="11"/>
    </row>
    <row r="137" spans="10:204" x14ac:dyDescent="0.2">
      <c r="CO137" s="11"/>
      <c r="CY137" s="11"/>
      <c r="DI137" s="11"/>
      <c r="DS137" s="11"/>
      <c r="EC137" s="11"/>
      <c r="EM137" s="11"/>
      <c r="EW137" s="11"/>
      <c r="FG137" s="11"/>
      <c r="FJ137" s="12"/>
      <c r="FQ137" s="11"/>
      <c r="GA137" s="11"/>
      <c r="GK137" s="11"/>
      <c r="GU137" s="11"/>
    </row>
    <row r="138" spans="10:204" x14ac:dyDescent="0.2">
      <c r="CO138" s="11"/>
      <c r="CY138" s="11"/>
      <c r="DI138" s="11"/>
      <c r="DS138" s="11"/>
      <c r="EC138" s="11"/>
      <c r="EM138" s="11"/>
      <c r="EW138" s="11"/>
      <c r="FG138" s="11"/>
      <c r="FJ138" s="12"/>
      <c r="FQ138" s="11"/>
      <c r="GA138" s="11"/>
      <c r="GK138" s="11"/>
      <c r="GU138" s="11"/>
    </row>
    <row r="139" spans="10:204" x14ac:dyDescent="0.2">
      <c r="CO139" s="11"/>
      <c r="CY139" s="11"/>
      <c r="DI139" s="11"/>
      <c r="DS139" s="11"/>
      <c r="EC139" s="11"/>
      <c r="EM139" s="11"/>
      <c r="EW139" s="11"/>
      <c r="FG139" s="11"/>
      <c r="FJ139" s="12"/>
      <c r="FQ139" s="11"/>
      <c r="GA139" s="11"/>
      <c r="GK139" s="11"/>
      <c r="GU139" s="11"/>
    </row>
    <row r="140" spans="10:204" x14ac:dyDescent="0.2">
      <c r="CO140" s="11"/>
      <c r="CY140" s="11"/>
      <c r="DI140" s="11"/>
      <c r="DS140" s="11"/>
      <c r="EC140" s="11"/>
      <c r="EM140" s="11"/>
      <c r="EW140" s="11"/>
      <c r="FG140" s="11"/>
      <c r="FJ140" s="12"/>
      <c r="FQ140" s="11"/>
      <c r="GA140" s="11"/>
      <c r="GK140" s="11"/>
      <c r="GU140" s="11"/>
    </row>
    <row r="141" spans="10:204" x14ac:dyDescent="0.2">
      <c r="CO141" s="11"/>
      <c r="CY141" s="11"/>
      <c r="DI141" s="11"/>
      <c r="DS141" s="11"/>
      <c r="EC141" s="11"/>
      <c r="EM141" s="11"/>
      <c r="EW141" s="11"/>
      <c r="FG141" s="11"/>
      <c r="FJ141" s="12"/>
      <c r="FQ141" s="11"/>
      <c r="GA141" s="11"/>
      <c r="GK141" s="11"/>
      <c r="GU141" s="11"/>
    </row>
    <row r="142" spans="10:204" x14ac:dyDescent="0.2">
      <c r="CO142" s="11"/>
      <c r="CY142" s="11"/>
      <c r="DI142" s="11"/>
      <c r="DS142" s="11"/>
      <c r="EC142" s="11"/>
      <c r="EM142" s="11"/>
      <c r="EW142" s="11"/>
      <c r="FG142" s="11"/>
      <c r="FJ142" s="12"/>
      <c r="FQ142" s="11"/>
      <c r="GA142" s="11"/>
      <c r="GK142" s="11"/>
      <c r="GU142" s="11"/>
    </row>
    <row r="143" spans="10:204" x14ac:dyDescent="0.2">
      <c r="CO143" s="11"/>
      <c r="CY143" s="11"/>
      <c r="DI143" s="11"/>
      <c r="DS143" s="11"/>
      <c r="EC143" s="11"/>
      <c r="EM143" s="11"/>
      <c r="EW143" s="11"/>
      <c r="FG143" s="11"/>
      <c r="FJ143" s="12"/>
      <c r="FQ143" s="11"/>
      <c r="GA143" s="11"/>
      <c r="GK143" s="11"/>
      <c r="GU143" s="11"/>
    </row>
    <row r="144" spans="10:204" x14ac:dyDescent="0.2">
      <c r="CO144" s="11"/>
      <c r="CY144" s="11"/>
      <c r="DI144" s="11"/>
      <c r="DS144" s="11"/>
      <c r="EC144" s="11"/>
      <c r="EM144" s="11"/>
      <c r="EW144" s="11"/>
      <c r="FG144" s="11"/>
      <c r="FJ144" s="12"/>
      <c r="FQ144" s="11"/>
      <c r="GA144" s="11"/>
      <c r="GK144" s="11"/>
      <c r="GU144" s="11"/>
    </row>
    <row r="145" spans="93:203" x14ac:dyDescent="0.2">
      <c r="CO145" s="11"/>
      <c r="CY145" s="11"/>
      <c r="DI145" s="11"/>
      <c r="DS145" s="11"/>
      <c r="EC145" s="11"/>
      <c r="EM145" s="11"/>
      <c r="EW145" s="11"/>
      <c r="FG145" s="11"/>
      <c r="FJ145" s="12"/>
      <c r="FQ145" s="11"/>
      <c r="GA145" s="11"/>
      <c r="GK145" s="11"/>
      <c r="GU145" s="11"/>
    </row>
    <row r="146" spans="93:203" x14ac:dyDescent="0.2">
      <c r="CO146" s="11"/>
      <c r="CY146" s="11"/>
      <c r="DI146" s="11"/>
      <c r="DS146" s="11"/>
      <c r="EC146" s="11"/>
      <c r="EM146" s="11"/>
      <c r="EW146" s="11"/>
      <c r="FG146" s="11"/>
      <c r="FJ146" s="12"/>
      <c r="FQ146" s="11"/>
      <c r="GA146" s="11"/>
      <c r="GK146" s="11"/>
      <c r="GU146" s="11"/>
    </row>
    <row r="147" spans="93:203" x14ac:dyDescent="0.2">
      <c r="CO147" s="11"/>
      <c r="CY147" s="11"/>
      <c r="DI147" s="11"/>
      <c r="DS147" s="11"/>
      <c r="EC147" s="11"/>
      <c r="EM147" s="11"/>
      <c r="EW147" s="11"/>
      <c r="FG147" s="11"/>
      <c r="FJ147" s="12"/>
      <c r="FQ147" s="11"/>
      <c r="GA147" s="11"/>
      <c r="GK147" s="11"/>
      <c r="GU147" s="11"/>
    </row>
    <row r="148" spans="93:203" x14ac:dyDescent="0.2">
      <c r="CO148" s="11"/>
      <c r="CY148" s="11"/>
      <c r="DI148" s="11"/>
      <c r="DS148" s="11"/>
      <c r="EC148" s="11"/>
      <c r="EM148" s="11"/>
      <c r="EW148" s="11"/>
      <c r="FG148" s="11"/>
      <c r="FJ148" s="12"/>
      <c r="FQ148" s="11"/>
      <c r="GA148" s="11"/>
      <c r="GK148" s="11"/>
      <c r="GU148" s="11"/>
    </row>
    <row r="149" spans="93:203" x14ac:dyDescent="0.2">
      <c r="CO149" s="11"/>
      <c r="CY149" s="11"/>
      <c r="DI149" s="11"/>
      <c r="DS149" s="11"/>
      <c r="EC149" s="11"/>
      <c r="EM149" s="11"/>
      <c r="EW149" s="11"/>
      <c r="FG149" s="11"/>
      <c r="FJ149" s="12"/>
      <c r="FQ149" s="11"/>
      <c r="GA149" s="11"/>
      <c r="GK149" s="11"/>
      <c r="GU149" s="11"/>
    </row>
    <row r="150" spans="93:203" x14ac:dyDescent="0.2">
      <c r="CO150" s="11"/>
      <c r="CY150" s="11"/>
      <c r="DI150" s="11"/>
      <c r="DS150" s="11"/>
      <c r="EC150" s="11"/>
      <c r="EM150" s="11"/>
      <c r="EW150" s="11"/>
      <c r="FG150" s="11"/>
      <c r="FJ150" s="12"/>
      <c r="FQ150" s="11"/>
      <c r="GA150" s="11"/>
      <c r="GK150" s="11"/>
      <c r="GU150" s="11"/>
    </row>
    <row r="151" spans="93:203" x14ac:dyDescent="0.2">
      <c r="CO151" s="11"/>
      <c r="CY151" s="11"/>
      <c r="DI151" s="11"/>
      <c r="DS151" s="11"/>
      <c r="EC151" s="11"/>
      <c r="EM151" s="11"/>
      <c r="EW151" s="11"/>
      <c r="FG151" s="11"/>
      <c r="FJ151" s="12"/>
      <c r="FQ151" s="11"/>
      <c r="GA151" s="11"/>
      <c r="GK151" s="11"/>
      <c r="GU151" s="11"/>
    </row>
    <row r="152" spans="93:203" x14ac:dyDescent="0.2">
      <c r="CO152" s="11"/>
      <c r="CY152" s="11"/>
      <c r="DI152" s="11"/>
      <c r="DS152" s="11"/>
      <c r="EC152" s="11"/>
      <c r="EM152" s="11"/>
      <c r="EW152" s="11"/>
      <c r="FG152" s="11"/>
      <c r="FJ152" s="12"/>
      <c r="FQ152" s="11"/>
      <c r="GA152" s="11"/>
      <c r="GK152" s="11"/>
      <c r="GU152" s="11"/>
    </row>
    <row r="153" spans="93:203" x14ac:dyDescent="0.2">
      <c r="CO153" s="11"/>
      <c r="CY153" s="11"/>
      <c r="DI153" s="11"/>
      <c r="DS153" s="11"/>
      <c r="EC153" s="11"/>
      <c r="EM153" s="11"/>
      <c r="EW153" s="11"/>
      <c r="FG153" s="11"/>
      <c r="FJ153" s="12"/>
      <c r="FQ153" s="11"/>
      <c r="GA153" s="11"/>
      <c r="GK153" s="11"/>
      <c r="GU153" s="11"/>
    </row>
    <row r="154" spans="93:203" x14ac:dyDescent="0.2">
      <c r="CO154" s="11"/>
      <c r="CY154" s="11"/>
      <c r="DI154" s="11"/>
      <c r="DS154" s="11"/>
      <c r="EC154" s="11"/>
      <c r="EM154" s="11"/>
      <c r="EW154" s="11"/>
      <c r="FG154" s="11"/>
      <c r="FJ154" s="12"/>
      <c r="FQ154" s="11"/>
      <c r="GA154" s="11"/>
      <c r="GK154" s="11"/>
      <c r="GU154" s="11"/>
    </row>
    <row r="155" spans="93:203" x14ac:dyDescent="0.2">
      <c r="CO155" s="11"/>
      <c r="CY155" s="11"/>
      <c r="DI155" s="11"/>
      <c r="DS155" s="11"/>
      <c r="EC155" s="11"/>
      <c r="EM155" s="11"/>
      <c r="EW155" s="11"/>
      <c r="FG155" s="11"/>
      <c r="FJ155" s="12"/>
      <c r="FQ155" s="11"/>
      <c r="GA155" s="11"/>
      <c r="GK155" s="11"/>
      <c r="GU155" s="11"/>
    </row>
    <row r="156" spans="93:203" x14ac:dyDescent="0.2">
      <c r="CO156" s="11"/>
      <c r="CY156" s="11"/>
      <c r="DI156" s="11"/>
      <c r="DS156" s="11"/>
      <c r="EC156" s="11"/>
      <c r="EM156" s="11"/>
      <c r="EW156" s="11"/>
      <c r="FG156" s="11"/>
      <c r="FJ156" s="12"/>
      <c r="FQ156" s="11"/>
      <c r="GA156" s="11"/>
      <c r="GK156" s="11"/>
      <c r="GU156" s="11"/>
    </row>
    <row r="157" spans="93:203" x14ac:dyDescent="0.2">
      <c r="CO157" s="11"/>
      <c r="CY157" s="11"/>
      <c r="DI157" s="11"/>
      <c r="DS157" s="11"/>
      <c r="EC157" s="11"/>
      <c r="EM157" s="11"/>
      <c r="EW157" s="11"/>
      <c r="FG157" s="11"/>
      <c r="FJ157" s="12"/>
      <c r="FQ157" s="11"/>
      <c r="GA157" s="11"/>
      <c r="GK157" s="11"/>
      <c r="GU157" s="11"/>
    </row>
    <row r="158" spans="93:203" x14ac:dyDescent="0.2">
      <c r="CO158" s="11"/>
      <c r="CY158" s="11"/>
      <c r="DI158" s="11"/>
      <c r="DS158" s="11"/>
      <c r="EC158" s="11"/>
      <c r="EM158" s="11"/>
      <c r="EW158" s="11"/>
      <c r="FG158" s="11"/>
      <c r="FJ158" s="12"/>
      <c r="FQ158" s="11"/>
      <c r="GA158" s="11"/>
      <c r="GK158" s="11"/>
      <c r="GU158" s="11"/>
    </row>
    <row r="159" spans="93:203" x14ac:dyDescent="0.2">
      <c r="CO159" s="11"/>
      <c r="CY159" s="11"/>
      <c r="DI159" s="11"/>
      <c r="DS159" s="11"/>
      <c r="EC159" s="11"/>
      <c r="EM159" s="11"/>
      <c r="EW159" s="11"/>
      <c r="FG159" s="11"/>
      <c r="FJ159" s="12"/>
      <c r="FQ159" s="11"/>
      <c r="GA159" s="11"/>
      <c r="GK159" s="11"/>
      <c r="GU159" s="11"/>
    </row>
    <row r="160" spans="93:203" x14ac:dyDescent="0.2">
      <c r="CO160" s="11"/>
      <c r="CY160" s="11"/>
      <c r="DI160" s="11"/>
      <c r="DS160" s="11"/>
      <c r="EC160" s="11"/>
      <c r="EM160" s="11"/>
      <c r="EW160" s="11"/>
      <c r="FG160" s="11"/>
      <c r="FJ160" s="12"/>
      <c r="FQ160" s="11"/>
      <c r="GA160" s="11"/>
      <c r="GK160" s="11"/>
      <c r="GU160" s="11"/>
    </row>
    <row r="161" spans="93:203" x14ac:dyDescent="0.2">
      <c r="CO161" s="11"/>
      <c r="CY161" s="11"/>
      <c r="DI161" s="11"/>
      <c r="DS161" s="11"/>
      <c r="EC161" s="11"/>
      <c r="EM161" s="11"/>
      <c r="EW161" s="11"/>
      <c r="FG161" s="11"/>
      <c r="FJ161" s="12"/>
      <c r="FQ161" s="11"/>
      <c r="GA161" s="11"/>
      <c r="GK161" s="11"/>
      <c r="GU161" s="11"/>
    </row>
    <row r="162" spans="93:203" x14ac:dyDescent="0.2">
      <c r="CO162" s="11"/>
      <c r="CY162" s="11"/>
      <c r="DI162" s="11"/>
      <c r="DS162" s="11"/>
      <c r="EC162" s="11"/>
      <c r="EM162" s="11"/>
      <c r="EW162" s="11"/>
      <c r="FG162" s="11"/>
      <c r="FJ162" s="12"/>
      <c r="FQ162" s="11"/>
      <c r="GA162" s="11"/>
      <c r="GK162" s="11"/>
      <c r="GU162" s="11"/>
    </row>
    <row r="163" spans="93:203" x14ac:dyDescent="0.2">
      <c r="CO163" s="11"/>
      <c r="CY163" s="11"/>
      <c r="DI163" s="11"/>
      <c r="DS163" s="11"/>
      <c r="EC163" s="11"/>
      <c r="EM163" s="11"/>
      <c r="EW163" s="11"/>
      <c r="FG163" s="11"/>
      <c r="FJ163" s="12"/>
      <c r="FQ163" s="11"/>
      <c r="GA163" s="11"/>
      <c r="GK163" s="11"/>
      <c r="GU163" s="11"/>
    </row>
    <row r="164" spans="93:203" x14ac:dyDescent="0.2">
      <c r="CO164" s="11"/>
      <c r="CY164" s="11"/>
      <c r="DI164" s="11"/>
      <c r="DS164" s="11"/>
      <c r="EC164" s="11"/>
      <c r="EM164" s="11"/>
      <c r="EW164" s="11"/>
      <c r="FG164" s="11"/>
      <c r="FJ164" s="12"/>
      <c r="FQ164" s="11"/>
      <c r="GA164" s="11"/>
      <c r="GK164" s="11"/>
      <c r="GU164" s="11"/>
    </row>
    <row r="165" spans="93:203" x14ac:dyDescent="0.2">
      <c r="CO165" s="11"/>
      <c r="CY165" s="11"/>
      <c r="DI165" s="11"/>
      <c r="DS165" s="11"/>
      <c r="EC165" s="11"/>
      <c r="EM165" s="11"/>
      <c r="EW165" s="11"/>
      <c r="FG165" s="11"/>
      <c r="FJ165" s="12"/>
      <c r="FQ165" s="11"/>
      <c r="GA165" s="11"/>
      <c r="GK165" s="11"/>
      <c r="GU165" s="11"/>
    </row>
    <row r="166" spans="93:203" x14ac:dyDescent="0.2">
      <c r="CO166" s="11"/>
      <c r="CY166" s="11"/>
      <c r="DI166" s="11"/>
      <c r="DS166" s="11"/>
      <c r="EC166" s="11"/>
      <c r="EM166" s="11"/>
      <c r="EW166" s="11"/>
      <c r="FG166" s="11"/>
      <c r="FJ166" s="12"/>
      <c r="FQ166" s="11"/>
      <c r="GA166" s="11"/>
      <c r="GK166" s="11"/>
      <c r="GU166" s="11"/>
    </row>
    <row r="167" spans="93:203" x14ac:dyDescent="0.2">
      <c r="CO167" s="11"/>
      <c r="CY167" s="11"/>
      <c r="DI167" s="11"/>
      <c r="DS167" s="11"/>
      <c r="EC167" s="11"/>
      <c r="EM167" s="11"/>
      <c r="EW167" s="11"/>
      <c r="FG167" s="11"/>
      <c r="FJ167" s="12"/>
      <c r="FQ167" s="11"/>
      <c r="GA167" s="11"/>
      <c r="GK167" s="11"/>
      <c r="GU167" s="11"/>
    </row>
    <row r="168" spans="93:203" x14ac:dyDescent="0.2">
      <c r="CO168" s="11"/>
      <c r="CY168" s="11"/>
      <c r="DI168" s="11"/>
      <c r="DS168" s="11"/>
      <c r="EC168" s="11"/>
      <c r="EM168" s="11"/>
      <c r="EW168" s="11"/>
      <c r="FG168" s="11"/>
      <c r="FJ168" s="12"/>
      <c r="FQ168" s="11"/>
      <c r="GA168" s="11"/>
      <c r="GK168" s="11"/>
      <c r="GU168" s="11"/>
    </row>
    <row r="169" spans="93:203" x14ac:dyDescent="0.2">
      <c r="CO169" s="11"/>
      <c r="CY169" s="11"/>
      <c r="DI169" s="11"/>
      <c r="DS169" s="11"/>
      <c r="EC169" s="11"/>
      <c r="EM169" s="11"/>
      <c r="EW169" s="11"/>
      <c r="FG169" s="11"/>
      <c r="FJ169" s="12"/>
      <c r="FQ169" s="11"/>
      <c r="GA169" s="11"/>
      <c r="GK169" s="11"/>
      <c r="GU169" s="11"/>
    </row>
    <row r="170" spans="93:203" x14ac:dyDescent="0.2">
      <c r="CO170" s="11"/>
      <c r="CY170" s="11"/>
      <c r="DI170" s="11"/>
      <c r="DS170" s="11"/>
      <c r="EC170" s="11"/>
      <c r="EM170" s="11"/>
      <c r="EW170" s="11"/>
      <c r="FG170" s="11"/>
      <c r="FJ170" s="12"/>
      <c r="FQ170" s="11"/>
      <c r="GA170" s="11"/>
      <c r="GK170" s="11"/>
      <c r="GU170" s="11"/>
    </row>
    <row r="171" spans="93:203" x14ac:dyDescent="0.2">
      <c r="CO171" s="11"/>
      <c r="CY171" s="11"/>
      <c r="DI171" s="11"/>
      <c r="DS171" s="11"/>
      <c r="EC171" s="11"/>
      <c r="EM171" s="11"/>
      <c r="EW171" s="11"/>
      <c r="FG171" s="11"/>
      <c r="FJ171" s="12"/>
      <c r="FQ171" s="11"/>
      <c r="GA171" s="11"/>
      <c r="GK171" s="11"/>
      <c r="GU171" s="11"/>
    </row>
    <row r="172" spans="93:203" x14ac:dyDescent="0.2">
      <c r="CO172" s="11"/>
      <c r="CY172" s="11"/>
      <c r="DI172" s="11"/>
      <c r="DS172" s="11"/>
      <c r="EC172" s="11"/>
      <c r="EM172" s="11"/>
      <c r="EW172" s="11"/>
      <c r="FG172" s="11"/>
      <c r="FJ172" s="12"/>
      <c r="FQ172" s="11"/>
      <c r="GA172" s="11"/>
      <c r="GK172" s="11"/>
      <c r="GU172" s="11"/>
    </row>
    <row r="173" spans="93:203" x14ac:dyDescent="0.2">
      <c r="CO173" s="11"/>
      <c r="CY173" s="11"/>
      <c r="DI173" s="11"/>
      <c r="DS173" s="11"/>
      <c r="EC173" s="11"/>
      <c r="EM173" s="11"/>
      <c r="EW173" s="11"/>
      <c r="FG173" s="11"/>
      <c r="FJ173" s="12"/>
      <c r="FQ173" s="11"/>
      <c r="GA173" s="11"/>
      <c r="GK173" s="11"/>
      <c r="GU173" s="11"/>
    </row>
    <row r="174" spans="93:203" x14ac:dyDescent="0.2">
      <c r="CO174" s="11"/>
      <c r="CY174" s="11"/>
      <c r="DI174" s="11"/>
      <c r="DS174" s="11"/>
      <c r="EC174" s="11"/>
      <c r="EM174" s="11"/>
      <c r="EW174" s="11"/>
      <c r="FG174" s="11"/>
      <c r="FJ174" s="12"/>
      <c r="FQ174" s="11"/>
      <c r="GA174" s="11"/>
      <c r="GK174" s="11"/>
      <c r="GU174" s="11"/>
    </row>
    <row r="175" spans="93:203" x14ac:dyDescent="0.2">
      <c r="CO175" s="11"/>
      <c r="CY175" s="11"/>
      <c r="DI175" s="11"/>
      <c r="DS175" s="11"/>
      <c r="EC175" s="11"/>
      <c r="EM175" s="11"/>
      <c r="EW175" s="11"/>
      <c r="FG175" s="11"/>
      <c r="FJ175" s="12"/>
      <c r="FQ175" s="11"/>
      <c r="GA175" s="11"/>
      <c r="GK175" s="11"/>
      <c r="GU175" s="11"/>
    </row>
    <row r="176" spans="93:203" x14ac:dyDescent="0.2">
      <c r="CO176" s="11"/>
      <c r="CY176" s="11"/>
      <c r="DI176" s="11"/>
      <c r="DS176" s="11"/>
      <c r="EC176" s="11"/>
      <c r="EM176" s="11"/>
      <c r="EW176" s="11"/>
      <c r="FG176" s="11"/>
      <c r="FJ176" s="12"/>
      <c r="FQ176" s="11"/>
      <c r="GA176" s="11"/>
      <c r="GK176" s="11"/>
      <c r="GU176" s="11"/>
    </row>
    <row r="177" spans="93:203" x14ac:dyDescent="0.2">
      <c r="CO177" s="11"/>
      <c r="CY177" s="11"/>
      <c r="DI177" s="11"/>
      <c r="DS177" s="11"/>
      <c r="EC177" s="11"/>
      <c r="EM177" s="11"/>
      <c r="EW177" s="11"/>
      <c r="FG177" s="11"/>
      <c r="FJ177" s="12"/>
      <c r="FQ177" s="11"/>
      <c r="GA177" s="11"/>
      <c r="GK177" s="11"/>
      <c r="GU177" s="11"/>
    </row>
    <row r="178" spans="93:203" x14ac:dyDescent="0.2">
      <c r="CO178" s="11"/>
      <c r="CY178" s="11"/>
      <c r="DI178" s="11"/>
      <c r="DS178" s="11"/>
      <c r="EC178" s="11"/>
      <c r="EM178" s="11"/>
      <c r="EW178" s="11"/>
      <c r="FG178" s="11"/>
      <c r="FJ178" s="12"/>
      <c r="FQ178" s="11"/>
      <c r="GA178" s="11"/>
      <c r="GK178" s="11"/>
      <c r="GU178" s="11"/>
    </row>
    <row r="179" spans="93:203" x14ac:dyDescent="0.2">
      <c r="CO179" s="11"/>
      <c r="CY179" s="11"/>
      <c r="DI179" s="11"/>
      <c r="DS179" s="11"/>
      <c r="EC179" s="11"/>
      <c r="EM179" s="11"/>
      <c r="EW179" s="11"/>
      <c r="FG179" s="11"/>
      <c r="FJ179" s="12"/>
      <c r="FQ179" s="11"/>
      <c r="GA179" s="11"/>
      <c r="GK179" s="11"/>
      <c r="GU179" s="11"/>
    </row>
    <row r="180" spans="93:203" x14ac:dyDescent="0.2">
      <c r="CO180" s="11"/>
      <c r="CY180" s="11"/>
      <c r="DI180" s="11"/>
      <c r="DS180" s="11"/>
      <c r="EC180" s="11"/>
      <c r="EM180" s="11"/>
      <c r="EW180" s="11"/>
      <c r="FG180" s="11"/>
      <c r="FJ180" s="12"/>
      <c r="FQ180" s="11"/>
      <c r="GA180" s="11"/>
      <c r="GK180" s="11"/>
      <c r="GU180" s="11"/>
    </row>
    <row r="181" spans="93:203" x14ac:dyDescent="0.2">
      <c r="CO181" s="11"/>
      <c r="CY181" s="11"/>
      <c r="DI181" s="11"/>
      <c r="DS181" s="11"/>
      <c r="EC181" s="11"/>
      <c r="EM181" s="11"/>
      <c r="EW181" s="11"/>
      <c r="FG181" s="11"/>
      <c r="FJ181" s="12"/>
      <c r="FQ181" s="11"/>
      <c r="GA181" s="11"/>
      <c r="GK181" s="11"/>
      <c r="GU181" s="11"/>
    </row>
    <row r="182" spans="93:203" x14ac:dyDescent="0.2">
      <c r="CO182" s="11"/>
      <c r="CY182" s="11"/>
      <c r="DI182" s="11"/>
      <c r="DS182" s="11"/>
      <c r="EC182" s="11"/>
      <c r="EM182" s="11"/>
      <c r="EW182" s="11"/>
      <c r="FG182" s="11"/>
      <c r="FJ182" s="12"/>
      <c r="FQ182" s="11"/>
      <c r="GA182" s="11"/>
      <c r="GK182" s="11"/>
      <c r="GU182" s="11"/>
    </row>
    <row r="183" spans="93:203" x14ac:dyDescent="0.2">
      <c r="CO183" s="11"/>
      <c r="CY183" s="11"/>
      <c r="DI183" s="11"/>
      <c r="DS183" s="11"/>
      <c r="EC183" s="11"/>
      <c r="EM183" s="11"/>
      <c r="EW183" s="11"/>
      <c r="FG183" s="11"/>
      <c r="FJ183" s="12"/>
      <c r="FQ183" s="11"/>
      <c r="GA183" s="11"/>
      <c r="GK183" s="11"/>
      <c r="GU183" s="11"/>
    </row>
    <row r="184" spans="93:203" x14ac:dyDescent="0.2">
      <c r="CO184" s="11"/>
      <c r="CY184" s="11"/>
      <c r="DI184" s="11"/>
      <c r="DS184" s="11"/>
      <c r="EC184" s="11"/>
      <c r="EM184" s="11"/>
      <c r="EW184" s="11"/>
      <c r="FG184" s="11"/>
      <c r="FJ184" s="12"/>
      <c r="FQ184" s="11"/>
      <c r="GA184" s="11"/>
      <c r="GK184" s="11"/>
      <c r="GU184" s="11"/>
    </row>
    <row r="185" spans="93:203" x14ac:dyDescent="0.2">
      <c r="CO185" s="11"/>
      <c r="CY185" s="11"/>
      <c r="DI185" s="11"/>
      <c r="DS185" s="11"/>
      <c r="EC185" s="11"/>
      <c r="EM185" s="11"/>
      <c r="EW185" s="11"/>
      <c r="FG185" s="11"/>
      <c r="FJ185" s="12"/>
      <c r="FQ185" s="11"/>
      <c r="GA185" s="11"/>
      <c r="GK185" s="11"/>
      <c r="GU185" s="11"/>
    </row>
    <row r="186" spans="93:203" x14ac:dyDescent="0.2">
      <c r="CO186" s="11"/>
      <c r="CY186" s="11"/>
      <c r="DI186" s="11"/>
      <c r="DS186" s="11"/>
      <c r="EC186" s="11"/>
      <c r="EM186" s="11"/>
      <c r="EW186" s="11"/>
      <c r="FG186" s="11"/>
      <c r="FJ186" s="12"/>
      <c r="FQ186" s="11"/>
      <c r="GA186" s="11"/>
      <c r="GK186" s="11"/>
      <c r="GU186" s="11"/>
    </row>
    <row r="187" spans="93:203" x14ac:dyDescent="0.2">
      <c r="CO187" s="11"/>
      <c r="CY187" s="11"/>
      <c r="DI187" s="11"/>
      <c r="DS187" s="11"/>
      <c r="EC187" s="11"/>
      <c r="EM187" s="11"/>
      <c r="EW187" s="11"/>
      <c r="FG187" s="11"/>
      <c r="FJ187" s="12"/>
      <c r="FQ187" s="11"/>
      <c r="GA187" s="11"/>
      <c r="GK187" s="11"/>
      <c r="GU187" s="11"/>
    </row>
    <row r="188" spans="93:203" x14ac:dyDescent="0.2">
      <c r="CO188" s="11"/>
      <c r="CY188" s="11"/>
      <c r="DI188" s="11"/>
      <c r="DS188" s="11"/>
      <c r="EC188" s="11"/>
      <c r="EM188" s="11"/>
      <c r="EW188" s="11"/>
      <c r="FG188" s="11"/>
      <c r="FJ188" s="12"/>
      <c r="FQ188" s="11"/>
      <c r="GA188" s="11"/>
      <c r="GK188" s="11"/>
      <c r="GU188" s="11"/>
    </row>
    <row r="189" spans="93:203" x14ac:dyDescent="0.2">
      <c r="CO189" s="11"/>
      <c r="CY189" s="11"/>
      <c r="DI189" s="11"/>
      <c r="DS189" s="11"/>
      <c r="EC189" s="11"/>
      <c r="EM189" s="11"/>
      <c r="EW189" s="11"/>
      <c r="FG189" s="11"/>
      <c r="FJ189" s="12"/>
      <c r="FQ189" s="11"/>
      <c r="GA189" s="11"/>
      <c r="GK189" s="11"/>
      <c r="GU189" s="11"/>
    </row>
    <row r="190" spans="93:203" x14ac:dyDescent="0.2">
      <c r="CO190" s="11"/>
      <c r="CY190" s="11"/>
      <c r="DI190" s="11"/>
      <c r="DS190" s="11"/>
      <c r="EC190" s="11"/>
      <c r="EM190" s="11"/>
      <c r="EW190" s="11"/>
      <c r="FG190" s="11"/>
      <c r="FJ190" s="12"/>
      <c r="FQ190" s="11"/>
      <c r="GA190" s="11"/>
      <c r="GK190" s="11"/>
      <c r="GU190" s="11"/>
    </row>
    <row r="191" spans="93:203" x14ac:dyDescent="0.2">
      <c r="CO191" s="11"/>
      <c r="CY191" s="11"/>
      <c r="DI191" s="11"/>
      <c r="DS191" s="11"/>
      <c r="EC191" s="11"/>
      <c r="EM191" s="11"/>
      <c r="EW191" s="11"/>
      <c r="FG191" s="11"/>
      <c r="FJ191" s="12"/>
      <c r="FQ191" s="11"/>
      <c r="GA191" s="11"/>
      <c r="GK191" s="11"/>
      <c r="GU191" s="11"/>
    </row>
    <row r="192" spans="93:203" x14ac:dyDescent="0.2">
      <c r="CO192" s="11"/>
      <c r="CY192" s="11"/>
      <c r="DI192" s="11"/>
      <c r="DS192" s="11"/>
      <c r="EC192" s="11"/>
      <c r="EM192" s="11"/>
      <c r="EW192" s="11"/>
      <c r="FG192" s="11"/>
      <c r="FJ192" s="12"/>
      <c r="FQ192" s="11"/>
      <c r="GA192" s="11"/>
      <c r="GK192" s="11"/>
      <c r="GU192" s="11"/>
    </row>
    <row r="193" spans="93:203" x14ac:dyDescent="0.2">
      <c r="CO193" s="11"/>
      <c r="CY193" s="11"/>
      <c r="DI193" s="11"/>
      <c r="DS193" s="11"/>
      <c r="EC193" s="11"/>
      <c r="EM193" s="11"/>
      <c r="EW193" s="11"/>
      <c r="FG193" s="11"/>
      <c r="FJ193" s="12"/>
      <c r="FQ193" s="11"/>
      <c r="GA193" s="11"/>
      <c r="GK193" s="11"/>
      <c r="GU193" s="11"/>
    </row>
    <row r="194" spans="93:203" x14ac:dyDescent="0.2">
      <c r="CO194" s="11"/>
      <c r="CY194" s="11"/>
      <c r="DI194" s="11"/>
      <c r="DS194" s="11"/>
      <c r="EC194" s="11"/>
      <c r="EM194" s="11"/>
      <c r="EW194" s="11"/>
      <c r="FG194" s="11"/>
      <c r="FJ194" s="12"/>
      <c r="FQ194" s="11"/>
      <c r="GA194" s="11"/>
      <c r="GK194" s="11"/>
      <c r="GU194" s="11"/>
    </row>
    <row r="195" spans="93:203" x14ac:dyDescent="0.2">
      <c r="CO195" s="11"/>
      <c r="CY195" s="11"/>
      <c r="DI195" s="11"/>
      <c r="DS195" s="11"/>
      <c r="EC195" s="11"/>
      <c r="EM195" s="11"/>
      <c r="EW195" s="11"/>
      <c r="FG195" s="11"/>
      <c r="FJ195" s="12"/>
      <c r="FQ195" s="11"/>
      <c r="GA195" s="11"/>
      <c r="GK195" s="11"/>
      <c r="GU195" s="11"/>
    </row>
    <row r="196" spans="93:203" x14ac:dyDescent="0.2">
      <c r="CO196" s="11"/>
      <c r="CY196" s="11"/>
      <c r="DI196" s="11"/>
      <c r="DS196" s="11"/>
      <c r="EC196" s="11"/>
      <c r="EM196" s="11"/>
      <c r="EW196" s="11"/>
      <c r="FG196" s="11"/>
      <c r="FJ196" s="12"/>
      <c r="FQ196" s="11"/>
      <c r="GA196" s="11"/>
      <c r="GK196" s="11"/>
      <c r="GU196" s="11"/>
    </row>
    <row r="197" spans="93:203" x14ac:dyDescent="0.2">
      <c r="CO197" s="11"/>
      <c r="CY197" s="11"/>
      <c r="DI197" s="11"/>
      <c r="DS197" s="11"/>
      <c r="EC197" s="11"/>
      <c r="EM197" s="11"/>
      <c r="EW197" s="11"/>
      <c r="FG197" s="11"/>
      <c r="FJ197" s="12"/>
      <c r="FQ197" s="11"/>
      <c r="GA197" s="11"/>
      <c r="GK197" s="11"/>
      <c r="GU197" s="11"/>
    </row>
    <row r="198" spans="93:203" x14ac:dyDescent="0.2">
      <c r="CO198" s="11"/>
      <c r="CY198" s="11"/>
      <c r="DI198" s="11"/>
      <c r="DS198" s="11"/>
      <c r="EC198" s="11"/>
      <c r="EM198" s="11"/>
      <c r="EW198" s="11"/>
      <c r="FG198" s="11"/>
      <c r="FJ198" s="12"/>
      <c r="FQ198" s="11"/>
      <c r="GA198" s="11"/>
      <c r="GK198" s="11"/>
      <c r="GU198" s="11"/>
    </row>
    <row r="199" spans="93:203" x14ac:dyDescent="0.2">
      <c r="CO199" s="11"/>
      <c r="CY199" s="11"/>
      <c r="DI199" s="11"/>
      <c r="DS199" s="11"/>
      <c r="EC199" s="11"/>
      <c r="EM199" s="11"/>
      <c r="EW199" s="11"/>
      <c r="FG199" s="11"/>
      <c r="FJ199" s="12"/>
      <c r="FQ199" s="11"/>
      <c r="GA199" s="11"/>
      <c r="GK199" s="11"/>
      <c r="GU199" s="11"/>
    </row>
    <row r="200" spans="93:203" x14ac:dyDescent="0.2">
      <c r="CO200" s="11"/>
      <c r="CY200" s="11"/>
      <c r="DI200" s="11"/>
      <c r="DS200" s="11"/>
      <c r="EC200" s="11"/>
      <c r="EM200" s="11"/>
      <c r="EW200" s="11"/>
      <c r="FG200" s="11"/>
      <c r="FJ200" s="12"/>
      <c r="FQ200" s="11"/>
      <c r="GA200" s="11"/>
      <c r="GK200" s="11"/>
      <c r="GU200" s="11"/>
    </row>
    <row r="201" spans="93:203" x14ac:dyDescent="0.2">
      <c r="CO201" s="11"/>
      <c r="CY201" s="11"/>
      <c r="DI201" s="11"/>
      <c r="DS201" s="11"/>
      <c r="EC201" s="11"/>
      <c r="EM201" s="11"/>
      <c r="EW201" s="11"/>
      <c r="FG201" s="11"/>
      <c r="FJ201" s="12"/>
      <c r="FQ201" s="11"/>
      <c r="GA201" s="11"/>
      <c r="GK201" s="11"/>
      <c r="GU201" s="11"/>
    </row>
    <row r="202" spans="93:203" x14ac:dyDescent="0.2">
      <c r="CO202" s="11"/>
      <c r="CY202" s="11"/>
      <c r="DI202" s="11"/>
      <c r="DS202" s="11"/>
      <c r="EC202" s="11"/>
      <c r="EM202" s="11"/>
      <c r="EW202" s="11"/>
      <c r="FG202" s="11"/>
      <c r="FJ202" s="12"/>
      <c r="FQ202" s="11"/>
      <c r="GA202" s="11"/>
      <c r="GK202" s="11"/>
      <c r="GU202" s="11"/>
    </row>
    <row r="203" spans="93:203" x14ac:dyDescent="0.2">
      <c r="CO203" s="11"/>
      <c r="CY203" s="11"/>
      <c r="DI203" s="11"/>
      <c r="DS203" s="11"/>
      <c r="EC203" s="11"/>
      <c r="EM203" s="11"/>
      <c r="EW203" s="11"/>
      <c r="FG203" s="11"/>
      <c r="FJ203" s="12"/>
      <c r="FQ203" s="11"/>
      <c r="GA203" s="11"/>
      <c r="GK203" s="11"/>
      <c r="GU203" s="11"/>
    </row>
    <row r="204" spans="93:203" x14ac:dyDescent="0.2">
      <c r="CO204" s="11"/>
      <c r="CY204" s="11"/>
      <c r="DI204" s="11"/>
      <c r="DS204" s="11"/>
      <c r="EC204" s="11"/>
      <c r="EM204" s="11"/>
      <c r="EW204" s="11"/>
      <c r="FG204" s="11"/>
      <c r="FJ204" s="12"/>
      <c r="FQ204" s="11"/>
      <c r="GA204" s="11"/>
      <c r="GK204" s="11"/>
      <c r="GU204" s="11"/>
    </row>
    <row r="205" spans="93:203" x14ac:dyDescent="0.2">
      <c r="CO205" s="11"/>
      <c r="CY205" s="11"/>
      <c r="DI205" s="11"/>
      <c r="DS205" s="11"/>
      <c r="EC205" s="11"/>
      <c r="EM205" s="11"/>
      <c r="EW205" s="11"/>
      <c r="FG205" s="11"/>
      <c r="FJ205" s="12"/>
      <c r="FQ205" s="11"/>
      <c r="GA205" s="11"/>
      <c r="GK205" s="11"/>
      <c r="GU205" s="11"/>
    </row>
    <row r="206" spans="93:203" x14ac:dyDescent="0.2">
      <c r="CO206" s="11"/>
      <c r="CY206" s="11"/>
      <c r="DI206" s="11"/>
      <c r="DS206" s="11"/>
      <c r="EC206" s="11"/>
      <c r="EM206" s="11"/>
      <c r="EW206" s="11"/>
      <c r="FG206" s="11"/>
      <c r="FJ206" s="12"/>
      <c r="FQ206" s="11"/>
      <c r="GA206" s="11"/>
      <c r="GK206" s="11"/>
      <c r="GU206" s="11"/>
    </row>
    <row r="207" spans="93:203" x14ac:dyDescent="0.2">
      <c r="CO207" s="11"/>
      <c r="CY207" s="11"/>
      <c r="DI207" s="11"/>
      <c r="DS207" s="11"/>
      <c r="EC207" s="11"/>
      <c r="EM207" s="11"/>
      <c r="EW207" s="11"/>
      <c r="FG207" s="11"/>
      <c r="FJ207" s="12"/>
      <c r="FQ207" s="11"/>
      <c r="GA207" s="11"/>
      <c r="GK207" s="11"/>
      <c r="GU207" s="11"/>
    </row>
    <row r="208" spans="93:203" x14ac:dyDescent="0.2">
      <c r="CO208" s="11"/>
      <c r="CY208" s="11"/>
      <c r="DI208" s="11"/>
      <c r="DS208" s="11"/>
      <c r="EC208" s="11"/>
      <c r="EM208" s="11"/>
      <c r="EW208" s="11"/>
      <c r="FG208" s="11"/>
      <c r="FJ208" s="12"/>
      <c r="FQ208" s="11"/>
      <c r="GA208" s="11"/>
      <c r="GK208" s="11"/>
      <c r="GU208" s="11"/>
    </row>
    <row r="209" spans="93:203" x14ac:dyDescent="0.2">
      <c r="CO209" s="11"/>
      <c r="CY209" s="11"/>
      <c r="DI209" s="11"/>
      <c r="DS209" s="11"/>
      <c r="EC209" s="11"/>
      <c r="EM209" s="11"/>
      <c r="EW209" s="11"/>
      <c r="FG209" s="11"/>
      <c r="FJ209" s="12"/>
      <c r="FQ209" s="11"/>
      <c r="GA209" s="11"/>
      <c r="GK209" s="11"/>
      <c r="GU209" s="11"/>
    </row>
    <row r="210" spans="93:203" x14ac:dyDescent="0.2">
      <c r="CO210" s="11"/>
      <c r="CY210" s="11"/>
      <c r="DI210" s="11"/>
      <c r="DS210" s="11"/>
      <c r="EC210" s="11"/>
      <c r="EM210" s="11"/>
      <c r="EW210" s="11"/>
      <c r="FG210" s="11"/>
      <c r="FJ210" s="12"/>
      <c r="FQ210" s="11"/>
      <c r="GA210" s="11"/>
      <c r="GK210" s="11"/>
      <c r="GU210" s="11"/>
    </row>
    <row r="211" spans="93:203" x14ac:dyDescent="0.2">
      <c r="CO211" s="11"/>
      <c r="CY211" s="11"/>
      <c r="DI211" s="11"/>
      <c r="DS211" s="11"/>
      <c r="EC211" s="11"/>
      <c r="EM211" s="11"/>
      <c r="EW211" s="11"/>
      <c r="FG211" s="11"/>
      <c r="FJ211" s="12"/>
      <c r="FQ211" s="11"/>
      <c r="GA211" s="11"/>
      <c r="GK211" s="11"/>
      <c r="GU211" s="11"/>
    </row>
    <row r="212" spans="93:203" x14ac:dyDescent="0.2">
      <c r="CO212" s="11"/>
      <c r="CY212" s="11"/>
      <c r="DI212" s="11"/>
      <c r="DS212" s="11"/>
      <c r="EC212" s="11"/>
      <c r="EM212" s="11"/>
      <c r="EW212" s="11"/>
      <c r="FG212" s="11"/>
      <c r="FJ212" s="12"/>
      <c r="FQ212" s="11"/>
      <c r="GA212" s="11"/>
      <c r="GK212" s="11"/>
      <c r="GU212" s="11"/>
    </row>
    <row r="213" spans="93:203" x14ac:dyDescent="0.2">
      <c r="CO213" s="11"/>
      <c r="CY213" s="11"/>
      <c r="DI213" s="11"/>
      <c r="DS213" s="11"/>
      <c r="EC213" s="11"/>
      <c r="EM213" s="11"/>
      <c r="EW213" s="11"/>
      <c r="FG213" s="11"/>
      <c r="FJ213" s="12"/>
      <c r="FQ213" s="11"/>
      <c r="GA213" s="11"/>
      <c r="GK213" s="11"/>
      <c r="GU213" s="11"/>
    </row>
    <row r="214" spans="93:203" x14ac:dyDescent="0.2">
      <c r="CO214" s="11"/>
      <c r="CY214" s="11"/>
      <c r="DI214" s="11"/>
      <c r="DS214" s="11"/>
      <c r="EC214" s="11"/>
      <c r="EM214" s="11"/>
      <c r="EW214" s="11"/>
      <c r="FG214" s="11"/>
      <c r="FJ214" s="12"/>
      <c r="FQ214" s="11"/>
      <c r="GA214" s="11"/>
      <c r="GK214" s="11"/>
      <c r="GU214" s="11"/>
    </row>
    <row r="215" spans="93:203" x14ac:dyDescent="0.2">
      <c r="CO215" s="11"/>
      <c r="CY215" s="11"/>
      <c r="DI215" s="11"/>
      <c r="DS215" s="11"/>
      <c r="EC215" s="11"/>
      <c r="EM215" s="11"/>
      <c r="EW215" s="11"/>
      <c r="FG215" s="11"/>
      <c r="FJ215" s="12"/>
      <c r="FQ215" s="11"/>
      <c r="GA215" s="11"/>
      <c r="GK215" s="11"/>
      <c r="GU215" s="11"/>
    </row>
    <row r="216" spans="93:203" x14ac:dyDescent="0.2">
      <c r="CO216" s="11"/>
      <c r="CY216" s="11"/>
      <c r="DI216" s="11"/>
      <c r="DS216" s="11"/>
      <c r="EC216" s="11"/>
      <c r="EM216" s="11"/>
      <c r="EW216" s="11"/>
      <c r="FG216" s="11"/>
      <c r="FJ216" s="12"/>
      <c r="FQ216" s="11"/>
      <c r="GA216" s="11"/>
      <c r="GK216" s="11"/>
      <c r="GU216" s="11"/>
    </row>
    <row r="217" spans="93:203" x14ac:dyDescent="0.2">
      <c r="CO217" s="11"/>
      <c r="CY217" s="11"/>
      <c r="DI217" s="11"/>
      <c r="DS217" s="11"/>
      <c r="EC217" s="11"/>
      <c r="EM217" s="11"/>
      <c r="EW217" s="11"/>
      <c r="FG217" s="11"/>
      <c r="FJ217" s="12"/>
      <c r="FQ217" s="11"/>
      <c r="GA217" s="11"/>
      <c r="GK217" s="11"/>
      <c r="GU217" s="11"/>
    </row>
    <row r="218" spans="93:203" x14ac:dyDescent="0.2">
      <c r="CO218" s="11"/>
      <c r="CY218" s="11"/>
      <c r="DI218" s="11"/>
      <c r="DS218" s="11"/>
      <c r="EC218" s="11"/>
      <c r="EM218" s="11"/>
      <c r="EW218" s="11"/>
      <c r="FG218" s="11"/>
      <c r="FJ218" s="12"/>
      <c r="FQ218" s="11"/>
      <c r="GA218" s="11"/>
      <c r="GK218" s="11"/>
      <c r="GU218" s="11"/>
    </row>
    <row r="219" spans="93:203" x14ac:dyDescent="0.2">
      <c r="CO219" s="11"/>
      <c r="CY219" s="11"/>
      <c r="DI219" s="11"/>
      <c r="DS219" s="11"/>
      <c r="EC219" s="11"/>
      <c r="EM219" s="11"/>
      <c r="EW219" s="11"/>
      <c r="FG219" s="11"/>
      <c r="FJ219" s="12"/>
      <c r="FQ219" s="11"/>
      <c r="GA219" s="11"/>
      <c r="GK219" s="11"/>
      <c r="GU219" s="11"/>
    </row>
    <row r="220" spans="93:203" x14ac:dyDescent="0.2">
      <c r="CO220" s="11"/>
      <c r="CY220" s="11"/>
      <c r="DI220" s="11"/>
      <c r="DS220" s="11"/>
      <c r="EC220" s="11"/>
      <c r="EM220" s="11"/>
      <c r="EW220" s="11"/>
      <c r="FG220" s="11"/>
      <c r="FJ220" s="12"/>
      <c r="FQ220" s="11"/>
      <c r="GA220" s="11"/>
      <c r="GK220" s="11"/>
      <c r="GU220" s="11"/>
    </row>
    <row r="221" spans="93:203" x14ac:dyDescent="0.2">
      <c r="CO221" s="11"/>
      <c r="CY221" s="11"/>
      <c r="DI221" s="11"/>
      <c r="DS221" s="11"/>
      <c r="EC221" s="11"/>
      <c r="EM221" s="11"/>
      <c r="EW221" s="11"/>
      <c r="FG221" s="11"/>
      <c r="FJ221" s="12"/>
      <c r="FQ221" s="11"/>
      <c r="GA221" s="11"/>
      <c r="GK221" s="11"/>
      <c r="GU221" s="11"/>
    </row>
    <row r="222" spans="93:203" x14ac:dyDescent="0.2">
      <c r="CO222" s="11"/>
      <c r="CY222" s="11"/>
      <c r="DI222" s="11"/>
      <c r="DS222" s="11"/>
      <c r="EC222" s="11"/>
      <c r="EM222" s="11"/>
      <c r="EW222" s="11"/>
      <c r="FG222" s="11"/>
      <c r="FJ222" s="12"/>
      <c r="FQ222" s="11"/>
      <c r="GA222" s="11"/>
      <c r="GK222" s="11"/>
      <c r="GU222" s="11"/>
    </row>
    <row r="223" spans="93:203" x14ac:dyDescent="0.2">
      <c r="CO223" s="11"/>
      <c r="CY223" s="11"/>
      <c r="DI223" s="11"/>
      <c r="DS223" s="11"/>
      <c r="EC223" s="11"/>
      <c r="EM223" s="11"/>
      <c r="EW223" s="11"/>
      <c r="FG223" s="11"/>
      <c r="FJ223" s="12"/>
      <c r="FQ223" s="11"/>
      <c r="GA223" s="11"/>
      <c r="GK223" s="11"/>
      <c r="GU223" s="11"/>
    </row>
    <row r="224" spans="93:203" x14ac:dyDescent="0.2">
      <c r="CO224" s="11"/>
      <c r="CY224" s="11"/>
      <c r="DI224" s="11"/>
      <c r="DS224" s="11"/>
      <c r="EC224" s="11"/>
      <c r="EM224" s="11"/>
      <c r="EW224" s="11"/>
      <c r="FG224" s="11"/>
      <c r="FJ224" s="12"/>
      <c r="FQ224" s="11"/>
      <c r="GA224" s="11"/>
      <c r="GK224" s="11"/>
      <c r="GU224" s="11"/>
    </row>
    <row r="225" spans="93:203" x14ac:dyDescent="0.2">
      <c r="CO225" s="11"/>
      <c r="CY225" s="11"/>
      <c r="DI225" s="11"/>
      <c r="DS225" s="11"/>
      <c r="EC225" s="11"/>
      <c r="EM225" s="11"/>
      <c r="EW225" s="11"/>
      <c r="FG225" s="11"/>
      <c r="FJ225" s="12"/>
      <c r="FQ225" s="11"/>
      <c r="GA225" s="11"/>
      <c r="GK225" s="11"/>
      <c r="GU225" s="11"/>
    </row>
    <row r="226" spans="93:203" x14ac:dyDescent="0.2">
      <c r="CO226" s="11"/>
      <c r="CY226" s="11"/>
      <c r="DI226" s="11"/>
      <c r="DS226" s="11"/>
      <c r="EC226" s="11"/>
      <c r="EM226" s="11"/>
      <c r="EW226" s="11"/>
      <c r="FG226" s="11"/>
      <c r="FJ226" s="12"/>
      <c r="FQ226" s="11"/>
      <c r="GA226" s="11"/>
      <c r="GK226" s="11"/>
      <c r="GU226" s="11"/>
    </row>
    <row r="227" spans="93:203" x14ac:dyDescent="0.2">
      <c r="CO227" s="11"/>
      <c r="CY227" s="11"/>
      <c r="DI227" s="11"/>
      <c r="DS227" s="11"/>
      <c r="EC227" s="11"/>
      <c r="EM227" s="11"/>
      <c r="EW227" s="11"/>
      <c r="FG227" s="11"/>
      <c r="FJ227" s="12"/>
      <c r="FQ227" s="11"/>
      <c r="GA227" s="11"/>
      <c r="GK227" s="11"/>
      <c r="GU227" s="11"/>
    </row>
    <row r="228" spans="93:203" x14ac:dyDescent="0.2">
      <c r="CO228" s="11"/>
      <c r="CY228" s="11"/>
      <c r="DI228" s="11"/>
      <c r="DS228" s="11"/>
      <c r="EC228" s="11"/>
      <c r="EM228" s="11"/>
      <c r="EW228" s="11"/>
      <c r="FG228" s="11"/>
      <c r="FJ228" s="12"/>
      <c r="FQ228" s="11"/>
      <c r="GA228" s="11"/>
      <c r="GK228" s="11"/>
      <c r="GU228" s="11"/>
    </row>
    <row r="229" spans="93:203" x14ac:dyDescent="0.2">
      <c r="CO229" s="11"/>
      <c r="CY229" s="11"/>
      <c r="DI229" s="11"/>
      <c r="DS229" s="11"/>
      <c r="EC229" s="11"/>
      <c r="EM229" s="11"/>
      <c r="EW229" s="11"/>
      <c r="FG229" s="11"/>
      <c r="FJ229" s="12"/>
      <c r="FQ229" s="11"/>
      <c r="GA229" s="11"/>
      <c r="GK229" s="11"/>
      <c r="GU229" s="11"/>
    </row>
    <row r="230" spans="93:203" x14ac:dyDescent="0.2">
      <c r="CO230" s="11"/>
      <c r="CY230" s="11"/>
      <c r="DI230" s="11"/>
      <c r="DS230" s="11"/>
      <c r="EC230" s="11"/>
      <c r="EM230" s="11"/>
      <c r="EW230" s="11"/>
      <c r="FG230" s="11"/>
      <c r="FJ230" s="12"/>
      <c r="FQ230" s="11"/>
      <c r="GA230" s="11"/>
      <c r="GK230" s="11"/>
      <c r="GU230" s="11"/>
    </row>
    <row r="231" spans="93:203" x14ac:dyDescent="0.2">
      <c r="CO231" s="11"/>
      <c r="CY231" s="11"/>
      <c r="DI231" s="11"/>
      <c r="DS231" s="11"/>
      <c r="EC231" s="11"/>
      <c r="EM231" s="11"/>
      <c r="EW231" s="11"/>
      <c r="FG231" s="11"/>
      <c r="FJ231" s="12"/>
      <c r="FQ231" s="11"/>
      <c r="GA231" s="11"/>
      <c r="GK231" s="11"/>
      <c r="GU231" s="11"/>
    </row>
    <row r="232" spans="93:203" x14ac:dyDescent="0.2">
      <c r="CO232" s="11"/>
      <c r="CY232" s="11"/>
      <c r="DI232" s="11"/>
      <c r="DS232" s="11"/>
      <c r="EC232" s="11"/>
      <c r="EM232" s="11"/>
      <c r="EW232" s="11"/>
      <c r="FG232" s="11"/>
      <c r="FJ232" s="12"/>
      <c r="FQ232" s="11"/>
      <c r="GA232" s="11"/>
      <c r="GK232" s="11"/>
      <c r="GU232" s="11"/>
    </row>
    <row r="233" spans="93:203" x14ac:dyDescent="0.2">
      <c r="CO233" s="11"/>
      <c r="CY233" s="11"/>
      <c r="DI233" s="11"/>
      <c r="DS233" s="11"/>
      <c r="EC233" s="11"/>
      <c r="EM233" s="11"/>
      <c r="EW233" s="11"/>
      <c r="FG233" s="11"/>
      <c r="FJ233" s="12"/>
      <c r="FQ233" s="11"/>
      <c r="GA233" s="11"/>
      <c r="GK233" s="11"/>
      <c r="GU233" s="11"/>
    </row>
    <row r="234" spans="93:203" x14ac:dyDescent="0.2">
      <c r="CO234" s="11"/>
      <c r="CY234" s="11"/>
      <c r="DI234" s="11"/>
      <c r="DS234" s="11"/>
      <c r="EC234" s="11"/>
      <c r="EM234" s="11"/>
      <c r="EW234" s="11"/>
      <c r="FG234" s="11"/>
      <c r="FJ234" s="12"/>
      <c r="FQ234" s="11"/>
      <c r="GA234" s="11"/>
      <c r="GK234" s="11"/>
      <c r="GU234" s="11"/>
    </row>
    <row r="235" spans="93:203" x14ac:dyDescent="0.2">
      <c r="CO235" s="11"/>
      <c r="CY235" s="11"/>
      <c r="DI235" s="11"/>
      <c r="DS235" s="11"/>
      <c r="EC235" s="11"/>
      <c r="EM235" s="11"/>
      <c r="EW235" s="11"/>
      <c r="FG235" s="11"/>
      <c r="FJ235" s="12"/>
      <c r="FQ235" s="11"/>
      <c r="GA235" s="11"/>
      <c r="GK235" s="11"/>
      <c r="GU235" s="11"/>
    </row>
    <row r="236" spans="93:203" x14ac:dyDescent="0.2">
      <c r="CO236" s="11"/>
      <c r="CY236" s="11"/>
      <c r="DI236" s="11"/>
      <c r="DS236" s="11"/>
      <c r="EC236" s="11"/>
      <c r="EM236" s="11"/>
      <c r="EW236" s="11"/>
      <c r="FG236" s="11"/>
      <c r="FJ236" s="12"/>
      <c r="FQ236" s="11"/>
      <c r="GA236" s="11"/>
      <c r="GK236" s="11"/>
      <c r="GU236" s="11"/>
    </row>
    <row r="237" spans="93:203" x14ac:dyDescent="0.2">
      <c r="CO237" s="11"/>
      <c r="CY237" s="11"/>
      <c r="DI237" s="11"/>
      <c r="DS237" s="11"/>
      <c r="EC237" s="11"/>
      <c r="EM237" s="11"/>
      <c r="EW237" s="11"/>
      <c r="FG237" s="11"/>
      <c r="FJ237" s="12"/>
      <c r="FQ237" s="11"/>
      <c r="GA237" s="11"/>
      <c r="GK237" s="11"/>
      <c r="GU237" s="11"/>
    </row>
    <row r="238" spans="93:203" x14ac:dyDescent="0.2">
      <c r="CO238" s="11"/>
      <c r="CY238" s="11"/>
      <c r="DI238" s="11"/>
      <c r="DS238" s="11"/>
      <c r="EC238" s="11"/>
      <c r="EM238" s="11"/>
      <c r="EW238" s="11"/>
      <c r="FG238" s="11"/>
      <c r="FJ238" s="12"/>
      <c r="FQ238" s="11"/>
      <c r="GA238" s="11"/>
      <c r="GK238" s="11"/>
      <c r="GU238" s="11"/>
    </row>
    <row r="239" spans="93:203" x14ac:dyDescent="0.2">
      <c r="CO239" s="11"/>
      <c r="CY239" s="11"/>
      <c r="DI239" s="11"/>
      <c r="DS239" s="11"/>
      <c r="EC239" s="11"/>
      <c r="EM239" s="11"/>
      <c r="EW239" s="11"/>
      <c r="FG239" s="11"/>
      <c r="FJ239" s="12"/>
      <c r="FQ239" s="11"/>
      <c r="GA239" s="11"/>
      <c r="GK239" s="11"/>
      <c r="GU239" s="11"/>
    </row>
    <row r="240" spans="93:203" x14ac:dyDescent="0.2">
      <c r="CO240" s="11"/>
      <c r="CY240" s="11"/>
      <c r="DI240" s="11"/>
      <c r="DS240" s="11"/>
      <c r="EC240" s="11"/>
      <c r="EM240" s="11"/>
      <c r="EW240" s="11"/>
      <c r="FG240" s="11"/>
      <c r="FJ240" s="12"/>
      <c r="FQ240" s="11"/>
      <c r="GA240" s="11"/>
      <c r="GK240" s="11"/>
      <c r="GU240" s="11"/>
    </row>
    <row r="241" spans="93:203" x14ac:dyDescent="0.2">
      <c r="CO241" s="11"/>
      <c r="CY241" s="11"/>
      <c r="DI241" s="11"/>
      <c r="DS241" s="11"/>
      <c r="EC241" s="11"/>
      <c r="EM241" s="11"/>
      <c r="EW241" s="11"/>
      <c r="FG241" s="11"/>
      <c r="FJ241" s="12"/>
      <c r="FQ241" s="11"/>
      <c r="GA241" s="11"/>
      <c r="GK241" s="11"/>
      <c r="GU241" s="11"/>
    </row>
    <row r="242" spans="93:203" x14ac:dyDescent="0.2">
      <c r="CO242" s="11"/>
      <c r="CY242" s="11"/>
      <c r="DI242" s="11"/>
      <c r="DS242" s="11"/>
      <c r="EC242" s="11"/>
      <c r="EM242" s="11"/>
      <c r="EW242" s="11"/>
      <c r="FG242" s="11"/>
      <c r="FJ242" s="12"/>
      <c r="FQ242" s="11"/>
      <c r="GA242" s="11"/>
      <c r="GK242" s="11"/>
      <c r="GU242" s="11"/>
    </row>
    <row r="243" spans="93:203" x14ac:dyDescent="0.2">
      <c r="CO243" s="11"/>
      <c r="CY243" s="11"/>
      <c r="DI243" s="11"/>
      <c r="DS243" s="11"/>
      <c r="EC243" s="11"/>
      <c r="EM243" s="11"/>
      <c r="EW243" s="11"/>
      <c r="FG243" s="11"/>
      <c r="FJ243" s="12"/>
      <c r="FQ243" s="11"/>
      <c r="GA243" s="11"/>
      <c r="GK243" s="11"/>
      <c r="GU243" s="11"/>
    </row>
    <row r="244" spans="93:203" x14ac:dyDescent="0.2">
      <c r="CO244" s="11"/>
      <c r="CY244" s="11"/>
      <c r="DI244" s="11"/>
      <c r="DS244" s="11"/>
      <c r="EC244" s="11"/>
      <c r="EM244" s="11"/>
      <c r="EW244" s="11"/>
      <c r="FG244" s="11"/>
      <c r="FJ244" s="12"/>
      <c r="FQ244" s="11"/>
      <c r="GA244" s="11"/>
      <c r="GK244" s="11"/>
      <c r="GU244" s="11"/>
    </row>
    <row r="245" spans="93:203" x14ac:dyDescent="0.2">
      <c r="CO245" s="11"/>
      <c r="CY245" s="11"/>
      <c r="DI245" s="11"/>
      <c r="DS245" s="11"/>
      <c r="EC245" s="11"/>
      <c r="EM245" s="11"/>
      <c r="EW245" s="11"/>
      <c r="FG245" s="11"/>
      <c r="FJ245" s="12"/>
      <c r="FQ245" s="11"/>
      <c r="GA245" s="11"/>
      <c r="GK245" s="11"/>
      <c r="GU245" s="11"/>
    </row>
    <row r="246" spans="93:203" x14ac:dyDescent="0.2">
      <c r="CO246" s="11"/>
      <c r="CY246" s="11"/>
      <c r="DI246" s="11"/>
      <c r="DS246" s="11"/>
      <c r="EC246" s="11"/>
      <c r="EM246" s="11"/>
      <c r="EW246" s="11"/>
      <c r="FG246" s="11"/>
      <c r="FJ246" s="12"/>
      <c r="FQ246" s="11"/>
      <c r="GA246" s="11"/>
      <c r="GK246" s="11"/>
      <c r="GU246" s="11"/>
    </row>
    <row r="247" spans="93:203" x14ac:dyDescent="0.2">
      <c r="CO247" s="11"/>
      <c r="CY247" s="11"/>
      <c r="DI247" s="11"/>
      <c r="DS247" s="11"/>
      <c r="EC247" s="11"/>
      <c r="EM247" s="11"/>
      <c r="EW247" s="11"/>
      <c r="FG247" s="11"/>
      <c r="FJ247" s="12"/>
      <c r="FQ247" s="11"/>
      <c r="GA247" s="11"/>
      <c r="GK247" s="11"/>
      <c r="GU247" s="11"/>
    </row>
    <row r="248" spans="93:203" x14ac:dyDescent="0.2">
      <c r="CO248" s="11"/>
      <c r="CY248" s="11"/>
      <c r="DI248" s="11"/>
      <c r="DS248" s="11"/>
      <c r="EC248" s="11"/>
      <c r="EM248" s="11"/>
      <c r="EW248" s="11"/>
      <c r="FG248" s="11"/>
      <c r="FJ248" s="12"/>
      <c r="FQ248" s="11"/>
      <c r="GA248" s="11"/>
      <c r="GK248" s="11"/>
      <c r="GU248" s="11"/>
    </row>
    <row r="249" spans="93:203" x14ac:dyDescent="0.2">
      <c r="CO249" s="11"/>
      <c r="CY249" s="11"/>
      <c r="DI249" s="11"/>
      <c r="DS249" s="11"/>
      <c r="EC249" s="11"/>
      <c r="EM249" s="11"/>
      <c r="EW249" s="11"/>
      <c r="FG249" s="11"/>
      <c r="FJ249" s="12"/>
      <c r="FQ249" s="11"/>
      <c r="GA249" s="11"/>
      <c r="GK249" s="11"/>
      <c r="GU249" s="11"/>
    </row>
    <row r="250" spans="93:203" x14ac:dyDescent="0.2">
      <c r="CO250" s="11"/>
      <c r="CY250" s="11"/>
      <c r="DI250" s="11"/>
      <c r="DS250" s="11"/>
      <c r="EC250" s="11"/>
      <c r="EM250" s="11"/>
      <c r="EW250" s="11"/>
      <c r="FG250" s="11"/>
      <c r="FJ250" s="12"/>
      <c r="FQ250" s="11"/>
      <c r="GA250" s="11"/>
      <c r="GK250" s="11"/>
      <c r="GU250" s="11"/>
    </row>
    <row r="251" spans="93:203" x14ac:dyDescent="0.2">
      <c r="CO251" s="11"/>
      <c r="CY251" s="11"/>
      <c r="DI251" s="11"/>
      <c r="DS251" s="11"/>
      <c r="EC251" s="11"/>
      <c r="EM251" s="11"/>
      <c r="EW251" s="11"/>
      <c r="FG251" s="11"/>
      <c r="FJ251" s="12"/>
      <c r="FQ251" s="11"/>
      <c r="GA251" s="11"/>
      <c r="GK251" s="11"/>
      <c r="GU251" s="11"/>
    </row>
    <row r="252" spans="93:203" x14ac:dyDescent="0.2">
      <c r="CO252" s="11"/>
      <c r="CY252" s="11"/>
      <c r="DI252" s="11"/>
      <c r="DS252" s="11"/>
      <c r="EC252" s="11"/>
      <c r="EM252" s="11"/>
      <c r="EW252" s="11"/>
      <c r="FG252" s="11"/>
      <c r="FJ252" s="12"/>
      <c r="FQ252" s="11"/>
      <c r="GA252" s="11"/>
      <c r="GK252" s="11"/>
      <c r="GU252" s="11"/>
    </row>
    <row r="253" spans="93:203" x14ac:dyDescent="0.2">
      <c r="CO253" s="11"/>
      <c r="CY253" s="11"/>
      <c r="DI253" s="11"/>
      <c r="DS253" s="11"/>
      <c r="EC253" s="11"/>
      <c r="EM253" s="11"/>
      <c r="EW253" s="11"/>
      <c r="FG253" s="11"/>
      <c r="FJ253" s="12"/>
      <c r="FQ253" s="11"/>
      <c r="GA253" s="11"/>
      <c r="GK253" s="11"/>
      <c r="GU253" s="11"/>
    </row>
  </sheetData>
  <mergeCells count="13">
    <mergeCell ref="BH90:BJ90"/>
    <mergeCell ref="Z1:AA1"/>
    <mergeCell ref="AN1:AP1"/>
    <mergeCell ref="AU1:AV1"/>
    <mergeCell ref="BB1:BC1"/>
    <mergeCell ref="BI6:BO6"/>
    <mergeCell ref="BH57:BJ57"/>
    <mergeCell ref="L1:M1"/>
    <mergeCell ref="A1:A2"/>
    <mergeCell ref="B1:B2"/>
    <mergeCell ref="C1:C2"/>
    <mergeCell ref="D1:D2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Alvarado</dc:creator>
  <cp:lastModifiedBy>Jose Alvarado</cp:lastModifiedBy>
  <dcterms:created xsi:type="dcterms:W3CDTF">2026-01-15T16:18:05Z</dcterms:created>
  <dcterms:modified xsi:type="dcterms:W3CDTF">2026-01-15T16:20:37Z</dcterms:modified>
</cp:coreProperties>
</file>