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b.wurster\Desktop\"/>
    </mc:Choice>
  </mc:AlternateContent>
  <xr:revisionPtr revIDLastSave="0" documentId="8_{6BA7E4B9-50E6-4EE8-B4FE-9AA6E63DF59B}" xr6:coauthVersionLast="36" xr6:coauthVersionMax="36" xr10:uidLastSave="{00000000-0000-0000-0000-000000000000}"/>
  <bookViews>
    <workbookView xWindow="0" yWindow="0" windowWidth="28800" windowHeight="12810" tabRatio="904" xr2:uid="{00000000-000D-0000-FFFF-FFFF00000000}"/>
  </bookViews>
  <sheets>
    <sheet name="Cover Page" sheetId="11" r:id="rId1"/>
    <sheet name="Assets &amp; Liabilities" sheetId="3" r:id="rId2"/>
    <sheet name="Revenues &amp; Expenditures" sheetId="22" r:id="rId3"/>
    <sheet name="Published Summary" sheetId="16" r:id="rId4"/>
    <sheet name="Salary Schedule" sheetId="13" r:id="rId5"/>
    <sheet name="Paym Over $2,500" sheetId="18" r:id="rId6"/>
    <sheet name="Paym $1,000 to $2,500" sheetId="19" r:id="rId7"/>
    <sheet name="Paym $500 to $999" sheetId="2" r:id="rId8"/>
    <sheet name="Contracts Exceeding $25,000" sheetId="20" r:id="rId9"/>
    <sheet name="Error Checks" sheetId="25" r:id="rId10"/>
    <sheet name="Lookups" sheetId="23" state="hidden" r:id="rId11"/>
    <sheet name="ASA24" sheetId="24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AMO_SingleObject_151849305_ROM_F0.SEC2.Print_1.SEC1.BDY.Data_Set_WORK_COLE" hidden="1">#REF!</definedName>
    <definedName name="_AMO_SingleObject_151849305_ROM_F0.SEC2.Print_1.SEC1.HDR.TXT1" hidden="1">#REF!</definedName>
    <definedName name="_AMO_SingleObject_151849305_ROM_F0.SEC2.Print_2.SEC1.BDY.Data_Set_WORK_SIMTWOA" hidden="1">#REF!</definedName>
    <definedName name="_AMO_SingleObject_151849305_ROM_F0.SEC2.Print_2.SEC1.HDR.TXT1" hidden="1">#REF!</definedName>
    <definedName name="_AMO_SingleObject_151849305_ROM_F0.SEC2.Print_2.SEC1.HDR.TXT2" hidden="1">#REF!</definedName>
    <definedName name="_AMO_SingleObject_151849305_ROM_F0.SEC2.Print_2.SEC1.HDR.TXT3" hidden="1">#REF!</definedName>
    <definedName name="_AMO_SingleObject_151849305_ROM_F0.SEC2.Print_2.SEC1.HDR.TXT4" hidden="1">#REF!</definedName>
    <definedName name="_AMO_SingleObject_151849305_ROM_F0.SEC2.Print_2.SEC1.HDR.TXT5" hidden="1">#REF!</definedName>
    <definedName name="_AMO_SingleObject_20457410_ROM_F0.SEC2.Print_1.SEC1.BDY.Data_Set_WORK_FINAL" hidden="1">#REF!</definedName>
    <definedName name="_AMO_SingleObject_20457410_ROM_F0.SEC2.Print_1.SEC1.HDR.TXT1" hidden="1">#REF!</definedName>
    <definedName name="_AMO_SingleObject_20457410_ROM_F0.SEC2.Print_1.SEC1.HDR.TXT2" hidden="1">#REF!</definedName>
    <definedName name="_AMO_SingleObject_20457410_ROM_F0.SEC2.Print_1.SEC1.HDR.TXT3" hidden="1">#REF!</definedName>
    <definedName name="_AMO_SingleObject_20457410_ROM_F0.SEC2.Print_1.SEC1.HDR.TXT4" hidden="1">#REF!</definedName>
    <definedName name="_AMO_SingleObject_20457410_ROM_F0.SEC2.Print_1.SEC1.HDR.TXT5" hidden="1">#REF!</definedName>
    <definedName name="_AMO_SingleObject_261073214_ROM_F0.SEC2.Print_1.SEC1.HDR.TXT1" hidden="1">'[1]$85M Loss Limit Calc 9-4'!#REF!</definedName>
    <definedName name="_AMO_SingleObject_261073214_ROM_F0.SEC2.Print_2.SEC1.BDY.Data_Set_WORK_SIMTWOA" hidden="1">'[1]$85M Loss Limit Calc 9-4'!#REF!</definedName>
    <definedName name="_AMO_SingleObject_261073214_ROM_F0.SEC2.Print_2.SEC1.HDR.TXT1" hidden="1">'[1]$85M Loss Limit Calc 9-4'!#REF!</definedName>
    <definedName name="_AMO_SingleObject_261073214_ROM_F0.SEC2.Print_2.SEC1.HDR.TXT2" hidden="1">'[1]$85M Loss Limit Calc 9-4'!#REF!</definedName>
    <definedName name="_AMO_SingleObject_261073214_ROM_F0.SEC2.Print_2.SEC1.HDR.TXT3" hidden="1">'[1]$85M Loss Limit Calc 9-4'!#REF!</definedName>
    <definedName name="_AMO_SingleObject_261073214_ROM_F0.SEC2.Print_2.SEC1.HDR.TXT4" hidden="1">'[1]$85M Loss Limit Calc 9-4'!#REF!</definedName>
    <definedName name="_AMO_SingleObject_261073214_ROM_F0.SEC2.Print_2.SEC1.HDR.TXT5" hidden="1">'[1]$85M Loss Limit Calc 9-4'!#REF!</definedName>
    <definedName name="_AMO_SingleObject_297297864_ROM_F0.SEC2.Print_1.SEC1.HDR.TXT1" hidden="1">'[2]FORMULA &amp; DIST TYPE'!#REF!</definedName>
    <definedName name="_AMO_SingleObject_297297864_ROM_F0.SEC2.Print_2.SEC1.BDY.Data_Set_WORK_SIMTWOA" hidden="1">'[2]FORMULA &amp; DIST TYPE'!#REF!</definedName>
    <definedName name="_AMO_SingleObject_297297864_ROM_F0.SEC2.Print_2.SEC1.HDR.TXT1" hidden="1">'[2]FORMULA &amp; DIST TYPE'!#REF!</definedName>
    <definedName name="_AMO_SingleObject_297297864_ROM_F0.SEC2.Print_2.SEC1.HDR.TXT2" hidden="1">'[2]FORMULA &amp; DIST TYPE'!#REF!</definedName>
    <definedName name="_AMO_SingleObject_297297864_ROM_F0.SEC2.Print_2.SEC1.HDR.TXT3" hidden="1">'[2]FORMULA &amp; DIST TYPE'!#REF!</definedName>
    <definedName name="_AMO_SingleObject_297297864_ROM_F0.SEC2.Print_2.SEC1.HDR.TXT4" hidden="1">'[2]FORMULA &amp; DIST TYPE'!#REF!</definedName>
    <definedName name="_AMO_SingleObject_297297864_ROM_F0.SEC2.Print_2.SEC1.HDR.TXT5" hidden="1">'[2]FORMULA &amp; DIST TYPE'!#REF!</definedName>
    <definedName name="_AMO_SingleObject_450755104_ROM_F0.SEC2.Print_2.SEC1.BDY.Data_Set_WORK_SIMTWOA" hidden="1">[3]data!#REF!</definedName>
    <definedName name="_AMO_SingleObject_450755104_ROM_F0.SEC2.Print_2.SEC1.HDR.TXT1" hidden="1">[3]data!#REF!</definedName>
    <definedName name="_AMO_SingleObject_450755104_ROM_F0.SEC2.Print_2.SEC1.HDR.TXT2" hidden="1">[3]data!#REF!</definedName>
    <definedName name="_AMO_SingleObject_450755104_ROM_F0.SEC2.Print_2.SEC1.HDR.TXT3" hidden="1">[3]data!#REF!</definedName>
    <definedName name="_AMO_SingleObject_450755104_ROM_F0.SEC2.Print_2.SEC1.HDR.TXT4" hidden="1">[3]data!#REF!</definedName>
    <definedName name="_AMO_SingleObject_450755104_ROM_F0.SEC2.Print_2.SEC1.HDR.TXT5" hidden="1">[3]data!#REF!</definedName>
    <definedName name="_AMO_SingleObject_45729353_ROM_F0.SEC2.Print_1.SEC1.BDY.Data_Set_WORK_COLE" hidden="1">#REF!</definedName>
    <definedName name="_AMO_SingleObject_45729353_ROM_F0.SEC2.Print_1.SEC1.HDR.TXT1" hidden="1">#REF!</definedName>
    <definedName name="_AMO_SingleObject_45729353_ROM_F0.SEC2.Print_2.SEC1.BDY.Data_Set_WORK_SIMTWOA" hidden="1">#REF!</definedName>
    <definedName name="_AMO_SingleObject_45729353_ROM_F0.SEC2.Print_2.SEC1.HDR.TXT1" hidden="1">#REF!</definedName>
    <definedName name="_AMO_SingleObject_45729353_ROM_F0.SEC2.Print_2.SEC1.HDR.TXT2" hidden="1">#REF!</definedName>
    <definedName name="_AMO_SingleObject_45729353_ROM_F0.SEC2.Print_2.SEC1.HDR.TXT3" hidden="1">#REF!</definedName>
    <definedName name="_AMO_SingleObject_45729353_ROM_F0.SEC2.Print_2.SEC1.HDR.TXT4" hidden="1">#REF!</definedName>
    <definedName name="_AMO_SingleObject_45729353_ROM_F0.SEC2.Print_2.SEC1.HDR.TXT5" hidden="1">#REF!</definedName>
    <definedName name="_AMO_SingleObject_480642679_ROM_F0.SEC2.Print_1.SEC1.HDR.TXT1" hidden="1">'[4]2015'!#REF!</definedName>
    <definedName name="_AMO_SingleObject_480642679_ROM_F0.SEC2.Print_2.SEC1.BDY.Data_Set_WORK_SIMTWOA" hidden="1">'[4]2015'!#REF!</definedName>
    <definedName name="_AMO_SingleObject_480642679_ROM_F0.SEC2.Print_2.SEC1.HDR.TXT1" hidden="1">'[4]2015'!#REF!</definedName>
    <definedName name="_AMO_SingleObject_480642679_ROM_F0.SEC2.Print_2.SEC1.HDR.TXT2" hidden="1">'[4]2015'!#REF!</definedName>
    <definedName name="_AMO_SingleObject_480642679_ROM_F0.SEC2.Print_2.SEC1.HDR.TXT3" hidden="1">'[4]2015'!#REF!</definedName>
    <definedName name="_AMO_SingleObject_480642679_ROM_F0.SEC2.Print_2.SEC1.HDR.TXT4" hidden="1">'[4]2015'!#REF!</definedName>
    <definedName name="_AMO_SingleObject_480642679_ROM_F0.SEC2.Print_2.SEC1.HDR.TXT5" hidden="1">'[4]2015'!#REF!</definedName>
    <definedName name="_AMO_SingleObject_492809584_ROM_F0.SEC2.Print_1.SEC1.HDR.TXT1" hidden="1">'[4]2014'!#REF!</definedName>
    <definedName name="_AMO_SingleObject_492809584_ROM_F0.SEC2.Print_2.SEC1.BDY.Data_Set_WORK_SIMTWOA" hidden="1">'[4]2014'!#REF!</definedName>
    <definedName name="_AMO_SingleObject_492809584_ROM_F0.SEC2.Print_2.SEC1.HDR.TXT1" hidden="1">'[4]2014'!#REF!</definedName>
    <definedName name="_AMO_SingleObject_492809584_ROM_F0.SEC2.Print_2.SEC1.HDR.TXT2" hidden="1">'[4]2014'!#REF!</definedName>
    <definedName name="_AMO_SingleObject_492809584_ROM_F0.SEC2.Print_2.SEC1.HDR.TXT3" hidden="1">'[4]2014'!#REF!</definedName>
    <definedName name="_AMO_SingleObject_492809584_ROM_F0.SEC2.Print_2.SEC1.HDR.TXT4" hidden="1">'[4]2014'!#REF!</definedName>
    <definedName name="_AMO_SingleObject_492809584_ROM_F0.SEC2.Print_2.SEC1.HDR.TXT5" hidden="1">'[4]2014'!#REF!</definedName>
    <definedName name="_AMO_SingleObject_569590114_ROM_F0.SEC2.Print_1.SEC1.BDY.Data_Set_WORK_COLE" hidden="1">#REF!</definedName>
    <definedName name="_AMO_SingleObject_569590114_ROM_F0.SEC2.Print_1.SEC1.HDR.TXT1" hidden="1">#REF!</definedName>
    <definedName name="_AMO_SingleObject_569590114_ROM_F0.SEC2.Print_2.SEC1.BDY.Data_Set_WORK_SIMTWOA" hidden="1">#REF!</definedName>
    <definedName name="_AMO_SingleObject_569590114_ROM_F0.SEC2.Print_2.SEC1.HDR.TXT1" hidden="1">#REF!</definedName>
    <definedName name="_AMO_SingleObject_569590114_ROM_F0.SEC2.Print_2.SEC1.HDR.TXT2" hidden="1">#REF!</definedName>
    <definedName name="_AMO_SingleObject_569590114_ROM_F0.SEC2.Print_2.SEC1.HDR.TXT3" hidden="1">#REF!</definedName>
    <definedName name="_AMO_SingleObject_569590114_ROM_F0.SEC2.Print_2.SEC1.HDR.TXT4" hidden="1">#REF!</definedName>
    <definedName name="_AMO_SingleObject_569590114_ROM_F0.SEC2.Print_2.SEC1.HDR.TXT5" hidden="1">#REF!</definedName>
    <definedName name="_AMO_SingleObject_601675587_ROM_F0.SEC2.Print_1.SEC1.HDR.TXT1" hidden="1">'[5]2015 Taxes CY 16 CPPRT'!#REF!</definedName>
    <definedName name="_AMO_SingleObject_669565704_ROM_F0.SEC2.Print_1.SEC1.HDR.TXT1" hidden="1">'[4]Real for Checking'!#REF!</definedName>
    <definedName name="_AMO_SingleObject_669565704_ROM_F0.SEC2.Print_2.SEC1.BDY.Data_Set_WORK_SIMTWOA" hidden="1">'[4]Real for Checking'!#REF!</definedName>
    <definedName name="_AMO_SingleObject_669565704_ROM_F0.SEC2.Print_2.SEC1.HDR.TXT1" hidden="1">'[4]Real for Checking'!#REF!</definedName>
    <definedName name="_AMO_SingleObject_669565704_ROM_F0.SEC2.Print_2.SEC1.HDR.TXT2" hidden="1">'[4]Real for Checking'!#REF!</definedName>
    <definedName name="_AMO_SingleObject_669565704_ROM_F0.SEC2.Print_2.SEC1.HDR.TXT3" hidden="1">'[4]Real for Checking'!#REF!</definedName>
    <definedName name="_AMO_SingleObject_669565704_ROM_F0.SEC2.Print_2.SEC1.HDR.TXT4" hidden="1">'[4]Real for Checking'!#REF!</definedName>
    <definedName name="_AMO_SingleObject_669565704_ROM_F0.SEC2.Print_2.SEC1.HDR.TXT5" hidden="1">'[4]Real for Checking'!#REF!</definedName>
    <definedName name="_AMO_SingleObject_739077726_ROM_F0.SEC2.Print_1.SEC1.HDR.TXT1" hidden="1">'[6]WO PTELL'!#REF!</definedName>
    <definedName name="_AMO_SingleObject_739077726_ROM_F0.SEC2.Print_2.SEC1.BDY.Data_Set_WORK_SIMTWOA" hidden="1">'[6]WO PTELL'!#REF!</definedName>
    <definedName name="_AMO_SingleObject_739077726_ROM_F0.SEC2.Print_2.SEC1.HDR.TXT1" hidden="1">'[6]WO PTELL'!#REF!</definedName>
    <definedName name="_AMO_SingleObject_739077726_ROM_F0.SEC2.Print_2.SEC1.HDR.TXT2" hidden="1">'[6]WO PTELL'!#REF!</definedName>
    <definedName name="_AMO_SingleObject_739077726_ROM_F0.SEC2.Print_2.SEC1.HDR.TXT3" hidden="1">'[6]WO PTELL'!#REF!</definedName>
    <definedName name="_AMO_SingleObject_739077726_ROM_F0.SEC2.Print_2.SEC1.HDR.TXT4" hidden="1">'[6]WO PTELL'!#REF!</definedName>
    <definedName name="_AMO_SingleObject_739077726_ROM_F0.SEC2.Print_2.SEC1.HDR.TXT5" hidden="1">'[6]WO PTELL'!#REF!</definedName>
    <definedName name="_AMO_SingleObject_768399527_ROM_F0.SEC2.Print_1.SEC1.BDY.Data_Set_WORK_COLE" hidden="1">#REF!</definedName>
    <definedName name="_AMO_SingleObject_768399527_ROM_F0.SEC2.Print_1.SEC1.HDR.TXT1" hidden="1">#REF!</definedName>
    <definedName name="_AMO_SingleObject_768399527_ROM_F0.SEC2.Print_2.SEC1.BDY.Data_Set_WORK_SIMTWOA" hidden="1">#REF!</definedName>
    <definedName name="_AMO_SingleObject_768399527_ROM_F0.SEC2.Print_2.SEC1.HDR.TXT1" hidden="1">#REF!</definedName>
    <definedName name="_AMO_SingleObject_768399527_ROM_F0.SEC2.Print_2.SEC1.HDR.TXT2" hidden="1">#REF!</definedName>
    <definedName name="_AMO_SingleObject_768399527_ROM_F0.SEC2.Print_2.SEC1.HDR.TXT3" hidden="1">#REF!</definedName>
    <definedName name="_AMO_SingleObject_768399527_ROM_F0.SEC2.Print_2.SEC1.HDR.TXT4" hidden="1">#REF!</definedName>
    <definedName name="_AMO_SingleObject_768399527_ROM_F0.SEC2.Print_2.SEC1.HDR.TXT5" hidden="1">#REF!</definedName>
    <definedName name="_AMO_SingleObject_790798588_ROM_F0.SEC2.Print_1.SEC1.HDR.TXT1" hidden="1">'[4]2013'!#REF!</definedName>
    <definedName name="_AMO_SingleObject_790798588_ROM_F0.SEC2.Print_1.SEC1.HDR.TXT2" hidden="1">'[4]2013'!#REF!</definedName>
    <definedName name="_AMO_SingleObject_790798588_ROM_F0.SEC2.Print_1.SEC1.HDR.TXT3" hidden="1">'[4]2013'!#REF!</definedName>
    <definedName name="_AMO_SingleObject_790798588_ROM_F0.SEC2.Print_1.SEC1.HDR.TXT4" hidden="1">'[4]2013'!#REF!</definedName>
    <definedName name="_AMO_SingleObject_790798588_ROM_F0.SEC2.Print_1.SEC1.HDR.TXT5" hidden="1">'[4]2013'!#REF!</definedName>
    <definedName name="_AMO_SingleObject_790798588_ROM_F0.SEC2.Print_2.SEC1.BDY.Data_Set_WORK_SIMTWOA" hidden="1">'[4]2013'!#REF!</definedName>
    <definedName name="_AMO_SingleObject_790798588_ROM_F0.SEC2.Print_2.SEC1.HDR.TXT1" hidden="1">'[4]2013'!#REF!</definedName>
    <definedName name="_AMO_SingleObject_790798588_ROM_F0.SEC2.Print_2.SEC1.HDR.TXT2" hidden="1">'[4]2013'!#REF!</definedName>
    <definedName name="_AMO_SingleObject_790798588_ROM_F0.SEC2.Print_2.SEC1.HDR.TXT3" hidden="1">'[4]2013'!#REF!</definedName>
    <definedName name="_AMO_SingleObject_790798588_ROM_F0.SEC2.Print_2.SEC1.HDR.TXT4" hidden="1">'[4]2013'!#REF!</definedName>
    <definedName name="_AMO_SingleObject_790798588_ROM_F0.SEC2.Print_2.SEC1.HDR.TXT5" hidden="1">'[4]2013'!#REF!</definedName>
    <definedName name="_AMO_SingleObject_84217206_ROM_F0.SEC2.Print_1.SEC1.HDR.TXT1" hidden="1">'[6]W PTELL'!#REF!</definedName>
    <definedName name="_AMO_SingleObject_84217206_ROM_F0.SEC2.Print_2.SEC1.BDY.Data_Set_WORK_SIMTWOA" hidden="1">'[6]W PTELL'!#REF!</definedName>
    <definedName name="_AMO_SingleObject_84217206_ROM_F0.SEC2.Print_2.SEC1.HDR.TXT1" hidden="1">'[6]W PTELL'!#REF!</definedName>
    <definedName name="_AMO_SingleObject_84217206_ROM_F0.SEC2.Print_2.SEC1.HDR.TXT2" hidden="1">'[6]W PTELL'!#REF!</definedName>
    <definedName name="_AMO_SingleObject_84217206_ROM_F0.SEC2.Print_2.SEC1.HDR.TXT3" hidden="1">'[6]W PTELL'!#REF!</definedName>
    <definedName name="_AMO_SingleObject_84217206_ROM_F0.SEC2.Print_2.SEC1.HDR.TXT4" hidden="1">'[6]W PTELL'!#REF!</definedName>
    <definedName name="_AMO_SingleObject_84217206_ROM_F0.SEC2.Print_2.SEC1.HDR.TXT5" hidden="1">'[6]W PTELL'!#REF!</definedName>
    <definedName name="_AMO_SingleObject_847633867_ROM_F0.SEC2.Print_1.SEC1.BDY.Data_Set_WORK_COLE" hidden="1">#REF!</definedName>
    <definedName name="_AMO_SingleObject_847633867_ROM_F0.SEC2.Print_1.SEC1.HDR.TXT1" hidden="1">'[7]GSAVAR 17'!#REF!</definedName>
    <definedName name="_AMO_SingleObject_847633867_ROM_F0.SEC2.Print_2.SEC1.BDY.Data_Set_WORK_SIMTWOA" hidden="1">'[7]GSAVAR 17'!#REF!</definedName>
    <definedName name="_AMO_SingleObject_847633867_ROM_F0.SEC2.Print_2.SEC1.HDR.TXT1" hidden="1">'[7]GSAVAR 17'!#REF!</definedName>
    <definedName name="_AMO_SingleObject_847633867_ROM_F0.SEC2.Print_2.SEC1.HDR.TXT2" hidden="1">'[7]GSAVAR 17'!#REF!</definedName>
    <definedName name="_AMO_SingleObject_847633867_ROM_F0.SEC2.Print_2.SEC1.HDR.TXT3" hidden="1">'[7]GSAVAR 17'!#REF!</definedName>
    <definedName name="_AMO_SingleObject_847633867_ROM_F0.SEC2.Print_2.SEC1.HDR.TXT4" hidden="1">'[7]GSAVAR 17'!#REF!</definedName>
    <definedName name="_AMO_SingleObject_847633867_ROM_F0.SEC2.Print_2.SEC1.HDR.TXT5" hidden="1">'[7]GSAVAR 17'!#REF!</definedName>
    <definedName name="_AMO_SingleObject_875771459_ROM_F0.SEC2.Print_1.SEC1.BDY.Data_Set_WORK_COLE" hidden="1">#REF!</definedName>
    <definedName name="_AMO_SingleObject_875771459_ROM_F0.SEC2.Print_1.SEC1.HDR.TXT1" hidden="1">[7]GSAVAR16!#REF!</definedName>
    <definedName name="_AMO_SingleObject_875771459_ROM_F0.SEC2.Print_2.SEC1.BDY.Data_Set_WORK_SIMTWOA" hidden="1">[7]GSAVAR16!#REF!</definedName>
    <definedName name="_AMO_SingleObject_875771459_ROM_F0.SEC2.Print_2.SEC1.HDR.TXT1" hidden="1">[7]GSAVAR16!#REF!</definedName>
    <definedName name="_AMO_SingleObject_875771459_ROM_F0.SEC2.Print_2.SEC1.HDR.TXT2" hidden="1">[7]GSAVAR16!#REF!</definedName>
    <definedName name="_AMO_SingleObject_875771459_ROM_F0.SEC2.Print_2.SEC1.HDR.TXT3" hidden="1">[7]GSAVAR16!#REF!</definedName>
    <definedName name="_AMO_SingleObject_875771459_ROM_F0.SEC2.Print_2.SEC1.HDR.TXT4" hidden="1">[7]GSAVAR16!#REF!</definedName>
    <definedName name="_AMO_SingleObject_875771459_ROM_F0.SEC2.Print_2.SEC1.HDR.TXT5" hidden="1">[7]GSAVAR16!#REF!</definedName>
    <definedName name="_AMO_SingleObject_978866249_ROM_F0.SEC2.Print_2.SEC1.BDY.Data_Set_WORK_SIMTWOA" hidden="1">'[2]Limiting Rate'!#REF!</definedName>
    <definedName name="_AMO_SingleObject_978866249_ROM_F0.SEC2.Print_2.SEC1.HDR.TXT1" hidden="1">'[2]Limiting Rate'!#REF!</definedName>
    <definedName name="_AMO_SingleObject_978866249_ROM_F0.SEC2.Print_2.SEC1.HDR.TXT2" hidden="1">'[2]Limiting Rate'!#REF!</definedName>
    <definedName name="_AMO_SingleObject_978866249_ROM_F0.SEC2.Print_2.SEC1.HDR.TXT3" hidden="1">'[2]Limiting Rate'!#REF!</definedName>
    <definedName name="_AMO_SingleObject_978866249_ROM_F0.SEC2.Print_2.SEC1.HDR.TXT4" hidden="1">'[2]Limiting Rate'!#REF!</definedName>
    <definedName name="_AMO_SingleObject_978866249_ROM_F0.SEC2.Print_2.SEC1.HDR.TXT5" hidden="1">'[2]Limiting Rate'!#REF!</definedName>
    <definedName name="_AMO_SingleObject_984896348_ROM_F0.SEC2.Print_1.SEC1.BDY.Data_Set_WORK_COLE" hidden="1">#REF!</definedName>
    <definedName name="_AMO_SingleObject_984896348_ROM_F0.SEC2.Print_1.SEC1.HDR.TXT1" hidden="1">#REF!</definedName>
    <definedName name="_AMO_SingleObject_984896348_ROM_F0.SEC2.Print_2.SEC1.BDY.Data_Set_WORK_JIM" hidden="1">#REF!</definedName>
    <definedName name="_AMO_SingleObject_984896348_ROM_F0.SEC2.Print_2.SEC1.HDR.TXT1" hidden="1">#REF!</definedName>
    <definedName name="_AMO_SingleObject_984896348_ROM_F0.SEC2.Print_3.SEC1.BDY.Data_Set_WORK_SIMTWOA" hidden="1">#REF!</definedName>
    <definedName name="_AMO_SingleObject_984896348_ROM_F0.SEC2.Print_3.SEC1.HDR.TXT1" hidden="1">#REF!</definedName>
    <definedName name="_AMO_SingleObject_984896348_ROM_F0.SEC2.Print_3.SEC1.HDR.TXT2" hidden="1">#REF!</definedName>
    <definedName name="_AMO_SingleObject_984896348_ROM_F0.SEC2.Print_3.SEC1.HDR.TXT3" hidden="1">#REF!</definedName>
    <definedName name="_AMO_SingleObject_984896348_ROM_F0.SEC2.Print_3.SEC1.HDR.TXT4" hidden="1">#REF!</definedName>
    <definedName name="_AMO_SingleObject_984896348_ROM_F0.SEC2.Print_3.SEC1.HDR.TXT5" hidden="1">#REF!</definedName>
    <definedName name="_xlnm._FilterDatabase" localSheetId="10" hidden="1">Lookups!$B$2:$AC$853</definedName>
    <definedName name="_Order1" hidden="1">255</definedName>
    <definedName name="_Order2" hidden="1">255</definedName>
    <definedName name="ADDRESS">'Cover Page'!$D$11:$G$11</definedName>
    <definedName name="COUNTY">'Cover Page'!$D$12:$G$12</definedName>
    <definedName name="ddTopChoice">Lookups!$B$2</definedName>
    <definedName name="NAME_OF_NEWSPAPER__WHERE_PUBLISHED">'Cover Page'!$D$13:$G$13</definedName>
    <definedName name="_xlnm.Print_Area" localSheetId="1">'Assets &amp; Liabilities'!$A$1:$L$65</definedName>
    <definedName name="_xlnm.Print_Area" localSheetId="0">'Cover Page'!$A$1:$J$49</definedName>
    <definedName name="_xlnm.Print_Area" localSheetId="4">'Salary Schedule'!$A$1:$G$673</definedName>
    <definedName name="RCDT_NUMBER">'Cover Page'!$D$10:$G$10</definedName>
    <definedName name="SCHADDRS">#REF!</definedName>
    <definedName name="SCHCTY">#REF!</definedName>
    <definedName name="SCHNMBR">#REF!</definedName>
    <definedName name="SCHNME">#REF!</definedName>
    <definedName name="School_District" localSheetId="9">[8]!Table1[School District]</definedName>
    <definedName name="School_District">Table1[School District]</definedName>
    <definedName name="SCHOOL_DISTRICT_JOINT_AGREEMENT_NAME">'Cover Page'!$D$9:$G$9</definedName>
    <definedName name="SUPT">#REF!</definedName>
    <definedName name="validation_list" comment="For Dist Name autocomplete dropdown on Cover tab (cell G13)" localSheetId="9">OFFSET('[8]District Dropdown'!$J$2,,,COUNTIF('[8]District Dropdown'!$J$2:$J$995,"?*"))</definedName>
    <definedName name="validation_list" comment="For Dist Name autocomplete dropdown on Cover tab (cell G13)">OFFSET(Lookups!$H$2,,,COUNTIF(Lookups!$H$2:$H$994,"?*"))</definedName>
    <definedName name="Z_3A864784_2CF4_47E7_9698_97A2E9BA97D9_.wvu.Cols" localSheetId="10" hidden="1">Lookups!$M:$T</definedName>
    <definedName name="Z_8245A0A0_8911_4934_9A9B_B83065EDCD65_.wvu.Cols" localSheetId="10" hidden="1">Lookups!#REF!,Lookups!$U:$AB</definedName>
    <definedName name="Z_8245A0A0_8911_4934_9A9B_B83065EDCD65_.wvu.FilterData" localSheetId="10" hidden="1">Lookups!$B$2:$AC$853</definedName>
    <definedName name="Z_8245A0A0_8911_4934_9A9B_B83065EDCD65_.wvu.Rows" localSheetId="10" hidden="1">Lookups!$1:$1</definedName>
  </definedNames>
  <calcPr calcId="191029"/>
</workbook>
</file>

<file path=xl/calcChain.xml><?xml version="1.0" encoding="utf-8"?>
<calcChain xmlns="http://schemas.openxmlformats.org/spreadsheetml/2006/main">
  <c r="C18" i="25" l="1"/>
  <c r="C17" i="25"/>
  <c r="C16" i="25" a="1"/>
  <c r="C16" i="25" s="1"/>
  <c r="C14" i="25"/>
  <c r="C13" i="25"/>
  <c r="C12" i="25"/>
  <c r="C15" i="25" a="1"/>
  <c r="C15" i="25" s="1"/>
  <c r="C11" i="25" a="1"/>
  <c r="C11" i="25" s="1"/>
  <c r="C10" i="25" a="1"/>
  <c r="C10" i="25" s="1"/>
  <c r="C21" i="25"/>
  <c r="G46" i="11" l="1"/>
  <c r="C28" i="25" a="1"/>
  <c r="C28" i="25" s="1"/>
  <c r="B6" i="18"/>
  <c r="B5" i="18"/>
  <c r="B7" i="13"/>
  <c r="C32" i="25" a="1"/>
  <c r="C32" i="25" s="1"/>
  <c r="C30" i="25" a="1"/>
  <c r="C30" i="25" s="1"/>
  <c r="C25" i="25"/>
  <c r="I44" i="11"/>
  <c r="D10" i="11"/>
  <c r="C24" i="25" a="1"/>
  <c r="C24" i="25" s="1"/>
  <c r="C20" i="25" a="1"/>
  <c r="C20" i="25" s="1"/>
  <c r="C22" i="25" l="1"/>
  <c r="H11" i="11" l="1"/>
  <c r="C7" i="25" l="1"/>
  <c r="D12" i="11"/>
  <c r="D11" i="11"/>
  <c r="H10" i="11" s="1"/>
  <c r="J13" i="11"/>
  <c r="J12" i="11"/>
  <c r="J11" i="11"/>
  <c r="J10" i="11"/>
  <c r="B4" i="19" l="1"/>
  <c r="B5" i="13"/>
  <c r="B4" i="18"/>
  <c r="B4" i="2"/>
  <c r="B6" i="16"/>
  <c r="C8" i="25"/>
  <c r="C26" i="25"/>
  <c r="C9" i="25" l="1"/>
  <c r="A17" i="20" l="1"/>
  <c r="A12" i="20"/>
  <c r="A11" i="20" l="1"/>
  <c r="A1" i="20" l="1"/>
  <c r="A61" i="22"/>
  <c r="B24" i="16" s="1"/>
  <c r="A32" i="22"/>
  <c r="A30" i="22"/>
  <c r="B21" i="16" s="1"/>
  <c r="B12" i="16"/>
  <c r="B8" i="16"/>
  <c r="B4" i="16"/>
  <c r="A1" i="16" l="1"/>
  <c r="A40" i="22"/>
  <c r="A34" i="22"/>
  <c r="A2" i="22"/>
  <c r="A2" i="3"/>
  <c r="A62" i="3"/>
  <c r="A61" i="3"/>
  <c r="G6" i="11" l="1"/>
  <c r="E6" i="16" l="1"/>
  <c r="A2" i="23" l="1"/>
  <c r="I45" i="11" l="1"/>
  <c r="I47" i="11" s="1"/>
  <c r="J55" i="22"/>
  <c r="K55" i="22"/>
  <c r="K54" i="22"/>
  <c r="J54" i="22"/>
  <c r="K52" i="22"/>
  <c r="J52" i="22"/>
  <c r="E55" i="22"/>
  <c r="F55" i="22"/>
  <c r="G55" i="22"/>
  <c r="F53" i="22"/>
  <c r="G53" i="22"/>
  <c r="G52" i="22"/>
  <c r="H52" i="22"/>
  <c r="F52" i="22"/>
  <c r="E54" i="22"/>
  <c r="F54" i="22"/>
  <c r="G54" i="22"/>
  <c r="H54" i="22"/>
  <c r="C53" i="22"/>
  <c r="D53" i="22"/>
  <c r="C54" i="22"/>
  <c r="D54" i="22"/>
  <c r="C55" i="22"/>
  <c r="D55" i="22"/>
  <c r="D52" i="22"/>
  <c r="C52" i="22"/>
  <c r="G51" i="22"/>
  <c r="C51" i="22"/>
  <c r="K48" i="22"/>
  <c r="J48" i="22"/>
  <c r="D48" i="22"/>
  <c r="E48" i="22"/>
  <c r="F48" i="22"/>
  <c r="G48" i="22"/>
  <c r="H48" i="22"/>
  <c r="C48" i="22"/>
  <c r="D46" i="22"/>
  <c r="E46" i="22"/>
  <c r="F46" i="22"/>
  <c r="G46" i="22"/>
  <c r="H46" i="22"/>
  <c r="I46" i="22"/>
  <c r="J46" i="22"/>
  <c r="K46" i="22"/>
  <c r="C46" i="22"/>
  <c r="D45" i="22"/>
  <c r="E45" i="22"/>
  <c r="F45" i="22"/>
  <c r="G45" i="22"/>
  <c r="H45" i="22"/>
  <c r="I45" i="22"/>
  <c r="J45" i="22"/>
  <c r="K45" i="22"/>
  <c r="C45" i="22"/>
  <c r="G44" i="22"/>
  <c r="F44" i="22"/>
  <c r="D44" i="22"/>
  <c r="C44" i="22"/>
  <c r="E43" i="22"/>
  <c r="F43" i="22"/>
  <c r="G43" i="22"/>
  <c r="H43" i="22"/>
  <c r="I43" i="22"/>
  <c r="J43" i="22"/>
  <c r="K43" i="22"/>
  <c r="D43" i="22"/>
  <c r="C43" i="22"/>
  <c r="D47" i="22" l="1"/>
  <c r="J47" i="22"/>
  <c r="H47" i="22"/>
  <c r="F47" i="22"/>
  <c r="I47" i="22"/>
  <c r="G47" i="22"/>
  <c r="K47" i="22"/>
  <c r="E47" i="22"/>
  <c r="C56" i="22"/>
  <c r="C47" i="22"/>
  <c r="C49" i="22" s="1"/>
  <c r="C39" i="22"/>
  <c r="C40" i="22" s="1"/>
  <c r="C59" i="22" l="1"/>
  <c r="D44" i="3" l="1"/>
  <c r="A3" i="23"/>
  <c r="A4" i="23" l="1"/>
  <c r="A5" i="23" l="1"/>
  <c r="A6" i="23" l="1"/>
  <c r="A7" i="23" l="1"/>
  <c r="A8" i="23" s="1"/>
  <c r="A9" i="23" s="1"/>
  <c r="A10" i="23" l="1"/>
  <c r="A11" i="23" s="1"/>
  <c r="A12" i="23" l="1"/>
  <c r="A13" i="23" l="1"/>
  <c r="A14" i="23" l="1"/>
  <c r="A15" i="23" l="1"/>
  <c r="A16" i="23" l="1"/>
  <c r="A17" i="23" s="1"/>
  <c r="A18" i="23" s="1"/>
  <c r="A19" i="23" s="1"/>
  <c r="A20" i="23" s="1"/>
  <c r="A21" i="23" s="1"/>
  <c r="A22" i="23" s="1"/>
  <c r="A23" i="23" s="1"/>
  <c r="A24" i="23" l="1"/>
  <c r="A25" i="23" s="1"/>
  <c r="A26" i="23" l="1"/>
  <c r="A27" i="23" l="1"/>
  <c r="A28" i="23" l="1"/>
  <c r="A29" i="23" l="1"/>
  <c r="A30" i="23" l="1"/>
  <c r="A31" i="23" l="1"/>
  <c r="A32" i="23" l="1"/>
  <c r="A33" i="23" l="1"/>
  <c r="A34" i="23" l="1"/>
  <c r="A35" i="23" l="1"/>
  <c r="A36" i="23" l="1"/>
  <c r="A37" i="23" l="1"/>
  <c r="A38" i="23" l="1"/>
  <c r="A39" i="23" l="1"/>
  <c r="A40" i="23" l="1"/>
  <c r="A41" i="23" l="1"/>
  <c r="A42" i="23" l="1"/>
  <c r="A43" i="23" l="1"/>
  <c r="A44" i="23" l="1"/>
  <c r="A45" i="23" l="1"/>
  <c r="A46" i="23" l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A87" i="23" s="1"/>
  <c r="A88" i="23" s="1"/>
  <c r="A89" i="23" s="1"/>
  <c r="A90" i="23" s="1"/>
  <c r="A91" i="23" s="1"/>
  <c r="A92" i="23" s="1"/>
  <c r="A93" i="23" s="1"/>
  <c r="A94" i="23" s="1"/>
  <c r="A95" i="23" s="1"/>
  <c r="A96" i="23" s="1"/>
  <c r="A97" i="23" s="1"/>
  <c r="A98" i="23" s="1"/>
  <c r="A99" i="23" s="1"/>
  <c r="A100" i="23" s="1"/>
  <c r="A101" i="23" s="1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A191" i="23" s="1"/>
  <c r="A192" i="23" s="1"/>
  <c r="A193" i="23" s="1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A204" i="23" s="1"/>
  <c r="A205" i="23" s="1"/>
  <c r="A206" i="23" s="1"/>
  <c r="A207" i="23" s="1"/>
  <c r="A208" i="23" s="1"/>
  <c r="A209" i="23" s="1"/>
  <c r="A210" i="23" s="1"/>
  <c r="A211" i="23" s="1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37" i="23" s="1"/>
  <c r="A238" i="23" s="1"/>
  <c r="A239" i="23" s="1"/>
  <c r="A240" i="23" s="1"/>
  <c r="A241" i="23" s="1"/>
  <c r="A242" i="23" s="1"/>
  <c r="A243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68" i="23" s="1"/>
  <c r="A269" i="23" s="1"/>
  <c r="A270" i="23" s="1"/>
  <c r="A271" i="23" s="1"/>
  <c r="A272" i="23" s="1"/>
  <c r="A273" i="23" s="1"/>
  <c r="A274" i="23" s="1"/>
  <c r="A275" i="23" s="1"/>
  <c r="A276" i="23" s="1"/>
  <c r="A277" i="23" s="1"/>
  <c r="A278" i="23" s="1"/>
  <c r="A279" i="23" s="1"/>
  <c r="A280" i="23" s="1"/>
  <c r="A281" i="23" s="1"/>
  <c r="A282" i="23" s="1"/>
  <c r="A283" i="23" s="1"/>
  <c r="A284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A306" i="23" s="1"/>
  <c r="A307" i="23" s="1"/>
  <c r="A308" i="23" s="1"/>
  <c r="A309" i="23" s="1"/>
  <c r="A310" i="23" s="1"/>
  <c r="A311" i="23" s="1"/>
  <c r="A312" i="23" s="1"/>
  <c r="A313" i="23" s="1"/>
  <c r="A314" i="23" s="1"/>
  <c r="A315" i="23" s="1"/>
  <c r="A316" i="23" s="1"/>
  <c r="A317" i="23" s="1"/>
  <c r="A318" i="23" s="1"/>
  <c r="A319" i="23" s="1"/>
  <c r="A320" i="23" s="1"/>
  <c r="A321" i="23" s="1"/>
  <c r="A322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A449" i="23" s="1"/>
  <c r="A450" i="23" s="1"/>
  <c r="A451" i="23" s="1"/>
  <c r="A452" i="23" s="1"/>
  <c r="A453" i="23" s="1"/>
  <c r="A454" i="23" s="1"/>
  <c r="A455" i="23" s="1"/>
  <c r="A456" i="23" s="1"/>
  <c r="A457" i="23" s="1"/>
  <c r="A458" i="23" s="1"/>
  <c r="A459" i="23" s="1"/>
  <c r="A460" i="23" s="1"/>
  <c r="A461" i="23" s="1"/>
  <c r="A462" i="23" s="1"/>
  <c r="A463" i="23" s="1"/>
  <c r="A464" i="23" s="1"/>
  <c r="A465" i="23" s="1"/>
  <c r="A466" i="23" s="1"/>
  <c r="A467" i="23" s="1"/>
  <c r="A468" i="23" s="1"/>
  <c r="A469" i="23" s="1"/>
  <c r="A470" i="23" s="1"/>
  <c r="A471" i="23" s="1"/>
  <c r="A472" i="23" s="1"/>
  <c r="A473" i="23" s="1"/>
  <c r="A474" i="23" s="1"/>
  <c r="A475" i="23" s="1"/>
  <c r="A476" i="23" s="1"/>
  <c r="A477" i="23" s="1"/>
  <c r="A478" i="23" s="1"/>
  <c r="A479" i="23" s="1"/>
  <c r="A480" i="23" s="1"/>
  <c r="A481" i="23" s="1"/>
  <c r="A482" i="23" s="1"/>
  <c r="A483" i="23" s="1"/>
  <c r="A484" i="23" s="1"/>
  <c r="A485" i="23" s="1"/>
  <c r="A486" i="23" s="1"/>
  <c r="A487" i="23" s="1"/>
  <c r="A488" i="23" s="1"/>
  <c r="A489" i="23" s="1"/>
  <c r="A490" i="23" s="1"/>
  <c r="A491" i="23" s="1"/>
  <c r="A492" i="23" s="1"/>
  <c r="A493" i="23" s="1"/>
  <c r="A494" i="23" s="1"/>
  <c r="A495" i="23" s="1"/>
  <c r="A496" i="23" s="1"/>
  <c r="A497" i="23" s="1"/>
  <c r="A498" i="23" s="1"/>
  <c r="A499" i="23" s="1"/>
  <c r="A500" i="23" s="1"/>
  <c r="A501" i="23" s="1"/>
  <c r="A502" i="23" s="1"/>
  <c r="A503" i="23" s="1"/>
  <c r="A504" i="23" s="1"/>
  <c r="A505" i="23" s="1"/>
  <c r="A506" i="23" s="1"/>
  <c r="A507" i="23" s="1"/>
  <c r="A508" i="23" s="1"/>
  <c r="A509" i="23" s="1"/>
  <c r="A510" i="23" s="1"/>
  <c r="A511" i="23" s="1"/>
  <c r="A512" i="23" s="1"/>
  <c r="A513" i="23" s="1"/>
  <c r="A514" i="23" s="1"/>
  <c r="A515" i="23" s="1"/>
  <c r="A516" i="23" s="1"/>
  <c r="A517" i="23" s="1"/>
  <c r="A518" i="23" s="1"/>
  <c r="A519" i="23" s="1"/>
  <c r="A520" i="23" s="1"/>
  <c r="A521" i="23" s="1"/>
  <c r="A522" i="23" s="1"/>
  <c r="A523" i="23" s="1"/>
  <c r="A524" i="23" s="1"/>
  <c r="A525" i="23" s="1"/>
  <c r="A526" i="23" s="1"/>
  <c r="A527" i="23" s="1"/>
  <c r="A528" i="23" s="1"/>
  <c r="A529" i="23" s="1"/>
  <c r="A530" i="23" s="1"/>
  <c r="A531" i="23" s="1"/>
  <c r="A532" i="23" s="1"/>
  <c r="A533" i="23" s="1"/>
  <c r="A534" i="23" s="1"/>
  <c r="A535" i="23" s="1"/>
  <c r="A536" i="23" s="1"/>
  <c r="A537" i="23" s="1"/>
  <c r="A538" i="23" s="1"/>
  <c r="A539" i="23" s="1"/>
  <c r="A540" i="23" s="1"/>
  <c r="A541" i="23" s="1"/>
  <c r="A542" i="23" s="1"/>
  <c r="A543" i="23" s="1"/>
  <c r="A544" i="23" s="1"/>
  <c r="A545" i="23" s="1"/>
  <c r="A546" i="23" s="1"/>
  <c r="A547" i="23" s="1"/>
  <c r="A548" i="23" s="1"/>
  <c r="A549" i="23" s="1"/>
  <c r="A550" i="23" s="1"/>
  <c r="A551" i="23" s="1"/>
  <c r="A552" i="23" s="1"/>
  <c r="A553" i="23" s="1"/>
  <c r="A554" i="23" s="1"/>
  <c r="A555" i="23" s="1"/>
  <c r="A556" i="23" s="1"/>
  <c r="A557" i="23" s="1"/>
  <c r="A558" i="23" s="1"/>
  <c r="A559" i="23" s="1"/>
  <c r="A560" i="23" s="1"/>
  <c r="A561" i="23" s="1"/>
  <c r="A562" i="23" s="1"/>
  <c r="A563" i="23" s="1"/>
  <c r="A564" i="23" s="1"/>
  <c r="A565" i="23" s="1"/>
  <c r="A566" i="23" s="1"/>
  <c r="A567" i="23" s="1"/>
  <c r="A568" i="23" s="1"/>
  <c r="A569" i="23" s="1"/>
  <c r="A570" i="23" s="1"/>
  <c r="A571" i="23" s="1"/>
  <c r="A572" i="23" s="1"/>
  <c r="A573" i="23" s="1"/>
  <c r="A574" i="23" s="1"/>
  <c r="A575" i="23" s="1"/>
  <c r="A576" i="23" s="1"/>
  <c r="A577" i="23" s="1"/>
  <c r="A578" i="23" s="1"/>
  <c r="A579" i="23" s="1"/>
  <c r="A580" i="23" s="1"/>
  <c r="A581" i="23" s="1"/>
  <c r="A582" i="23" s="1"/>
  <c r="A583" i="23" s="1"/>
  <c r="A584" i="23" s="1"/>
  <c r="A585" i="23" s="1"/>
  <c r="A586" i="23" s="1"/>
  <c r="A587" i="23" s="1"/>
  <c r="A588" i="23" s="1"/>
  <c r="A589" i="23" s="1"/>
  <c r="A590" i="23" s="1"/>
  <c r="A591" i="23" s="1"/>
  <c r="A592" i="23" s="1"/>
  <c r="A593" i="23" s="1"/>
  <c r="A594" i="23" s="1"/>
  <c r="A595" i="23" s="1"/>
  <c r="A596" i="23" s="1"/>
  <c r="A597" i="23" s="1"/>
  <c r="A598" i="23" s="1"/>
  <c r="A599" i="23" s="1"/>
  <c r="A600" i="23" s="1"/>
  <c r="A601" i="23" s="1"/>
  <c r="A602" i="23" s="1"/>
  <c r="A603" i="23" s="1"/>
  <c r="A604" i="23" s="1"/>
  <c r="A605" i="23" s="1"/>
  <c r="A606" i="23" s="1"/>
  <c r="A607" i="23" s="1"/>
  <c r="A608" i="23" s="1"/>
  <c r="A609" i="23" s="1"/>
  <c r="A610" i="23" s="1"/>
  <c r="A611" i="23" s="1"/>
  <c r="A612" i="23" s="1"/>
  <c r="A613" i="23" s="1"/>
  <c r="A614" i="23" s="1"/>
  <c r="A615" i="23" s="1"/>
  <c r="A616" i="23" s="1"/>
  <c r="A617" i="23" s="1"/>
  <c r="A618" i="23" s="1"/>
  <c r="A619" i="23" s="1"/>
  <c r="A620" i="23" s="1"/>
  <c r="A621" i="23" s="1"/>
  <c r="A622" i="23" s="1"/>
  <c r="A623" i="23" s="1"/>
  <c r="A624" i="23" s="1"/>
  <c r="A625" i="23" s="1"/>
  <c r="A626" i="23" s="1"/>
  <c r="A627" i="23" s="1"/>
  <c r="A628" i="23" s="1"/>
  <c r="A629" i="23" s="1"/>
  <c r="A630" i="23" s="1"/>
  <c r="A631" i="23" s="1"/>
  <c r="A632" i="23" s="1"/>
  <c r="A633" i="23" s="1"/>
  <c r="A634" i="23" s="1"/>
  <c r="A635" i="23" s="1"/>
  <c r="A636" i="23" s="1"/>
  <c r="A637" i="23" s="1"/>
  <c r="A638" i="23" s="1"/>
  <c r="A639" i="23" s="1"/>
  <c r="A640" i="23" s="1"/>
  <c r="A641" i="23" s="1"/>
  <c r="A642" i="23" s="1"/>
  <c r="A643" i="23" s="1"/>
  <c r="A644" i="23" s="1"/>
  <c r="A645" i="23" s="1"/>
  <c r="A646" i="23" s="1"/>
  <c r="A647" i="23" s="1"/>
  <c r="A648" i="23" s="1"/>
  <c r="A649" i="23" s="1"/>
  <c r="A650" i="23" s="1"/>
  <c r="A651" i="23" s="1"/>
  <c r="A652" i="23" s="1"/>
  <c r="A653" i="23" s="1"/>
  <c r="A654" i="23" s="1"/>
  <c r="A655" i="23" s="1"/>
  <c r="A656" i="23" s="1"/>
  <c r="A657" i="23" s="1"/>
  <c r="A658" i="23" s="1"/>
  <c r="A659" i="23" s="1"/>
  <c r="A660" i="23" s="1"/>
  <c r="A661" i="23" s="1"/>
  <c r="A662" i="23" s="1"/>
  <c r="A663" i="23" s="1"/>
  <c r="A664" i="23" s="1"/>
  <c r="A665" i="23" s="1"/>
  <c r="A666" i="23" s="1"/>
  <c r="A667" i="23" s="1"/>
  <c r="A668" i="23" s="1"/>
  <c r="A669" i="23" s="1"/>
  <c r="A670" i="23" s="1"/>
  <c r="A671" i="23" s="1"/>
  <c r="A672" i="23" s="1"/>
  <c r="A673" i="23" s="1"/>
  <c r="A674" i="23" s="1"/>
  <c r="A675" i="23" s="1"/>
  <c r="A676" i="23" s="1"/>
  <c r="A677" i="23" s="1"/>
  <c r="A678" i="23" s="1"/>
  <c r="A679" i="23" s="1"/>
  <c r="A680" i="23" s="1"/>
  <c r="A681" i="23" s="1"/>
  <c r="A682" i="23" s="1"/>
  <c r="A683" i="23" s="1"/>
  <c r="A684" i="23" s="1"/>
  <c r="A685" i="23" l="1"/>
  <c r="A686" i="23" l="1"/>
  <c r="A687" i="23" l="1"/>
  <c r="A688" i="23" l="1"/>
  <c r="A689" i="23" l="1"/>
  <c r="A690" i="23" l="1"/>
  <c r="A691" i="23" l="1"/>
  <c r="A692" i="23" l="1"/>
  <c r="A693" i="23" l="1"/>
  <c r="A694" i="23" l="1"/>
  <c r="A695" i="23" l="1"/>
  <c r="A696" i="23" s="1"/>
  <c r="A697" i="23" s="1"/>
  <c r="A698" i="23" s="1"/>
  <c r="A699" i="23" s="1"/>
  <c r="A700" i="23" s="1"/>
  <c r="A701" i="23" s="1"/>
  <c r="A702" i="23" s="1"/>
  <c r="A703" i="23" s="1"/>
  <c r="A704" i="23" s="1"/>
  <c r="A705" i="23" s="1"/>
  <c r="A706" i="23" s="1"/>
  <c r="A707" i="23" s="1"/>
  <c r="A708" i="23" s="1"/>
  <c r="A709" i="23" s="1"/>
  <c r="A710" i="23" s="1"/>
  <c r="A711" i="23" s="1"/>
  <c r="A712" i="23" s="1"/>
  <c r="A713" i="23" s="1"/>
  <c r="A714" i="23" s="1"/>
  <c r="A715" i="23" s="1"/>
  <c r="A716" i="23" s="1"/>
  <c r="A717" i="23" s="1"/>
  <c r="A718" i="23" s="1"/>
  <c r="A719" i="23" s="1"/>
  <c r="A720" i="23" s="1"/>
  <c r="A721" i="23" s="1"/>
  <c r="A722" i="23" s="1"/>
  <c r="A723" i="23" s="1"/>
  <c r="A724" i="23" s="1"/>
  <c r="A725" i="23" s="1"/>
  <c r="A726" i="23" s="1"/>
  <c r="A727" i="23" s="1"/>
  <c r="A728" i="23" s="1"/>
  <c r="A729" i="23" s="1"/>
  <c r="A730" i="23" s="1"/>
  <c r="A731" i="23" s="1"/>
  <c r="A732" i="23" s="1"/>
  <c r="A733" i="23" s="1"/>
  <c r="A734" i="23" s="1"/>
  <c r="A735" i="23" s="1"/>
  <c r="A736" i="23" s="1"/>
  <c r="A737" i="23" s="1"/>
  <c r="A738" i="23" s="1"/>
  <c r="A739" i="23" s="1"/>
  <c r="A740" i="23" s="1"/>
  <c r="A741" i="23" s="1"/>
  <c r="A742" i="23" s="1"/>
  <c r="A743" i="23" s="1"/>
  <c r="A744" i="23" s="1"/>
  <c r="A745" i="23" s="1"/>
  <c r="A746" i="23" s="1"/>
  <c r="A747" i="23" s="1"/>
  <c r="A748" i="23" s="1"/>
  <c r="A749" i="23" s="1"/>
  <c r="A750" i="23" s="1"/>
  <c r="A751" i="23" s="1"/>
  <c r="A752" i="23" s="1"/>
  <c r="A753" i="23" s="1"/>
  <c r="A754" i="23" s="1"/>
  <c r="A755" i="23" s="1"/>
  <c r="A756" i="23" s="1"/>
  <c r="A757" i="23" s="1"/>
  <c r="A758" i="23" s="1"/>
  <c r="A759" i="23" s="1"/>
  <c r="A760" i="23" s="1"/>
  <c r="A761" i="23" s="1"/>
  <c r="A762" i="23" s="1"/>
  <c r="A763" i="23" s="1"/>
  <c r="A764" i="23" s="1"/>
  <c r="A765" i="23" s="1"/>
  <c r="A766" i="23" s="1"/>
  <c r="A767" i="23" s="1"/>
  <c r="A768" i="23" s="1"/>
  <c r="A769" i="23" s="1"/>
  <c r="A770" i="23" s="1"/>
  <c r="A771" i="23" s="1"/>
  <c r="A772" i="23" s="1"/>
  <c r="A773" i="23" s="1"/>
  <c r="A774" i="23" s="1"/>
  <c r="A775" i="23" s="1"/>
  <c r="A776" i="23" s="1"/>
  <c r="A777" i="23" s="1"/>
  <c r="A778" i="23" s="1"/>
  <c r="A779" i="23" s="1"/>
  <c r="A780" i="23" s="1"/>
  <c r="A781" i="23" s="1"/>
  <c r="A782" i="23" s="1"/>
  <c r="A783" i="23" s="1"/>
  <c r="A784" i="23" s="1"/>
  <c r="A785" i="23" s="1"/>
  <c r="A786" i="23" s="1"/>
  <c r="A787" i="23" s="1"/>
  <c r="A788" i="23" s="1"/>
  <c r="A789" i="23" s="1"/>
  <c r="A790" i="23" s="1"/>
  <c r="A791" i="23" s="1"/>
  <c r="A792" i="23" s="1"/>
  <c r="A793" i="23" s="1"/>
  <c r="A794" i="23" s="1"/>
  <c r="A795" i="23" s="1"/>
  <c r="A796" i="23" s="1"/>
  <c r="A797" i="23" s="1"/>
  <c r="A798" i="23" s="1"/>
  <c r="A799" i="23" s="1"/>
  <c r="A800" i="23" s="1"/>
  <c r="A801" i="23" s="1"/>
  <c r="A802" i="23" s="1"/>
  <c r="A803" i="23" s="1"/>
  <c r="A804" i="23" s="1"/>
  <c r="A805" i="23" s="1"/>
  <c r="A806" i="23" s="1"/>
  <c r="A807" i="23" s="1"/>
  <c r="A808" i="23" s="1"/>
  <c r="A809" i="23" s="1"/>
  <c r="A810" i="23" s="1"/>
  <c r="A811" i="23" s="1"/>
  <c r="A812" i="23" s="1"/>
  <c r="A813" i="23" s="1"/>
  <c r="A814" i="23" s="1"/>
  <c r="A815" i="23" s="1"/>
  <c r="A816" i="23" s="1"/>
  <c r="A817" i="23" s="1"/>
  <c r="A818" i="23" s="1"/>
  <c r="A819" i="23" s="1"/>
  <c r="A820" i="23" s="1"/>
  <c r="A821" i="23" s="1"/>
  <c r="A822" i="23" s="1"/>
  <c r="A823" i="23" s="1"/>
  <c r="A824" i="23" s="1"/>
  <c r="A825" i="23" s="1"/>
  <c r="A826" i="23" s="1"/>
  <c r="A827" i="23" s="1"/>
  <c r="A828" i="23" s="1"/>
  <c r="A829" i="23" s="1"/>
  <c r="A830" i="23" s="1"/>
  <c r="A831" i="23" s="1"/>
  <c r="A832" i="23" s="1"/>
  <c r="A833" i="23" s="1"/>
  <c r="A834" i="23" s="1"/>
  <c r="A835" i="23" s="1"/>
  <c r="A836" i="23" s="1"/>
  <c r="A837" i="23" s="1"/>
  <c r="A838" i="23" s="1"/>
  <c r="A839" i="23" s="1"/>
  <c r="A840" i="23" s="1"/>
  <c r="A841" i="23" s="1"/>
  <c r="A842" i="23" s="1"/>
  <c r="A843" i="23" s="1"/>
  <c r="A844" i="23" s="1"/>
  <c r="A845" i="23" s="1"/>
  <c r="A846" i="23" s="1"/>
  <c r="A847" i="23" s="1"/>
  <c r="A848" i="23" s="1"/>
  <c r="A849" i="23" s="1"/>
  <c r="A850" i="23" s="1"/>
  <c r="A851" i="23" s="1"/>
  <c r="A852" i="23" s="1"/>
  <c r="A853" i="23" s="1"/>
  <c r="A854" i="23" s="1"/>
  <c r="A855" i="23" s="1"/>
  <c r="A856" i="23" s="1"/>
  <c r="A857" i="23" s="1"/>
  <c r="A858" i="23" s="1"/>
  <c r="A859" i="23" s="1"/>
  <c r="A860" i="23" s="1"/>
  <c r="A861" i="23" s="1"/>
  <c r="A862" i="23" s="1"/>
  <c r="A863" i="23" s="1"/>
  <c r="A864" i="23" s="1"/>
  <c r="A865" i="23" s="1"/>
  <c r="A866" i="23" s="1"/>
  <c r="A867" i="23" s="1"/>
  <c r="A868" i="23" s="1"/>
  <c r="A869" i="23" s="1"/>
  <c r="A870" i="23" s="1"/>
  <c r="A871" i="23" s="1"/>
  <c r="A872" i="23" s="1"/>
  <c r="A873" i="23" s="1"/>
  <c r="A874" i="23" s="1"/>
  <c r="A875" i="23" s="1"/>
  <c r="A876" i="23" s="1"/>
  <c r="A877" i="23" s="1"/>
  <c r="A878" i="23" s="1"/>
  <c r="A879" i="23" s="1"/>
  <c r="A880" i="23" s="1"/>
  <c r="A881" i="23" s="1"/>
  <c r="A882" i="23" s="1"/>
  <c r="A883" i="23" s="1"/>
  <c r="A884" i="23" s="1"/>
  <c r="A885" i="23" s="1"/>
  <c r="A886" i="23" s="1"/>
  <c r="A887" i="23" s="1"/>
  <c r="A888" i="23" s="1"/>
  <c r="A889" i="23" s="1"/>
  <c r="A890" i="23" s="1"/>
  <c r="A891" i="23" s="1"/>
  <c r="A892" i="23" s="1"/>
  <c r="A893" i="23" s="1"/>
  <c r="A894" i="23" s="1"/>
  <c r="A895" i="23" s="1"/>
  <c r="A896" i="23" s="1"/>
  <c r="A897" i="23" s="1"/>
  <c r="A898" i="23" s="1"/>
  <c r="A899" i="23" s="1"/>
  <c r="A900" i="23" s="1"/>
  <c r="A901" i="23" s="1"/>
  <c r="A902" i="23" s="1"/>
  <c r="A903" i="23" s="1"/>
  <c r="A904" i="23" s="1"/>
  <c r="A905" i="23" s="1"/>
  <c r="A906" i="23" s="1"/>
  <c r="A907" i="23" s="1"/>
  <c r="A908" i="23" s="1"/>
  <c r="A909" i="23" s="1"/>
  <c r="A910" i="23" s="1"/>
  <c r="A911" i="23" s="1"/>
  <c r="A912" i="23" s="1"/>
  <c r="A913" i="23" s="1"/>
  <c r="A914" i="23" s="1"/>
  <c r="A915" i="23" s="1"/>
  <c r="A916" i="23" s="1"/>
  <c r="A917" i="23" s="1"/>
  <c r="A918" i="23" s="1"/>
  <c r="A919" i="23" s="1"/>
  <c r="A920" i="23" s="1"/>
  <c r="A921" i="23" s="1"/>
  <c r="A922" i="23" s="1"/>
  <c r="A923" i="23" s="1"/>
  <c r="A924" i="23" s="1"/>
  <c r="A925" i="23" s="1"/>
  <c r="A926" i="23" s="1"/>
  <c r="A927" i="23" s="1"/>
  <c r="A928" i="23" l="1"/>
  <c r="A929" i="23" l="1"/>
  <c r="A930" i="23" l="1"/>
  <c r="A931" i="23" l="1"/>
  <c r="A932" i="23" l="1"/>
  <c r="A933" i="23" l="1"/>
  <c r="A934" i="23" l="1"/>
  <c r="A935" i="23" l="1"/>
  <c r="A936" i="23" l="1"/>
  <c r="A937" i="23" l="1"/>
  <c r="A938" i="23" l="1"/>
  <c r="A939" i="23" l="1"/>
  <c r="A940" i="23" l="1"/>
  <c r="A941" i="23" l="1"/>
  <c r="E53" i="3"/>
  <c r="F53" i="3"/>
  <c r="G53" i="3"/>
  <c r="H53" i="3"/>
  <c r="I53" i="3"/>
  <c r="J53" i="3"/>
  <c r="K53" i="3"/>
  <c r="L53" i="3"/>
  <c r="D53" i="3"/>
  <c r="A942" i="23" l="1"/>
  <c r="E61" i="3"/>
  <c r="E63" i="3" s="1"/>
  <c r="F61" i="3"/>
  <c r="F63" i="3" s="1"/>
  <c r="G61" i="3"/>
  <c r="G63" i="3" s="1"/>
  <c r="H61" i="3"/>
  <c r="H63" i="3" s="1"/>
  <c r="I61" i="3"/>
  <c r="I63" i="3" s="1"/>
  <c r="J61" i="3"/>
  <c r="J63" i="3" s="1"/>
  <c r="K61" i="3"/>
  <c r="K63" i="3" s="1"/>
  <c r="L61" i="3"/>
  <c r="L63" i="3" s="1"/>
  <c r="D61" i="3"/>
  <c r="D63" i="3" s="1"/>
  <c r="A943" i="23" l="1"/>
  <c r="A944" i="23" l="1"/>
  <c r="A945" i="23" l="1"/>
  <c r="A946" i="23" l="1"/>
  <c r="B23" i="16"/>
  <c r="M22" i="16"/>
  <c r="L22" i="16"/>
  <c r="K22" i="16"/>
  <c r="J22" i="16"/>
  <c r="I22" i="16"/>
  <c r="H22" i="16"/>
  <c r="G22" i="16"/>
  <c r="F22" i="16"/>
  <c r="E22" i="16"/>
  <c r="M21" i="16"/>
  <c r="L21" i="16"/>
  <c r="K21" i="16"/>
  <c r="J21" i="16"/>
  <c r="I21" i="16"/>
  <c r="H21" i="16"/>
  <c r="G21" i="16"/>
  <c r="F21" i="16"/>
  <c r="E21" i="16"/>
  <c r="M17" i="16"/>
  <c r="L17" i="16"/>
  <c r="K17" i="16"/>
  <c r="J17" i="16"/>
  <c r="I17" i="16"/>
  <c r="H17" i="16"/>
  <c r="G17" i="16"/>
  <c r="F17" i="16"/>
  <c r="E17" i="16"/>
  <c r="M16" i="16"/>
  <c r="L16" i="16"/>
  <c r="K16" i="16"/>
  <c r="J16" i="16"/>
  <c r="I16" i="16"/>
  <c r="H16" i="16"/>
  <c r="G16" i="16"/>
  <c r="F16" i="16"/>
  <c r="E16" i="16"/>
  <c r="I15" i="16"/>
  <c r="H15" i="16"/>
  <c r="F15" i="16"/>
  <c r="E15" i="16"/>
  <c r="M14" i="16"/>
  <c r="L14" i="16"/>
  <c r="K14" i="16"/>
  <c r="J14" i="16"/>
  <c r="I14" i="16"/>
  <c r="H14" i="16"/>
  <c r="G14" i="16"/>
  <c r="F14" i="16"/>
  <c r="E14" i="16"/>
  <c r="K28" i="22"/>
  <c r="K60" i="22" s="1"/>
  <c r="J28" i="22"/>
  <c r="J60" i="22" s="1"/>
  <c r="I28" i="22"/>
  <c r="I60" i="22" s="1"/>
  <c r="H28" i="22"/>
  <c r="H60" i="22" s="1"/>
  <c r="G28" i="22"/>
  <c r="G60" i="22" s="1"/>
  <c r="F28" i="22"/>
  <c r="F60" i="22" s="1"/>
  <c r="E28" i="22"/>
  <c r="E60" i="22" s="1"/>
  <c r="D28" i="22"/>
  <c r="D60" i="22" s="1"/>
  <c r="C28" i="22"/>
  <c r="C60" i="22" s="1"/>
  <c r="K23" i="22"/>
  <c r="K57" i="22" s="1"/>
  <c r="J23" i="22"/>
  <c r="J57" i="22" s="1"/>
  <c r="H23" i="22"/>
  <c r="H57" i="22" s="1"/>
  <c r="G23" i="22"/>
  <c r="G57" i="22" s="1"/>
  <c r="F23" i="22"/>
  <c r="F57" i="22" s="1"/>
  <c r="E23" i="22"/>
  <c r="E57" i="22" s="1"/>
  <c r="D23" i="22"/>
  <c r="D57" i="22" s="1"/>
  <c r="C23" i="22"/>
  <c r="C57" i="22" s="1"/>
  <c r="C58" i="22" s="1"/>
  <c r="K22" i="22"/>
  <c r="J22" i="22"/>
  <c r="H22" i="22"/>
  <c r="G22" i="22"/>
  <c r="F22" i="22"/>
  <c r="E22" i="22"/>
  <c r="D22" i="22"/>
  <c r="C22" i="22"/>
  <c r="E19" i="16" s="1"/>
  <c r="K13" i="22"/>
  <c r="M18" i="16" s="1"/>
  <c r="J13" i="22"/>
  <c r="L18" i="16" s="1"/>
  <c r="I13" i="22"/>
  <c r="K18" i="16" s="1"/>
  <c r="H13" i="22"/>
  <c r="J18" i="16" s="1"/>
  <c r="G13" i="22"/>
  <c r="I18" i="16" s="1"/>
  <c r="F13" i="22"/>
  <c r="H18" i="16" s="1"/>
  <c r="E13" i="22"/>
  <c r="G18" i="16" s="1"/>
  <c r="D13" i="22"/>
  <c r="F18" i="16" s="1"/>
  <c r="C13" i="22"/>
  <c r="E18" i="16" s="1"/>
  <c r="E26" i="11"/>
  <c r="L29" i="3"/>
  <c r="K29" i="3"/>
  <c r="I29" i="3"/>
  <c r="H29" i="3"/>
  <c r="G29" i="3"/>
  <c r="F29" i="3"/>
  <c r="E29" i="3"/>
  <c r="D29" i="3"/>
  <c r="J29" i="3"/>
  <c r="K44" i="11"/>
  <c r="K45" i="11" s="1"/>
  <c r="E40" i="11"/>
  <c r="E46" i="11"/>
  <c r="L18" i="3"/>
  <c r="L47" i="3" s="1"/>
  <c r="K18" i="3"/>
  <c r="K47" i="3" s="1"/>
  <c r="J18" i="3"/>
  <c r="J47" i="3" s="1"/>
  <c r="I18" i="3"/>
  <c r="I47" i="3" s="1"/>
  <c r="H18" i="3"/>
  <c r="H47" i="3" s="1"/>
  <c r="G18" i="3"/>
  <c r="G47" i="3" s="1"/>
  <c r="F18" i="3"/>
  <c r="F47" i="3" s="1"/>
  <c r="E18" i="3"/>
  <c r="E47" i="3" s="1"/>
  <c r="D18" i="3"/>
  <c r="D47" i="3" s="1"/>
  <c r="A947" i="23" l="1"/>
  <c r="G19" i="16"/>
  <c r="E56" i="22"/>
  <c r="I19" i="16"/>
  <c r="G56" i="22"/>
  <c r="L19" i="16"/>
  <c r="J56" i="22"/>
  <c r="F19" i="16"/>
  <c r="D56" i="22"/>
  <c r="H19" i="16"/>
  <c r="F56" i="22"/>
  <c r="J19" i="16"/>
  <c r="H56" i="22"/>
  <c r="M19" i="16"/>
  <c r="K56" i="22"/>
  <c r="E20" i="16"/>
  <c r="E23" i="16" s="1"/>
  <c r="G20" i="16"/>
  <c r="I20" i="16"/>
  <c r="K20" i="16"/>
  <c r="M20" i="16"/>
  <c r="F20" i="16"/>
  <c r="H20" i="16"/>
  <c r="J20" i="16"/>
  <c r="L20" i="16"/>
  <c r="J32" i="3"/>
  <c r="J36" i="3" s="1"/>
  <c r="J54" i="3" s="1"/>
  <c r="J50" i="3"/>
  <c r="E32" i="3"/>
  <c r="E36" i="3" s="1"/>
  <c r="E54" i="3" s="1"/>
  <c r="E50" i="3"/>
  <c r="G32" i="3"/>
  <c r="G36" i="3" s="1"/>
  <c r="G54" i="3" s="1"/>
  <c r="G50" i="3"/>
  <c r="I32" i="3"/>
  <c r="I36" i="3" s="1"/>
  <c r="I54" i="3" s="1"/>
  <c r="I50" i="3"/>
  <c r="L32" i="3"/>
  <c r="L36" i="3" s="1"/>
  <c r="L54" i="3" s="1"/>
  <c r="L50" i="3"/>
  <c r="D32" i="3"/>
  <c r="D36" i="3" s="1"/>
  <c r="D50" i="3"/>
  <c r="F32" i="3"/>
  <c r="F36" i="3" s="1"/>
  <c r="F54" i="3" s="1"/>
  <c r="F50" i="3"/>
  <c r="H32" i="3"/>
  <c r="H36" i="3" s="1"/>
  <c r="H54" i="3" s="1"/>
  <c r="H50" i="3"/>
  <c r="K32" i="3"/>
  <c r="K36" i="3" s="1"/>
  <c r="K54" i="3" s="1"/>
  <c r="K50" i="3"/>
  <c r="K24" i="22"/>
  <c r="K58" i="22" s="1"/>
  <c r="F24" i="22"/>
  <c r="F58" i="22" s="1"/>
  <c r="G24" i="22"/>
  <c r="G58" i="22" s="1"/>
  <c r="E24" i="22"/>
  <c r="E58" i="22" s="1"/>
  <c r="G15" i="22"/>
  <c r="G49" i="22" s="1"/>
  <c r="E25" i="22"/>
  <c r="D15" i="22"/>
  <c r="D49" i="22" s="1"/>
  <c r="F25" i="22"/>
  <c r="E15" i="22"/>
  <c r="E49" i="22" s="1"/>
  <c r="F15" i="22"/>
  <c r="F49" i="22" s="1"/>
  <c r="G25" i="22"/>
  <c r="H15" i="22"/>
  <c r="H49" i="22" s="1"/>
  <c r="I25" i="22"/>
  <c r="H25" i="22"/>
  <c r="D25" i="22"/>
  <c r="I15" i="22"/>
  <c r="I49" i="22" s="1"/>
  <c r="C25" i="22"/>
  <c r="C29" i="22" s="1"/>
  <c r="C32" i="22" s="1"/>
  <c r="F33" i="25" s="1"/>
  <c r="C5" i="25" s="1"/>
  <c r="J15" i="22"/>
  <c r="J49" i="22" s="1"/>
  <c r="K25" i="22"/>
  <c r="C24" i="22"/>
  <c r="D24" i="22"/>
  <c r="D58" i="22" s="1"/>
  <c r="H24" i="22"/>
  <c r="H58" i="22" s="1"/>
  <c r="J25" i="22"/>
  <c r="J24" i="22"/>
  <c r="J58" i="22" s="1"/>
  <c r="K15" i="22"/>
  <c r="K49" i="22" s="1"/>
  <c r="C15" i="22"/>
  <c r="E47" i="11"/>
  <c r="D54" i="3" l="1"/>
  <c r="A948" i="23"/>
  <c r="J29" i="22"/>
  <c r="J32" i="22" s="1"/>
  <c r="J61" i="22" s="1"/>
  <c r="L24" i="16" s="1"/>
  <c r="J59" i="22"/>
  <c r="K29" i="22"/>
  <c r="K32" i="22" s="1"/>
  <c r="M23" i="16" s="1"/>
  <c r="K59" i="22"/>
  <c r="D29" i="22"/>
  <c r="D32" i="22" s="1"/>
  <c r="F23" i="16" s="1"/>
  <c r="D59" i="22"/>
  <c r="I29" i="22"/>
  <c r="I32" i="22" s="1"/>
  <c r="I61" i="22" s="1"/>
  <c r="K24" i="16" s="1"/>
  <c r="I59" i="22"/>
  <c r="G29" i="22"/>
  <c r="G32" i="22" s="1"/>
  <c r="I23" i="16" s="1"/>
  <c r="G59" i="22"/>
  <c r="H29" i="22"/>
  <c r="H32" i="22" s="1"/>
  <c r="H61" i="22" s="1"/>
  <c r="J24" i="16" s="1"/>
  <c r="H59" i="22"/>
  <c r="F29" i="22"/>
  <c r="F32" i="22" s="1"/>
  <c r="F61" i="22" s="1"/>
  <c r="H24" i="16" s="1"/>
  <c r="F59" i="22"/>
  <c r="E29" i="22"/>
  <c r="E32" i="22" s="1"/>
  <c r="G23" i="16" s="1"/>
  <c r="E59" i="22"/>
  <c r="C61" i="22"/>
  <c r="E24" i="16" s="1"/>
  <c r="K61" i="22" l="1"/>
  <c r="M24" i="16" s="1"/>
  <c r="K23" i="16"/>
  <c r="G61" i="22"/>
  <c r="I24" i="16" s="1"/>
  <c r="H23" i="16"/>
  <c r="E61" i="22"/>
  <c r="G24" i="16" s="1"/>
  <c r="D61" i="22"/>
  <c r="F24" i="16" s="1"/>
  <c r="J23" i="16"/>
  <c r="A949" i="23"/>
  <c r="A950" i="23" s="1"/>
  <c r="A951" i="23" s="1"/>
  <c r="A952" i="23" s="1"/>
  <c r="A953" i="23" s="1"/>
  <c r="A954" i="23" s="1"/>
  <c r="A955" i="23" s="1"/>
  <c r="A956" i="23" s="1"/>
  <c r="A957" i="23" s="1"/>
  <c r="A958" i="23" s="1"/>
  <c r="A959" i="23" s="1"/>
  <c r="A960" i="23" s="1"/>
  <c r="A961" i="23" s="1"/>
  <c r="A962" i="23" s="1"/>
  <c r="A963" i="23" s="1"/>
  <c r="A964" i="23" s="1"/>
  <c r="A965" i="23" s="1"/>
  <c r="A966" i="23" s="1"/>
  <c r="A967" i="23" s="1"/>
  <c r="A968" i="23" s="1"/>
  <c r="A969" i="23" s="1"/>
  <c r="A970" i="23" s="1"/>
  <c r="A971" i="23" s="1"/>
  <c r="A972" i="23" s="1"/>
  <c r="A973" i="23" s="1"/>
  <c r="A974" i="23" s="1"/>
  <c r="A975" i="23" s="1"/>
  <c r="A976" i="23" s="1"/>
  <c r="A977" i="23" s="1"/>
  <c r="A978" i="23" s="1"/>
  <c r="A979" i="23" s="1"/>
  <c r="A980" i="23" s="1"/>
  <c r="A981" i="23" s="1"/>
  <c r="A982" i="23" s="1"/>
  <c r="A983" i="23" s="1"/>
  <c r="A984" i="23" s="1"/>
  <c r="A985" i="23" s="1"/>
  <c r="A986" i="23" s="1"/>
  <c r="A987" i="23" s="1"/>
  <c r="A988" i="23" s="1"/>
  <c r="A989" i="23" s="1"/>
  <c r="A990" i="23" s="1"/>
  <c r="A991" i="23" s="1"/>
  <c r="A992" i="23" s="1"/>
  <c r="A993" i="23" s="1"/>
  <c r="A994" i="23" s="1"/>
  <c r="L23" i="16"/>
  <c r="A995" i="23" l="1"/>
  <c r="H3" i="23" l="1"/>
  <c r="H4" i="23"/>
  <c r="H7" i="23"/>
  <c r="H5" i="23"/>
  <c r="H8" i="23"/>
  <c r="H6" i="23"/>
  <c r="H2" i="23"/>
  <c r="H707" i="23"/>
  <c r="H972" i="23"/>
  <c r="H971" i="23"/>
  <c r="H941" i="23"/>
  <c r="H927" i="23"/>
  <c r="H816" i="23"/>
  <c r="H752" i="23"/>
  <c r="H688" i="23"/>
  <c r="H962" i="23"/>
  <c r="H898" i="23"/>
  <c r="H835" i="23"/>
  <c r="H771" i="23"/>
  <c r="H895" i="23"/>
  <c r="H905" i="23"/>
  <c r="H863" i="23"/>
  <c r="H798" i="23"/>
  <c r="H734" i="23"/>
  <c r="H670" i="23"/>
  <c r="H944" i="23"/>
  <c r="H880" i="23"/>
  <c r="H817" i="23"/>
  <c r="H753" i="23"/>
  <c r="H43" i="23"/>
  <c r="H107" i="23"/>
  <c r="H171" i="23"/>
  <c r="H128" i="23"/>
  <c r="H214" i="23"/>
  <c r="H278" i="23"/>
  <c r="H342" i="23"/>
  <c r="H34" i="23"/>
  <c r="H162" i="23"/>
  <c r="H231" i="23"/>
  <c r="H331" i="23"/>
  <c r="H425" i="23"/>
  <c r="H489" i="23"/>
  <c r="H553" i="23"/>
  <c r="H293" i="23"/>
  <c r="H406" i="23"/>
  <c r="H470" i="23"/>
  <c r="H534" i="23"/>
  <c r="H598" i="23"/>
  <c r="H662" i="23"/>
  <c r="H693" i="23"/>
  <c r="H25" i="23"/>
  <c r="H89" i="23"/>
  <c r="H153" i="23"/>
  <c r="H92" i="23"/>
  <c r="H196" i="23"/>
  <c r="H260" i="23"/>
  <c r="H324" i="23"/>
  <c r="H388" i="23"/>
  <c r="H126" i="23"/>
  <c r="H213" i="23"/>
  <c r="H295" i="23"/>
  <c r="H407" i="23"/>
  <c r="H471" i="23"/>
  <c r="H535" i="23"/>
  <c r="H599" i="23"/>
  <c r="H385" i="23"/>
  <c r="H452" i="23"/>
  <c r="H516" i="23"/>
  <c r="H580" i="23"/>
  <c r="H644" i="23"/>
  <c r="H675" i="23"/>
  <c r="H39" i="23"/>
  <c r="H103" i="23"/>
  <c r="H167" i="23"/>
  <c r="H120" i="23"/>
  <c r="H210" i="23"/>
  <c r="H274" i="23"/>
  <c r="H338" i="23"/>
  <c r="H26" i="23"/>
  <c r="H154" i="23"/>
  <c r="H227" i="23"/>
  <c r="H323" i="23"/>
  <c r="H421" i="23"/>
  <c r="H485" i="23"/>
  <c r="H549" i="23"/>
  <c r="H285" i="23"/>
  <c r="H402" i="23"/>
  <c r="H466" i="23"/>
  <c r="H530" i="23"/>
  <c r="H594" i="23"/>
  <c r="H658" i="23"/>
  <c r="H689" i="23"/>
  <c r="H21" i="23"/>
  <c r="H85" i="23"/>
  <c r="H149" i="23"/>
  <c r="H84" i="23"/>
  <c r="H192" i="23"/>
  <c r="H256" i="23"/>
  <c r="H320" i="23"/>
  <c r="H384" i="23"/>
  <c r="H118" i="23"/>
  <c r="H209" i="23"/>
  <c r="H287" i="23"/>
  <c r="H403" i="23"/>
  <c r="H467" i="23"/>
  <c r="H531" i="23"/>
  <c r="H595" i="23"/>
  <c r="H377" i="23"/>
  <c r="H448" i="23"/>
  <c r="H512" i="23"/>
  <c r="H576" i="23"/>
  <c r="H640" i="23"/>
  <c r="H671" i="23"/>
  <c r="H735" i="23"/>
  <c r="H976" i="23"/>
  <c r="H989" i="23"/>
  <c r="H836" i="23"/>
  <c r="H772" i="23"/>
  <c r="H708" i="23"/>
  <c r="H623" i="23"/>
  <c r="H918" i="23"/>
  <c r="H854" i="23"/>
  <c r="H791" i="23"/>
  <c r="H975" i="23"/>
  <c r="H945" i="23"/>
  <c r="H935" i="23"/>
  <c r="H818" i="23"/>
  <c r="H754" i="23"/>
  <c r="H690" i="23"/>
  <c r="H964" i="23"/>
  <c r="H900" i="23"/>
  <c r="H837" i="23"/>
  <c r="H773" i="23"/>
  <c r="H603" i="23"/>
  <c r="H845" i="23"/>
  <c r="H987" i="23"/>
  <c r="H957" i="23"/>
  <c r="H959" i="23"/>
  <c r="H824" i="23"/>
  <c r="H760" i="23"/>
  <c r="H696" i="23"/>
  <c r="H970" i="23"/>
  <c r="H906" i="23"/>
  <c r="H843" i="23"/>
  <c r="H779" i="23"/>
  <c r="H931" i="23"/>
  <c r="H921" i="23"/>
  <c r="H891" i="23"/>
  <c r="H806" i="23"/>
  <c r="H742" i="23"/>
  <c r="H678" i="23"/>
  <c r="H952" i="23"/>
  <c r="H888" i="23"/>
  <c r="H825" i="23"/>
  <c r="H761" i="23"/>
  <c r="H35" i="23"/>
  <c r="H99" i="23"/>
  <c r="H163" i="23"/>
  <c r="H112" i="23"/>
  <c r="H206" i="23"/>
  <c r="H270" i="23"/>
  <c r="H334" i="23"/>
  <c r="H18" i="23"/>
  <c r="H146" i="23"/>
  <c r="H223" i="23"/>
  <c r="H315" i="23"/>
  <c r="H417" i="23"/>
  <c r="H481" i="23"/>
  <c r="H545" i="23"/>
  <c r="H277" i="23"/>
  <c r="H398" i="23"/>
  <c r="H462" i="23"/>
  <c r="H526" i="23"/>
  <c r="H590" i="23"/>
  <c r="H654" i="23"/>
  <c r="H685" i="23"/>
  <c r="H17" i="23"/>
  <c r="H81" i="23"/>
  <c r="H145" i="23"/>
  <c r="H76" i="23"/>
  <c r="H188" i="23"/>
  <c r="H252" i="23"/>
  <c r="H316" i="23"/>
  <c r="H380" i="23"/>
  <c r="H110" i="23"/>
  <c r="H205" i="23"/>
  <c r="H279" i="23"/>
  <c r="H399" i="23"/>
  <c r="H463" i="23"/>
  <c r="H527" i="23"/>
  <c r="H591" i="23"/>
  <c r="H369" i="23"/>
  <c r="H444" i="23"/>
  <c r="H508" i="23"/>
  <c r="H572" i="23"/>
  <c r="H636" i="23"/>
  <c r="H667" i="23"/>
  <c r="H31" i="23"/>
  <c r="H95" i="23"/>
  <c r="H159" i="23"/>
  <c r="H104" i="23"/>
  <c r="H202" i="23"/>
  <c r="H266" i="23"/>
  <c r="H330" i="23"/>
  <c r="H10" i="23"/>
  <c r="H138" i="23"/>
  <c r="H219" i="23"/>
  <c r="H307" i="23"/>
  <c r="H413" i="23"/>
  <c r="H477" i="23"/>
  <c r="H541" i="23"/>
  <c r="H269" i="23"/>
  <c r="H394" i="23"/>
  <c r="H458" i="23"/>
  <c r="H522" i="23"/>
  <c r="H586" i="23"/>
  <c r="H650" i="23"/>
  <c r="H681" i="23"/>
  <c r="H13" i="23"/>
  <c r="H77" i="23"/>
  <c r="H141" i="23"/>
  <c r="H100" i="23"/>
  <c r="H200" i="23"/>
  <c r="H264" i="23"/>
  <c r="H328" i="23"/>
  <c r="H134" i="23"/>
  <c r="H217" i="23"/>
  <c r="H303" i="23"/>
  <c r="H411" i="23"/>
  <c r="H475" i="23"/>
  <c r="H539" i="23"/>
  <c r="H265" i="23"/>
  <c r="H392" i="23"/>
  <c r="H456" i="23"/>
  <c r="H520" i="23"/>
  <c r="H584" i="23"/>
  <c r="H648" i="23"/>
  <c r="H679" i="23"/>
  <c r="H995" i="23"/>
  <c r="H965" i="23"/>
  <c r="H973" i="23"/>
  <c r="H828" i="23"/>
  <c r="H764" i="23"/>
  <c r="H700" i="23"/>
  <c r="H607" i="23"/>
  <c r="H910" i="23"/>
  <c r="H847" i="23"/>
  <c r="H783" i="23"/>
  <c r="H947" i="23"/>
  <c r="H929" i="23"/>
  <c r="H907" i="23"/>
  <c r="H810" i="23"/>
  <c r="H746" i="23"/>
  <c r="H682" i="23"/>
  <c r="H924" i="23"/>
  <c r="H797" i="23"/>
  <c r="H903" i="23"/>
  <c r="H983" i="23"/>
  <c r="H832" i="23"/>
  <c r="H768" i="23"/>
  <c r="H704" i="23"/>
  <c r="H615" i="23"/>
  <c r="H914" i="23"/>
  <c r="H851" i="23"/>
  <c r="H787" i="23"/>
  <c r="H963" i="23"/>
  <c r="H937" i="23"/>
  <c r="H923" i="23"/>
  <c r="H814" i="23"/>
  <c r="H750" i="23"/>
  <c r="H686" i="23"/>
  <c r="H960" i="23"/>
  <c r="H896" i="23"/>
  <c r="H833" i="23"/>
  <c r="H769" i="23"/>
  <c r="H27" i="23"/>
  <c r="H91" i="23"/>
  <c r="H155" i="23"/>
  <c r="H96" i="23"/>
  <c r="H198" i="23"/>
  <c r="H262" i="23"/>
  <c r="H326" i="23"/>
  <c r="H390" i="23"/>
  <c r="H130" i="23"/>
  <c r="H215" i="23"/>
  <c r="H299" i="23"/>
  <c r="H409" i="23"/>
  <c r="H473" i="23"/>
  <c r="H537" i="23"/>
  <c r="H261" i="23"/>
  <c r="H389" i="23"/>
  <c r="H454" i="23"/>
  <c r="H518" i="23"/>
  <c r="H582" i="23"/>
  <c r="H646" i="23"/>
  <c r="H677" i="23"/>
  <c r="H9" i="23"/>
  <c r="H73" i="23"/>
  <c r="H137" i="23"/>
  <c r="H60" i="23"/>
  <c r="H180" i="23"/>
  <c r="H244" i="23"/>
  <c r="H308" i="23"/>
  <c r="H372" i="23"/>
  <c r="H94" i="23"/>
  <c r="H197" i="23"/>
  <c r="H263" i="23"/>
  <c r="H391" i="23"/>
  <c r="H455" i="23"/>
  <c r="H519" i="23"/>
  <c r="H583" i="23"/>
  <c r="H353" i="23"/>
  <c r="H436" i="23"/>
  <c r="H500" i="23"/>
  <c r="H564" i="23"/>
  <c r="H628" i="23"/>
  <c r="H653" i="23"/>
  <c r="H23" i="23"/>
  <c r="H87" i="23"/>
  <c r="H151" i="23"/>
  <c r="H88" i="23"/>
  <c r="H194" i="23"/>
  <c r="H258" i="23"/>
  <c r="H322" i="23"/>
  <c r="H386" i="23"/>
  <c r="H122" i="23"/>
  <c r="H211" i="23"/>
  <c r="H291" i="23"/>
  <c r="H405" i="23"/>
  <c r="H469" i="23"/>
  <c r="H533" i="23"/>
  <c r="H597" i="23"/>
  <c r="H381" i="23"/>
  <c r="H450" i="23"/>
  <c r="H514" i="23"/>
  <c r="H578" i="23"/>
  <c r="H642" i="23"/>
  <c r="H673" i="23"/>
  <c r="H37" i="23"/>
  <c r="H101" i="23"/>
  <c r="H165" i="23"/>
  <c r="H116" i="23"/>
  <c r="H208" i="23"/>
  <c r="H272" i="23"/>
  <c r="H336" i="23"/>
  <c r="H22" i="23"/>
  <c r="H150" i="23"/>
  <c r="H225" i="23"/>
  <c r="H319" i="23"/>
  <c r="H419" i="23"/>
  <c r="H483" i="23"/>
  <c r="H547" i="23"/>
  <c r="H281" i="23"/>
  <c r="H400" i="23"/>
  <c r="H464" i="23"/>
  <c r="H528" i="23"/>
  <c r="H592" i="23"/>
  <c r="H656" i="23"/>
  <c r="H687" i="23"/>
  <c r="H977" i="23"/>
  <c r="H949" i="23"/>
  <c r="H943" i="23"/>
  <c r="H820" i="23"/>
  <c r="H756" i="23"/>
  <c r="H692" i="23"/>
  <c r="H966" i="23"/>
  <c r="H902" i="23"/>
  <c r="H839" i="23"/>
  <c r="H775" i="23"/>
  <c r="H911" i="23"/>
  <c r="H913" i="23"/>
  <c r="H875" i="23"/>
  <c r="H802" i="23"/>
  <c r="H738" i="23"/>
  <c r="H674" i="23"/>
  <c r="H948" i="23"/>
  <c r="H884" i="23"/>
  <c r="H821" i="23"/>
  <c r="H757" i="23"/>
  <c r="H940" i="23"/>
  <c r="H813" i="23"/>
  <c r="H939" i="23"/>
  <c r="H925" i="23"/>
  <c r="H899" i="23"/>
  <c r="H808" i="23"/>
  <c r="H744" i="23"/>
  <c r="H680" i="23"/>
  <c r="H954" i="23"/>
  <c r="H890" i="23"/>
  <c r="H827" i="23"/>
  <c r="H763" i="23"/>
  <c r="H994" i="23"/>
  <c r="H889" i="23"/>
  <c r="H790" i="23"/>
  <c r="H726" i="23"/>
  <c r="H659" i="23"/>
  <c r="H936" i="23"/>
  <c r="H872" i="23"/>
  <c r="H809" i="23"/>
  <c r="H745" i="23"/>
  <c r="H51" i="23"/>
  <c r="H115" i="23"/>
  <c r="H16" i="23"/>
  <c r="H144" i="23"/>
  <c r="H222" i="23"/>
  <c r="H286" i="23"/>
  <c r="H350" i="23"/>
  <c r="H50" i="23"/>
  <c r="H175" i="23"/>
  <c r="H239" i="23"/>
  <c r="H347" i="23"/>
  <c r="H433" i="23"/>
  <c r="H497" i="23"/>
  <c r="H561" i="23"/>
  <c r="H309" i="23"/>
  <c r="H414" i="23"/>
  <c r="H478" i="23"/>
  <c r="H542" i="23"/>
  <c r="H606" i="23"/>
  <c r="H609" i="23"/>
  <c r="H701" i="23"/>
  <c r="H33" i="23"/>
  <c r="H97" i="23"/>
  <c r="H161" i="23"/>
  <c r="H108" i="23"/>
  <c r="H204" i="23"/>
  <c r="H268" i="23"/>
  <c r="H332" i="23"/>
  <c r="H14" i="23"/>
  <c r="H142" i="23"/>
  <c r="H221" i="23"/>
  <c r="H311" i="23"/>
  <c r="H415" i="23"/>
  <c r="H479" i="23"/>
  <c r="H543" i="23"/>
  <c r="H273" i="23"/>
  <c r="H396" i="23"/>
  <c r="H460" i="23"/>
  <c r="H524" i="23"/>
  <c r="H588" i="23"/>
  <c r="H652" i="23"/>
  <c r="H683" i="23"/>
  <c r="H47" i="23"/>
  <c r="H111" i="23"/>
  <c r="H136" i="23"/>
  <c r="H218" i="23"/>
  <c r="H282" i="23"/>
  <c r="H346" i="23"/>
  <c r="H42" i="23"/>
  <c r="H170" i="23"/>
  <c r="H235" i="23"/>
  <c r="H339" i="23"/>
  <c r="H429" i="23"/>
  <c r="H493" i="23"/>
  <c r="H557" i="23"/>
  <c r="H301" i="23"/>
  <c r="H410" i="23"/>
  <c r="H474" i="23"/>
  <c r="H538" i="23"/>
  <c r="H602" i="23"/>
  <c r="H601" i="23"/>
  <c r="H697" i="23"/>
  <c r="H29" i="23"/>
  <c r="H93" i="23"/>
  <c r="H157" i="23"/>
  <c r="H132" i="23"/>
  <c r="H216" i="23"/>
  <c r="H280" i="23"/>
  <c r="H344" i="23"/>
  <c r="H38" i="23"/>
  <c r="H166" i="23"/>
  <c r="H233" i="23"/>
  <c r="H335" i="23"/>
  <c r="H427" i="23"/>
  <c r="H491" i="23"/>
  <c r="H555" i="23"/>
  <c r="H297" i="23"/>
  <c r="H408" i="23"/>
  <c r="H472" i="23"/>
  <c r="H536" i="23"/>
  <c r="H600" i="23"/>
  <c r="H664" i="23"/>
  <c r="H695" i="23"/>
  <c r="H955" i="23"/>
  <c r="H933" i="23"/>
  <c r="H915" i="23"/>
  <c r="H812" i="23"/>
  <c r="H748" i="23"/>
  <c r="H684" i="23"/>
  <c r="H958" i="23"/>
  <c r="H894" i="23"/>
  <c r="H831" i="23"/>
  <c r="H767" i="23"/>
  <c r="H879" i="23"/>
  <c r="H897" i="23"/>
  <c r="H857" i="23"/>
  <c r="H794" i="23"/>
  <c r="H730" i="23"/>
  <c r="H666" i="23"/>
  <c r="H892" i="23"/>
  <c r="H765" i="23"/>
  <c r="H638" i="23"/>
  <c r="H733" i="23"/>
  <c r="H129" i="23"/>
  <c r="H172" i="23"/>
  <c r="H300" i="23"/>
  <c r="H78" i="23"/>
  <c r="H253" i="23"/>
  <c r="H447" i="23"/>
  <c r="H575" i="23"/>
  <c r="H428" i="23"/>
  <c r="H556" i="23"/>
  <c r="H637" i="23"/>
  <c r="H79" i="23"/>
  <c r="H72" i="23"/>
  <c r="H250" i="23"/>
  <c r="H378" i="23"/>
  <c r="H203" i="23"/>
  <c r="H397" i="23"/>
  <c r="H525" i="23"/>
  <c r="H365" i="23"/>
  <c r="H506" i="23"/>
  <c r="H634" i="23"/>
  <c r="H729" i="23"/>
  <c r="H125" i="23"/>
  <c r="H184" i="23"/>
  <c r="H312" i="23"/>
  <c r="H102" i="23"/>
  <c r="H271" i="23"/>
  <c r="H459" i="23"/>
  <c r="H587" i="23"/>
  <c r="H440" i="23"/>
  <c r="H568" i="23"/>
  <c r="H661" i="23"/>
  <c r="H984" i="23"/>
  <c r="H844" i="23"/>
  <c r="H716" i="23"/>
  <c r="H926" i="23"/>
  <c r="H799" i="23"/>
  <c r="H961" i="23"/>
  <c r="H826" i="23"/>
  <c r="H698" i="23"/>
  <c r="H829" i="23"/>
  <c r="H988" i="23"/>
  <c r="H877" i="23"/>
  <c r="H848" i="23"/>
  <c r="H784" i="23"/>
  <c r="H720" i="23"/>
  <c r="H647" i="23"/>
  <c r="H930" i="23"/>
  <c r="H866" i="23"/>
  <c r="H803" i="23"/>
  <c r="H739" i="23"/>
  <c r="H969" i="23"/>
  <c r="H979" i="23"/>
  <c r="H830" i="23"/>
  <c r="H766" i="23"/>
  <c r="H702" i="23"/>
  <c r="H611" i="23"/>
  <c r="H912" i="23"/>
  <c r="H849" i="23"/>
  <c r="H785" i="23"/>
  <c r="H11" i="23"/>
  <c r="H75" i="23"/>
  <c r="H139" i="23"/>
  <c r="H64" i="23"/>
  <c r="H182" i="23"/>
  <c r="H246" i="23"/>
  <c r="H310" i="23"/>
  <c r="H374" i="23"/>
  <c r="H98" i="23"/>
  <c r="H199" i="23"/>
  <c r="H267" i="23"/>
  <c r="H393" i="23"/>
  <c r="H457" i="23"/>
  <c r="H521" i="23"/>
  <c r="H585" i="23"/>
  <c r="H357" i="23"/>
  <c r="H438" i="23"/>
  <c r="H502" i="23"/>
  <c r="H566" i="23"/>
  <c r="H630" i="23"/>
  <c r="H657" i="23"/>
  <c r="H725" i="23"/>
  <c r="H57" i="23"/>
  <c r="H121" i="23"/>
  <c r="H28" i="23"/>
  <c r="H156" i="23"/>
  <c r="H228" i="23"/>
  <c r="H292" i="23"/>
  <c r="H356" i="23"/>
  <c r="H62" i="23"/>
  <c r="H181" i="23"/>
  <c r="H245" i="23"/>
  <c r="H359" i="23"/>
  <c r="H439" i="23"/>
  <c r="H503" i="23"/>
  <c r="H567" i="23"/>
  <c r="H321" i="23"/>
  <c r="H420" i="23"/>
  <c r="H484" i="23"/>
  <c r="H548" i="23"/>
  <c r="H612" i="23"/>
  <c r="H621" i="23"/>
  <c r="H71" i="23"/>
  <c r="H135" i="23"/>
  <c r="H56" i="23"/>
  <c r="H178" i="23"/>
  <c r="H242" i="23"/>
  <c r="H306" i="23"/>
  <c r="H370" i="23"/>
  <c r="H90" i="23"/>
  <c r="H195" i="23"/>
  <c r="H259" i="23"/>
  <c r="H387" i="23"/>
  <c r="H453" i="23"/>
  <c r="H517" i="23"/>
  <c r="H581" i="23"/>
  <c r="H349" i="23"/>
  <c r="H434" i="23"/>
  <c r="H498" i="23"/>
  <c r="H562" i="23"/>
  <c r="H626" i="23"/>
  <c r="H649" i="23"/>
  <c r="H721" i="23"/>
  <c r="H53" i="23"/>
  <c r="H117" i="23"/>
  <c r="H20" i="23"/>
  <c r="H148" i="23"/>
  <c r="H224" i="23"/>
  <c r="H288" i="23"/>
  <c r="H352" i="23"/>
  <c r="H54" i="23"/>
  <c r="H177" i="23"/>
  <c r="H241" i="23"/>
  <c r="H351" i="23"/>
  <c r="H435" i="23"/>
  <c r="H499" i="23"/>
  <c r="H563" i="23"/>
  <c r="H313" i="23"/>
  <c r="H416" i="23"/>
  <c r="H480" i="23"/>
  <c r="H544" i="23"/>
  <c r="H608" i="23"/>
  <c r="H613" i="23"/>
  <c r="H703" i="23"/>
  <c r="H919" i="23"/>
  <c r="H917" i="23"/>
  <c r="H883" i="23"/>
  <c r="H804" i="23"/>
  <c r="H740" i="23"/>
  <c r="H676" i="23"/>
  <c r="H950" i="23"/>
  <c r="H886" i="23"/>
  <c r="H823" i="23"/>
  <c r="H759" i="23"/>
  <c r="H990" i="23"/>
  <c r="H881" i="23"/>
  <c r="H850" i="23"/>
  <c r="H786" i="23"/>
  <c r="H722" i="23"/>
  <c r="H651" i="23"/>
  <c r="H932" i="23"/>
  <c r="H868" i="23"/>
  <c r="H805" i="23"/>
  <c r="H741" i="23"/>
  <c r="H908" i="23"/>
  <c r="H781" i="23"/>
  <c r="H871" i="23"/>
  <c r="H893" i="23"/>
  <c r="H855" i="23"/>
  <c r="H792" i="23"/>
  <c r="H728" i="23"/>
  <c r="H663" i="23"/>
  <c r="H938" i="23"/>
  <c r="H874" i="23"/>
  <c r="H811" i="23"/>
  <c r="H747" i="23"/>
  <c r="H978" i="23"/>
  <c r="H993" i="23"/>
  <c r="H838" i="23"/>
  <c r="H774" i="23"/>
  <c r="H710" i="23"/>
  <c r="H627" i="23"/>
  <c r="H920" i="23"/>
  <c r="H856" i="23"/>
  <c r="H793" i="23"/>
  <c r="H723" i="23"/>
  <c r="H67" i="23"/>
  <c r="H131" i="23"/>
  <c r="H48" i="23"/>
  <c r="H174" i="23"/>
  <c r="H238" i="23"/>
  <c r="H302" i="23"/>
  <c r="H366" i="23"/>
  <c r="H82" i="23"/>
  <c r="H191" i="23"/>
  <c r="H255" i="23"/>
  <c r="H379" i="23"/>
  <c r="H449" i="23"/>
  <c r="H513" i="23"/>
  <c r="H577" i="23"/>
  <c r="H341" i="23"/>
  <c r="H430" i="23"/>
  <c r="H494" i="23"/>
  <c r="H558" i="23"/>
  <c r="H622" i="23"/>
  <c r="H641" i="23"/>
  <c r="H717" i="23"/>
  <c r="H49" i="23"/>
  <c r="H113" i="23"/>
  <c r="H12" i="23"/>
  <c r="H140" i="23"/>
  <c r="H220" i="23"/>
  <c r="H284" i="23"/>
  <c r="H348" i="23"/>
  <c r="H46" i="23"/>
  <c r="H173" i="23"/>
  <c r="H237" i="23"/>
  <c r="H343" i="23"/>
  <c r="H431" i="23"/>
  <c r="H495" i="23"/>
  <c r="H559" i="23"/>
  <c r="H305" i="23"/>
  <c r="H412" i="23"/>
  <c r="H476" i="23"/>
  <c r="H540" i="23"/>
  <c r="H604" i="23"/>
  <c r="H605" i="23"/>
  <c r="H699" i="23"/>
  <c r="H63" i="23"/>
  <c r="H127" i="23"/>
  <c r="H40" i="23"/>
  <c r="H168" i="23"/>
  <c r="H234" i="23"/>
  <c r="H298" i="23"/>
  <c r="H362" i="23"/>
  <c r="H74" i="23"/>
  <c r="H187" i="23"/>
  <c r="H251" i="23"/>
  <c r="H371" i="23"/>
  <c r="H445" i="23"/>
  <c r="H509" i="23"/>
  <c r="H573" i="23"/>
  <c r="H333" i="23"/>
  <c r="H426" i="23"/>
  <c r="H490" i="23"/>
  <c r="H554" i="23"/>
  <c r="H618" i="23"/>
  <c r="H633" i="23"/>
  <c r="H713" i="23"/>
  <c r="H45" i="23"/>
  <c r="H109" i="23"/>
  <c r="H36" i="23"/>
  <c r="H164" i="23"/>
  <c r="H232" i="23"/>
  <c r="H296" i="23"/>
  <c r="H360" i="23"/>
  <c r="H70" i="23"/>
  <c r="H185" i="23"/>
  <c r="H249" i="23"/>
  <c r="H367" i="23"/>
  <c r="H443" i="23"/>
  <c r="H507" i="23"/>
  <c r="H571" i="23"/>
  <c r="H329" i="23"/>
  <c r="H424" i="23"/>
  <c r="H488" i="23"/>
  <c r="H552" i="23"/>
  <c r="H616" i="23"/>
  <c r="H629" i="23"/>
  <c r="H711" i="23"/>
  <c r="H887" i="23"/>
  <c r="H901" i="23"/>
  <c r="H859" i="23"/>
  <c r="H796" i="23"/>
  <c r="H732" i="23"/>
  <c r="H668" i="23"/>
  <c r="H942" i="23"/>
  <c r="H878" i="23"/>
  <c r="H815" i="23"/>
  <c r="H751" i="23"/>
  <c r="H982" i="23"/>
  <c r="H865" i="23"/>
  <c r="H842" i="23"/>
  <c r="H778" i="23"/>
  <c r="H714" i="23"/>
  <c r="H635" i="23"/>
  <c r="H860" i="23"/>
  <c r="H731" i="23"/>
  <c r="H909" i="23"/>
  <c r="H867" i="23"/>
  <c r="H800" i="23"/>
  <c r="H736" i="23"/>
  <c r="H672" i="23"/>
  <c r="H946" i="23"/>
  <c r="H882" i="23"/>
  <c r="H819" i="23"/>
  <c r="H755" i="23"/>
  <c r="H986" i="23"/>
  <c r="H873" i="23"/>
  <c r="H846" i="23"/>
  <c r="H782" i="23"/>
  <c r="H718" i="23"/>
  <c r="H643" i="23"/>
  <c r="H928" i="23"/>
  <c r="H864" i="23"/>
  <c r="H801" i="23"/>
  <c r="H737" i="23"/>
  <c r="H59" i="23"/>
  <c r="H123" i="23"/>
  <c r="H32" i="23"/>
  <c r="H160" i="23"/>
  <c r="H230" i="23"/>
  <c r="H294" i="23"/>
  <c r="H358" i="23"/>
  <c r="H66" i="23"/>
  <c r="H183" i="23"/>
  <c r="H247" i="23"/>
  <c r="H363" i="23"/>
  <c r="H441" i="23"/>
  <c r="H505" i="23"/>
  <c r="H569" i="23"/>
  <c r="H325" i="23"/>
  <c r="H422" i="23"/>
  <c r="H486" i="23"/>
  <c r="H550" i="23"/>
  <c r="H614" i="23"/>
  <c r="H625" i="23"/>
  <c r="H709" i="23"/>
  <c r="H41" i="23"/>
  <c r="H105" i="23"/>
  <c r="H169" i="23"/>
  <c r="H124" i="23"/>
  <c r="H212" i="23"/>
  <c r="H276" i="23"/>
  <c r="H340" i="23"/>
  <c r="H30" i="23"/>
  <c r="H158" i="23"/>
  <c r="H229" i="23"/>
  <c r="H327" i="23"/>
  <c r="H423" i="23"/>
  <c r="H487" i="23"/>
  <c r="H551" i="23"/>
  <c r="H289" i="23"/>
  <c r="H404" i="23"/>
  <c r="H468" i="23"/>
  <c r="H532" i="23"/>
  <c r="H596" i="23"/>
  <c r="H660" i="23"/>
  <c r="H691" i="23"/>
  <c r="H55" i="23"/>
  <c r="H119" i="23"/>
  <c r="H24" i="23"/>
  <c r="H152" i="23"/>
  <c r="H226" i="23"/>
  <c r="H290" i="23"/>
  <c r="H354" i="23"/>
  <c r="H58" i="23"/>
  <c r="H179" i="23"/>
  <c r="H243" i="23"/>
  <c r="H355" i="23"/>
  <c r="H437" i="23"/>
  <c r="H501" i="23"/>
  <c r="H565" i="23"/>
  <c r="H317" i="23"/>
  <c r="H418" i="23"/>
  <c r="H482" i="23"/>
  <c r="H546" i="23"/>
  <c r="H610" i="23"/>
  <c r="H617" i="23"/>
  <c r="H705" i="23"/>
  <c r="H69" i="23"/>
  <c r="H133" i="23"/>
  <c r="H52" i="23"/>
  <c r="H176" i="23"/>
  <c r="H240" i="23"/>
  <c r="H304" i="23"/>
  <c r="H368" i="23"/>
  <c r="H86" i="23"/>
  <c r="H193" i="23"/>
  <c r="H257" i="23"/>
  <c r="H383" i="23"/>
  <c r="H451" i="23"/>
  <c r="H515" i="23"/>
  <c r="H579" i="23"/>
  <c r="H345" i="23"/>
  <c r="H432" i="23"/>
  <c r="H496" i="23"/>
  <c r="H560" i="23"/>
  <c r="H624" i="23"/>
  <c r="H645" i="23"/>
  <c r="H719" i="23"/>
  <c r="H992" i="23"/>
  <c r="H885" i="23"/>
  <c r="H852" i="23"/>
  <c r="H788" i="23"/>
  <c r="H724" i="23"/>
  <c r="H655" i="23"/>
  <c r="H934" i="23"/>
  <c r="H870" i="23"/>
  <c r="H807" i="23"/>
  <c r="H743" i="23"/>
  <c r="H974" i="23"/>
  <c r="H985" i="23"/>
  <c r="H834" i="23"/>
  <c r="H770" i="23"/>
  <c r="H706" i="23"/>
  <c r="H619" i="23"/>
  <c r="H916" i="23"/>
  <c r="H853" i="23"/>
  <c r="H789" i="23"/>
  <c r="H715" i="23"/>
  <c r="H876" i="23"/>
  <c r="H749" i="23"/>
  <c r="H980" i="23"/>
  <c r="H861" i="23"/>
  <c r="H840" i="23"/>
  <c r="H776" i="23"/>
  <c r="H712" i="23"/>
  <c r="H631" i="23"/>
  <c r="H922" i="23"/>
  <c r="H858" i="23"/>
  <c r="H795" i="23"/>
  <c r="H981" i="23"/>
  <c r="H953" i="23"/>
  <c r="H951" i="23"/>
  <c r="H822" i="23"/>
  <c r="H758" i="23"/>
  <c r="H694" i="23"/>
  <c r="H968" i="23"/>
  <c r="H904" i="23"/>
  <c r="H841" i="23"/>
  <c r="H777" i="23"/>
  <c r="H19" i="23"/>
  <c r="H83" i="23"/>
  <c r="H147" i="23"/>
  <c r="H80" i="23"/>
  <c r="H190" i="23"/>
  <c r="H254" i="23"/>
  <c r="H318" i="23"/>
  <c r="H382" i="23"/>
  <c r="H114" i="23"/>
  <c r="H207" i="23"/>
  <c r="H283" i="23"/>
  <c r="H401" i="23"/>
  <c r="H465" i="23"/>
  <c r="H529" i="23"/>
  <c r="H593" i="23"/>
  <c r="H373" i="23"/>
  <c r="H446" i="23"/>
  <c r="H510" i="23"/>
  <c r="H574" i="23"/>
  <c r="H669" i="23"/>
  <c r="H65" i="23"/>
  <c r="H44" i="23"/>
  <c r="H236" i="23"/>
  <c r="H364" i="23"/>
  <c r="H189" i="23"/>
  <c r="H375" i="23"/>
  <c r="H511" i="23"/>
  <c r="H337" i="23"/>
  <c r="H492" i="23"/>
  <c r="H620" i="23"/>
  <c r="H15" i="23"/>
  <c r="H143" i="23"/>
  <c r="H186" i="23"/>
  <c r="H314" i="23"/>
  <c r="H106" i="23"/>
  <c r="H275" i="23"/>
  <c r="H461" i="23"/>
  <c r="H589" i="23"/>
  <c r="H442" i="23"/>
  <c r="H570" i="23"/>
  <c r="H665" i="23"/>
  <c r="H61" i="23"/>
  <c r="H68" i="23"/>
  <c r="H248" i="23"/>
  <c r="H376" i="23"/>
  <c r="H201" i="23"/>
  <c r="H395" i="23"/>
  <c r="H523" i="23"/>
  <c r="H361" i="23"/>
  <c r="H504" i="23"/>
  <c r="H632" i="23"/>
  <c r="H727" i="23"/>
  <c r="H869" i="23"/>
  <c r="H780" i="23"/>
  <c r="H639" i="23"/>
  <c r="H862" i="23"/>
  <c r="H991" i="23"/>
  <c r="H967" i="23"/>
  <c r="H762" i="23"/>
  <c r="H956" i="23"/>
  <c r="G2" i="23" l="1" a="1"/>
  <c r="G2" i="23" s="1"/>
  <c r="G30" i="23" l="1"/>
  <c r="G107" i="23"/>
  <c r="G184" i="23"/>
  <c r="G296" i="23"/>
  <c r="G668" i="23"/>
  <c r="G6" i="23"/>
  <c r="G83" i="23"/>
  <c r="G147" i="23"/>
  <c r="G198" i="23"/>
  <c r="G297" i="23"/>
  <c r="G479" i="23"/>
  <c r="G908" i="23"/>
  <c r="G8" i="23"/>
  <c r="G20" i="23"/>
  <c r="G33" i="23"/>
  <c r="G46" i="23"/>
  <c r="G59" i="23"/>
  <c r="G72" i="23"/>
  <c r="G84" i="23"/>
  <c r="G97" i="23"/>
  <c r="G110" i="23"/>
  <c r="G123" i="23"/>
  <c r="G136" i="23"/>
  <c r="G148" i="23"/>
  <c r="G161" i="23"/>
  <c r="G174" i="23"/>
  <c r="G187" i="23"/>
  <c r="G200" i="23"/>
  <c r="G216" i="23"/>
  <c r="G232" i="23"/>
  <c r="G248" i="23"/>
  <c r="G264" i="23"/>
  <c r="G280" i="23"/>
  <c r="G299" i="23"/>
  <c r="G323" i="23"/>
  <c r="G354" i="23"/>
  <c r="G388" i="23"/>
  <c r="G439" i="23"/>
  <c r="G492" i="23"/>
  <c r="G556" i="23"/>
  <c r="G620" i="23"/>
  <c r="G684" i="23"/>
  <c r="G756" i="23"/>
  <c r="G839" i="23"/>
  <c r="G926" i="23"/>
  <c r="G56" i="23"/>
  <c r="G132" i="23"/>
  <c r="G211" i="23"/>
  <c r="G345" i="23"/>
  <c r="G820" i="23"/>
  <c r="G57" i="23"/>
  <c r="G160" i="23"/>
  <c r="G278" i="23"/>
  <c r="G735" i="23"/>
  <c r="G9" i="23"/>
  <c r="G22" i="23"/>
  <c r="G35" i="23"/>
  <c r="G48" i="23"/>
  <c r="G60" i="23"/>
  <c r="G73" i="23"/>
  <c r="G86" i="23"/>
  <c r="G99" i="23"/>
  <c r="G112" i="23"/>
  <c r="G124" i="23"/>
  <c r="G137" i="23"/>
  <c r="G150" i="23"/>
  <c r="G163" i="23"/>
  <c r="G176" i="23"/>
  <c r="G188" i="23"/>
  <c r="G201" i="23"/>
  <c r="G217" i="23"/>
  <c r="G233" i="23"/>
  <c r="G249" i="23"/>
  <c r="G265" i="23"/>
  <c r="G281" i="23"/>
  <c r="G304" i="23"/>
  <c r="G326" i="23"/>
  <c r="G355" i="23"/>
  <c r="G390" i="23"/>
  <c r="G442" i="23"/>
  <c r="G494" i="23"/>
  <c r="G558" i="23"/>
  <c r="G622" i="23"/>
  <c r="G686" i="23"/>
  <c r="G758" i="23"/>
  <c r="G844" i="23"/>
  <c r="G927" i="23"/>
  <c r="G68" i="23"/>
  <c r="G171" i="23"/>
  <c r="G259" i="23"/>
  <c r="G375" i="23"/>
  <c r="G604" i="23"/>
  <c r="G19" i="23"/>
  <c r="G108" i="23"/>
  <c r="G230" i="23"/>
  <c r="G670" i="23"/>
  <c r="G11" i="23"/>
  <c r="G24" i="23"/>
  <c r="G36" i="23"/>
  <c r="G49" i="23"/>
  <c r="G62" i="23"/>
  <c r="G75" i="23"/>
  <c r="G88" i="23"/>
  <c r="G100" i="23"/>
  <c r="G113" i="23"/>
  <c r="G126" i="23"/>
  <c r="G139" i="23"/>
  <c r="G152" i="23"/>
  <c r="G164" i="23"/>
  <c r="G177" i="23"/>
  <c r="G190" i="23"/>
  <c r="G203" i="23"/>
  <c r="G219" i="23"/>
  <c r="G235" i="23"/>
  <c r="G251" i="23"/>
  <c r="G267" i="23"/>
  <c r="G283" i="23"/>
  <c r="G305" i="23"/>
  <c r="G332" i="23"/>
  <c r="G358" i="23"/>
  <c r="G402" i="23"/>
  <c r="G452" i="23"/>
  <c r="G508" i="23"/>
  <c r="G572" i="23"/>
  <c r="G636" i="23"/>
  <c r="G700" i="23"/>
  <c r="G775" i="23"/>
  <c r="G862" i="23"/>
  <c r="G948" i="23"/>
  <c r="G43" i="23"/>
  <c r="G120" i="23"/>
  <c r="G196" i="23"/>
  <c r="G315" i="23"/>
  <c r="G734" i="23"/>
  <c r="G70" i="23"/>
  <c r="G134" i="23"/>
  <c r="G214" i="23"/>
  <c r="G322" i="23"/>
  <c r="G428" i="23"/>
  <c r="G822" i="23"/>
  <c r="G12" i="23"/>
  <c r="G25" i="23"/>
  <c r="G38" i="23"/>
  <c r="G51" i="23"/>
  <c r="G64" i="23"/>
  <c r="G76" i="23"/>
  <c r="G89" i="23"/>
  <c r="G102" i="23"/>
  <c r="G115" i="23"/>
  <c r="G128" i="23"/>
  <c r="G140" i="23"/>
  <c r="G153" i="23"/>
  <c r="G166" i="23"/>
  <c r="G179" i="23"/>
  <c r="G192" i="23"/>
  <c r="G206" i="23"/>
  <c r="G222" i="23"/>
  <c r="G238" i="23"/>
  <c r="G254" i="23"/>
  <c r="G270" i="23"/>
  <c r="G288" i="23"/>
  <c r="G307" i="23"/>
  <c r="G334" i="23"/>
  <c r="G364" i="23"/>
  <c r="G403" i="23"/>
  <c r="G454" i="23"/>
  <c r="G510" i="23"/>
  <c r="G574" i="23"/>
  <c r="G638" i="23"/>
  <c r="G702" i="23"/>
  <c r="G780" i="23"/>
  <c r="G863" i="23"/>
  <c r="G950" i="23"/>
  <c r="G4" i="23"/>
  <c r="G94" i="23"/>
  <c r="G145" i="23"/>
  <c r="G227" i="23"/>
  <c r="G275" i="23"/>
  <c r="G427" i="23"/>
  <c r="G540" i="23"/>
  <c r="G32" i="23"/>
  <c r="G96" i="23"/>
  <c r="G172" i="23"/>
  <c r="G262" i="23"/>
  <c r="G378" i="23"/>
  <c r="G542" i="23"/>
  <c r="G14" i="23"/>
  <c r="G27" i="23"/>
  <c r="G40" i="23"/>
  <c r="G52" i="23"/>
  <c r="G65" i="23"/>
  <c r="G78" i="23"/>
  <c r="G91" i="23"/>
  <c r="G104" i="23"/>
  <c r="G116" i="23"/>
  <c r="G129" i="23"/>
  <c r="G142" i="23"/>
  <c r="G155" i="23"/>
  <c r="G168" i="23"/>
  <c r="G180" i="23"/>
  <c r="G193" i="23"/>
  <c r="G208" i="23"/>
  <c r="G224" i="23"/>
  <c r="G240" i="23"/>
  <c r="G256" i="23"/>
  <c r="G272" i="23"/>
  <c r="G289" i="23"/>
  <c r="G312" i="23"/>
  <c r="G337" i="23"/>
  <c r="G366" i="23"/>
  <c r="G414" i="23"/>
  <c r="G466" i="23"/>
  <c r="G524" i="23"/>
  <c r="G588" i="23"/>
  <c r="G652" i="23"/>
  <c r="G716" i="23"/>
  <c r="G798" i="23"/>
  <c r="G884" i="23"/>
  <c r="G967" i="23"/>
  <c r="G17" i="23"/>
  <c r="G81" i="23"/>
  <c r="G158" i="23"/>
  <c r="G243" i="23"/>
  <c r="G478" i="23"/>
  <c r="G903" i="23"/>
  <c r="G44" i="23"/>
  <c r="G121" i="23"/>
  <c r="G185" i="23"/>
  <c r="G246" i="23"/>
  <c r="G347" i="23"/>
  <c r="G606" i="23"/>
  <c r="G3" i="23"/>
  <c r="G16" i="23"/>
  <c r="G28" i="23"/>
  <c r="G41" i="23"/>
  <c r="G54" i="23"/>
  <c r="G67" i="23"/>
  <c r="G80" i="23"/>
  <c r="G92" i="23"/>
  <c r="G105" i="23"/>
  <c r="G118" i="23"/>
  <c r="G131" i="23"/>
  <c r="G144" i="23"/>
  <c r="G156" i="23"/>
  <c r="G169" i="23"/>
  <c r="G182" i="23"/>
  <c r="G195" i="23"/>
  <c r="G209" i="23"/>
  <c r="G225" i="23"/>
  <c r="G241" i="23"/>
  <c r="G257" i="23"/>
  <c r="G273" i="23"/>
  <c r="G291" i="23"/>
  <c r="G313" i="23"/>
  <c r="G343" i="23"/>
  <c r="G369" i="23"/>
  <c r="G415" i="23"/>
  <c r="G467" i="23"/>
  <c r="G526" i="23"/>
  <c r="G590" i="23"/>
  <c r="G654" i="23"/>
  <c r="G718" i="23"/>
  <c r="G799" i="23"/>
  <c r="G886" i="23"/>
  <c r="G972" i="23"/>
  <c r="G10" i="23"/>
  <c r="G18" i="23"/>
  <c r="G26" i="23"/>
  <c r="G34" i="23"/>
  <c r="G42" i="23"/>
  <c r="G50" i="23"/>
  <c r="G58" i="23"/>
  <c r="G66" i="23"/>
  <c r="G74" i="23"/>
  <c r="G82" i="23"/>
  <c r="G90" i="23"/>
  <c r="G98" i="23"/>
  <c r="G106" i="23"/>
  <c r="G114" i="23"/>
  <c r="G122" i="23"/>
  <c r="G130" i="23"/>
  <c r="G138" i="23"/>
  <c r="G146" i="23"/>
  <c r="G154" i="23"/>
  <c r="G162" i="23"/>
  <c r="G170" i="23"/>
  <c r="G178" i="23"/>
  <c r="G186" i="23"/>
  <c r="G194" i="23"/>
  <c r="G202" i="23"/>
  <c r="G210" i="23"/>
  <c r="G218" i="23"/>
  <c r="G226" i="23"/>
  <c r="G234" i="23"/>
  <c r="G242" i="23"/>
  <c r="G250" i="23"/>
  <c r="G258" i="23"/>
  <c r="G266" i="23"/>
  <c r="G274" i="23"/>
  <c r="G282" i="23"/>
  <c r="G290" i="23"/>
  <c r="G298" i="23"/>
  <c r="G306" i="23"/>
  <c r="G314" i="23"/>
  <c r="G324" i="23"/>
  <c r="G335" i="23"/>
  <c r="G346" i="23"/>
  <c r="G356" i="23"/>
  <c r="G367" i="23"/>
  <c r="G379" i="23"/>
  <c r="G391" i="23"/>
  <c r="G404" i="23"/>
  <c r="G418" i="23"/>
  <c r="G430" i="23"/>
  <c r="G443" i="23"/>
  <c r="G455" i="23"/>
  <c r="G468" i="23"/>
  <c r="G482" i="23"/>
  <c r="G495" i="23"/>
  <c r="G511" i="23"/>
  <c r="G527" i="23"/>
  <c r="G543" i="23"/>
  <c r="G559" i="23"/>
  <c r="G575" i="23"/>
  <c r="G591" i="23"/>
  <c r="G607" i="23"/>
  <c r="G623" i="23"/>
  <c r="G639" i="23"/>
  <c r="G655" i="23"/>
  <c r="G671" i="23"/>
  <c r="G687" i="23"/>
  <c r="G703" i="23"/>
  <c r="G719" i="23"/>
  <c r="G740" i="23"/>
  <c r="G759" i="23"/>
  <c r="G782" i="23"/>
  <c r="G804" i="23"/>
  <c r="G823" i="23"/>
  <c r="G846" i="23"/>
  <c r="G868" i="23"/>
  <c r="G887" i="23"/>
  <c r="G910" i="23"/>
  <c r="G932" i="23"/>
  <c r="G951" i="23"/>
  <c r="G974" i="23"/>
  <c r="G380" i="23"/>
  <c r="G394" i="23"/>
  <c r="G406" i="23"/>
  <c r="G419" i="23"/>
  <c r="G431" i="23"/>
  <c r="G444" i="23"/>
  <c r="G458" i="23"/>
  <c r="G470" i="23"/>
  <c r="G483" i="23"/>
  <c r="G499" i="23"/>
  <c r="G515" i="23"/>
  <c r="G531" i="23"/>
  <c r="G547" i="23"/>
  <c r="G563" i="23"/>
  <c r="G579" i="23"/>
  <c r="G595" i="23"/>
  <c r="G611" i="23"/>
  <c r="G627" i="23"/>
  <c r="G643" i="23"/>
  <c r="G659" i="23"/>
  <c r="G675" i="23"/>
  <c r="G691" i="23"/>
  <c r="G707" i="23"/>
  <c r="G723" i="23"/>
  <c r="G742" i="23"/>
  <c r="G764" i="23"/>
  <c r="G783" i="23"/>
  <c r="G806" i="23"/>
  <c r="G828" i="23"/>
  <c r="G847" i="23"/>
  <c r="G870" i="23"/>
  <c r="G892" i="23"/>
  <c r="G911" i="23"/>
  <c r="G934" i="23"/>
  <c r="G956" i="23"/>
  <c r="G975" i="23"/>
  <c r="G212" i="23"/>
  <c r="G228" i="23"/>
  <c r="G244" i="23"/>
  <c r="G252" i="23"/>
  <c r="G260" i="23"/>
  <c r="G268" i="23"/>
  <c r="G276" i="23"/>
  <c r="G284" i="23"/>
  <c r="G292" i="23"/>
  <c r="G308" i="23"/>
  <c r="G316" i="23"/>
  <c r="G327" i="23"/>
  <c r="G338" i="23"/>
  <c r="G348" i="23"/>
  <c r="G359" i="23"/>
  <c r="G370" i="23"/>
  <c r="G382" i="23"/>
  <c r="G395" i="23"/>
  <c r="G407" i="23"/>
  <c r="G420" i="23"/>
  <c r="G434" i="23"/>
  <c r="G446" i="23"/>
  <c r="G459" i="23"/>
  <c r="G471" i="23"/>
  <c r="G484" i="23"/>
  <c r="G500" i="23"/>
  <c r="G516" i="23"/>
  <c r="G532" i="23"/>
  <c r="G548" i="23"/>
  <c r="G564" i="23"/>
  <c r="G580" i="23"/>
  <c r="G596" i="23"/>
  <c r="G612" i="23"/>
  <c r="G628" i="23"/>
  <c r="G644" i="23"/>
  <c r="G660" i="23"/>
  <c r="G676" i="23"/>
  <c r="G692" i="23"/>
  <c r="G708" i="23"/>
  <c r="G724" i="23"/>
  <c r="G743" i="23"/>
  <c r="G766" i="23"/>
  <c r="G788" i="23"/>
  <c r="G807" i="23"/>
  <c r="G830" i="23"/>
  <c r="G852" i="23"/>
  <c r="G871" i="23"/>
  <c r="G894" i="23"/>
  <c r="G916" i="23"/>
  <c r="G935" i="23"/>
  <c r="G958" i="23"/>
  <c r="G980" i="23"/>
  <c r="G204" i="23"/>
  <c r="G220" i="23"/>
  <c r="G236" i="23"/>
  <c r="G300" i="23"/>
  <c r="G5" i="23"/>
  <c r="G13" i="23"/>
  <c r="G21" i="23"/>
  <c r="G29" i="23"/>
  <c r="G37" i="23"/>
  <c r="G45" i="23"/>
  <c r="G53" i="23"/>
  <c r="G61" i="23"/>
  <c r="G69" i="23"/>
  <c r="G77" i="23"/>
  <c r="G85" i="23"/>
  <c r="G93" i="23"/>
  <c r="G101" i="23"/>
  <c r="G109" i="23"/>
  <c r="G117" i="23"/>
  <c r="G125" i="23"/>
  <c r="G133" i="23"/>
  <c r="G141" i="23"/>
  <c r="G149" i="23"/>
  <c r="G157" i="23"/>
  <c r="G165" i="23"/>
  <c r="G173" i="23"/>
  <c r="G181" i="23"/>
  <c r="G189" i="23"/>
  <c r="G197" i="23"/>
  <c r="G205" i="23"/>
  <c r="G213" i="23"/>
  <c r="G221" i="23"/>
  <c r="G229" i="23"/>
  <c r="G237" i="23"/>
  <c r="G245" i="23"/>
  <c r="G253" i="23"/>
  <c r="G261" i="23"/>
  <c r="G269" i="23"/>
  <c r="G277" i="23"/>
  <c r="G285" i="23"/>
  <c r="G293" i="23"/>
  <c r="G301" i="23"/>
  <c r="G309" i="23"/>
  <c r="G318" i="23"/>
  <c r="G329" i="23"/>
  <c r="G339" i="23"/>
  <c r="G350" i="23"/>
  <c r="G361" i="23"/>
  <c r="G371" i="23"/>
  <c r="G383" i="23"/>
  <c r="G396" i="23"/>
  <c r="G410" i="23"/>
  <c r="G422" i="23"/>
  <c r="G435" i="23"/>
  <c r="G447" i="23"/>
  <c r="G460" i="23"/>
  <c r="G474" i="23"/>
  <c r="G486" i="23"/>
  <c r="G502" i="23"/>
  <c r="G518" i="23"/>
  <c r="G534" i="23"/>
  <c r="G550" i="23"/>
  <c r="G566" i="23"/>
  <c r="G582" i="23"/>
  <c r="G598" i="23"/>
  <c r="G614" i="23"/>
  <c r="G630" i="23"/>
  <c r="G646" i="23"/>
  <c r="G662" i="23"/>
  <c r="G678" i="23"/>
  <c r="G694" i="23"/>
  <c r="G710" i="23"/>
  <c r="G726" i="23"/>
  <c r="G748" i="23"/>
  <c r="G767" i="23"/>
  <c r="G790" i="23"/>
  <c r="G812" i="23"/>
  <c r="G831" i="23"/>
  <c r="G854" i="23"/>
  <c r="G876" i="23"/>
  <c r="G895" i="23"/>
  <c r="G918" i="23"/>
  <c r="G940" i="23"/>
  <c r="G959" i="23"/>
  <c r="G982" i="23"/>
  <c r="G286" i="23"/>
  <c r="G294" i="23"/>
  <c r="G302" i="23"/>
  <c r="G319" i="23"/>
  <c r="G330" i="23"/>
  <c r="G340" i="23"/>
  <c r="G351" i="23"/>
  <c r="G362" i="23"/>
  <c r="G372" i="23"/>
  <c r="G386" i="23"/>
  <c r="G398" i="23"/>
  <c r="G423" i="23"/>
  <c r="G436" i="23"/>
  <c r="G450" i="23"/>
  <c r="G462" i="23"/>
  <c r="G475" i="23"/>
  <c r="G487" i="23"/>
  <c r="G503" i="23"/>
  <c r="G519" i="23"/>
  <c r="G535" i="23"/>
  <c r="G551" i="23"/>
  <c r="G567" i="23"/>
  <c r="G583" i="23"/>
  <c r="G599" i="23"/>
  <c r="G615" i="23"/>
  <c r="G631" i="23"/>
  <c r="G647" i="23"/>
  <c r="G663" i="23"/>
  <c r="G679" i="23"/>
  <c r="G695" i="23"/>
  <c r="G711" i="23"/>
  <c r="G727" i="23"/>
  <c r="G750" i="23"/>
  <c r="G772" i="23"/>
  <c r="G791" i="23"/>
  <c r="G814" i="23"/>
  <c r="G836" i="23"/>
  <c r="G855" i="23"/>
  <c r="G878" i="23"/>
  <c r="G900" i="23"/>
  <c r="G919" i="23"/>
  <c r="G942" i="23"/>
  <c r="G964" i="23"/>
  <c r="G983" i="23"/>
  <c r="G310" i="23"/>
  <c r="G411" i="23"/>
  <c r="G7" i="23"/>
  <c r="G15" i="23"/>
  <c r="G23" i="23"/>
  <c r="G31" i="23"/>
  <c r="G39" i="23"/>
  <c r="G47" i="23"/>
  <c r="G55" i="23"/>
  <c r="G63" i="23"/>
  <c r="G71" i="23"/>
  <c r="G79" i="23"/>
  <c r="G87" i="23"/>
  <c r="G95" i="23"/>
  <c r="G103" i="23"/>
  <c r="G111" i="23"/>
  <c r="G119" i="23"/>
  <c r="G127" i="23"/>
  <c r="G135" i="23"/>
  <c r="G143" i="23"/>
  <c r="G151" i="23"/>
  <c r="G159" i="23"/>
  <c r="G167" i="23"/>
  <c r="G175" i="23"/>
  <c r="G183" i="23"/>
  <c r="G191" i="23"/>
  <c r="G199" i="23"/>
  <c r="G207" i="23"/>
  <c r="G215" i="23"/>
  <c r="G223" i="23"/>
  <c r="G231" i="23"/>
  <c r="G239" i="23"/>
  <c r="G247" i="23"/>
  <c r="G255" i="23"/>
  <c r="G263" i="23"/>
  <c r="G271" i="23"/>
  <c r="G279" i="23"/>
  <c r="G287" i="23"/>
  <c r="G295" i="23"/>
  <c r="G303" i="23"/>
  <c r="G311" i="23"/>
  <c r="G321" i="23"/>
  <c r="G331" i="23"/>
  <c r="G342" i="23"/>
  <c r="G353" i="23"/>
  <c r="G363" i="23"/>
  <c r="G374" i="23"/>
  <c r="G387" i="23"/>
  <c r="G399" i="23"/>
  <c r="G412" i="23"/>
  <c r="G426" i="23"/>
  <c r="G438" i="23"/>
  <c r="G451" i="23"/>
  <c r="G463" i="23"/>
  <c r="G476" i="23"/>
  <c r="G491" i="23"/>
  <c r="G507" i="23"/>
  <c r="G523" i="23"/>
  <c r="G539" i="23"/>
  <c r="G555" i="23"/>
  <c r="G571" i="23"/>
  <c r="G587" i="23"/>
  <c r="G603" i="23"/>
  <c r="G619" i="23"/>
  <c r="G635" i="23"/>
  <c r="G651" i="23"/>
  <c r="G667" i="23"/>
  <c r="G683" i="23"/>
  <c r="G699" i="23"/>
  <c r="G715" i="23"/>
  <c r="G732" i="23"/>
  <c r="G751" i="23"/>
  <c r="G774" i="23"/>
  <c r="G796" i="23"/>
  <c r="G815" i="23"/>
  <c r="G838" i="23"/>
  <c r="G860" i="23"/>
  <c r="G879" i="23"/>
  <c r="G902" i="23"/>
  <c r="G924" i="23"/>
  <c r="G943" i="23"/>
  <c r="G966" i="23"/>
  <c r="G988" i="23"/>
  <c r="G317" i="23"/>
  <c r="G325" i="23"/>
  <c r="G333" i="23"/>
  <c r="G341" i="23"/>
  <c r="G349" i="23"/>
  <c r="G357" i="23"/>
  <c r="G365" i="23"/>
  <c r="G373" i="23"/>
  <c r="G381" i="23"/>
  <c r="G389" i="23"/>
  <c r="G397" i="23"/>
  <c r="G405" i="23"/>
  <c r="G413" i="23"/>
  <c r="G421" i="23"/>
  <c r="G429" i="23"/>
  <c r="G437" i="23"/>
  <c r="G445" i="23"/>
  <c r="G453" i="23"/>
  <c r="G461" i="23"/>
  <c r="G469" i="23"/>
  <c r="G477" i="23"/>
  <c r="G485" i="23"/>
  <c r="G493" i="23"/>
  <c r="G501" i="23"/>
  <c r="G509" i="23"/>
  <c r="G517" i="23"/>
  <c r="G525" i="23"/>
  <c r="G533" i="23"/>
  <c r="G541" i="23"/>
  <c r="G549" i="23"/>
  <c r="G557" i="23"/>
  <c r="G565" i="23"/>
  <c r="G573" i="23"/>
  <c r="G581" i="23"/>
  <c r="G589" i="23"/>
  <c r="G597" i="23"/>
  <c r="G605" i="23"/>
  <c r="G613" i="23"/>
  <c r="G621" i="23"/>
  <c r="G629" i="23"/>
  <c r="G637" i="23"/>
  <c r="G645" i="23"/>
  <c r="G653" i="23"/>
  <c r="G661" i="23"/>
  <c r="G669" i="23"/>
  <c r="G677" i="23"/>
  <c r="G685" i="23"/>
  <c r="G693" i="23"/>
  <c r="G701" i="23"/>
  <c r="G709" i="23"/>
  <c r="G717" i="23"/>
  <c r="G725" i="23"/>
  <c r="G733" i="23"/>
  <c r="G741" i="23"/>
  <c r="G749" i="23"/>
  <c r="G757" i="23"/>
  <c r="G765" i="23"/>
  <c r="G773" i="23"/>
  <c r="G781" i="23"/>
  <c r="G789" i="23"/>
  <c r="G797" i="23"/>
  <c r="G805" i="23"/>
  <c r="G813" i="23"/>
  <c r="G821" i="23"/>
  <c r="G829" i="23"/>
  <c r="G837" i="23"/>
  <c r="G845" i="23"/>
  <c r="G853" i="23"/>
  <c r="G861" i="23"/>
  <c r="G869" i="23"/>
  <c r="G877" i="23"/>
  <c r="G885" i="23"/>
  <c r="G893" i="23"/>
  <c r="G901" i="23"/>
  <c r="G909" i="23"/>
  <c r="G917" i="23"/>
  <c r="G925" i="23"/>
  <c r="G933" i="23"/>
  <c r="G941" i="23"/>
  <c r="G949" i="23"/>
  <c r="G957" i="23"/>
  <c r="G965" i="23"/>
  <c r="G973" i="23"/>
  <c r="G981" i="23"/>
  <c r="G989" i="23"/>
  <c r="G990" i="23"/>
  <c r="G991" i="23"/>
  <c r="G320" i="23"/>
  <c r="G328" i="23"/>
  <c r="G336" i="23"/>
  <c r="G344" i="23"/>
  <c r="G352" i="23"/>
  <c r="G360" i="23"/>
  <c r="G368" i="23"/>
  <c r="G376" i="23"/>
  <c r="G384" i="23"/>
  <c r="G392" i="23"/>
  <c r="G400" i="23"/>
  <c r="G408" i="23"/>
  <c r="G416" i="23"/>
  <c r="G424" i="23"/>
  <c r="G432" i="23"/>
  <c r="G440" i="23"/>
  <c r="G448" i="23"/>
  <c r="G456" i="23"/>
  <c r="G464" i="23"/>
  <c r="G472" i="23"/>
  <c r="G480" i="23"/>
  <c r="G488" i="23"/>
  <c r="G496" i="23"/>
  <c r="G504" i="23"/>
  <c r="G512" i="23"/>
  <c r="G520" i="23"/>
  <c r="G528" i="23"/>
  <c r="G536" i="23"/>
  <c r="G544" i="23"/>
  <c r="G552" i="23"/>
  <c r="G560" i="23"/>
  <c r="G568" i="23"/>
  <c r="G576" i="23"/>
  <c r="G584" i="23"/>
  <c r="G592" i="23"/>
  <c r="G600" i="23"/>
  <c r="G608" i="23"/>
  <c r="G616" i="23"/>
  <c r="G624" i="23"/>
  <c r="G632" i="23"/>
  <c r="G640" i="23"/>
  <c r="G648" i="23"/>
  <c r="G656" i="23"/>
  <c r="G664" i="23"/>
  <c r="G672" i="23"/>
  <c r="G680" i="23"/>
  <c r="G688" i="23"/>
  <c r="G696" i="23"/>
  <c r="G704" i="23"/>
  <c r="G712" i="23"/>
  <c r="G720" i="23"/>
  <c r="G728" i="23"/>
  <c r="G736" i="23"/>
  <c r="G744" i="23"/>
  <c r="G752" i="23"/>
  <c r="G760" i="23"/>
  <c r="G768" i="23"/>
  <c r="G776" i="23"/>
  <c r="G784" i="23"/>
  <c r="G792" i="23"/>
  <c r="G800" i="23"/>
  <c r="G808" i="23"/>
  <c r="G816" i="23"/>
  <c r="G824" i="23"/>
  <c r="G832" i="23"/>
  <c r="G840" i="23"/>
  <c r="G848" i="23"/>
  <c r="G856" i="23"/>
  <c r="G864" i="23"/>
  <c r="G872" i="23"/>
  <c r="G880" i="23"/>
  <c r="G888" i="23"/>
  <c r="G896" i="23"/>
  <c r="G904" i="23"/>
  <c r="G912" i="23"/>
  <c r="G920" i="23"/>
  <c r="G928" i="23"/>
  <c r="G936" i="23"/>
  <c r="G944" i="23"/>
  <c r="G952" i="23"/>
  <c r="G960" i="23"/>
  <c r="G968" i="23"/>
  <c r="G976" i="23"/>
  <c r="G984" i="23"/>
  <c r="G992" i="23"/>
  <c r="G377" i="23"/>
  <c r="G385" i="23"/>
  <c r="G393" i="23"/>
  <c r="G401" i="23"/>
  <c r="G409" i="23"/>
  <c r="G417" i="23"/>
  <c r="G425" i="23"/>
  <c r="G433" i="23"/>
  <c r="G441" i="23"/>
  <c r="G449" i="23"/>
  <c r="G457" i="23"/>
  <c r="G465" i="23"/>
  <c r="G473" i="23"/>
  <c r="G481" i="23"/>
  <c r="G489" i="23"/>
  <c r="G497" i="23"/>
  <c r="G505" i="23"/>
  <c r="G513" i="23"/>
  <c r="G521" i="23"/>
  <c r="G529" i="23"/>
  <c r="G537" i="23"/>
  <c r="G545" i="23"/>
  <c r="G553" i="23"/>
  <c r="G561" i="23"/>
  <c r="G569" i="23"/>
  <c r="G577" i="23"/>
  <c r="G585" i="23"/>
  <c r="G593" i="23"/>
  <c r="G601" i="23"/>
  <c r="G609" i="23"/>
  <c r="G617" i="23"/>
  <c r="G625" i="23"/>
  <c r="G633" i="23"/>
  <c r="G641" i="23"/>
  <c r="G649" i="23"/>
  <c r="G657" i="23"/>
  <c r="G665" i="23"/>
  <c r="G673" i="23"/>
  <c r="G681" i="23"/>
  <c r="G689" i="23"/>
  <c r="G697" i="23"/>
  <c r="G705" i="23"/>
  <c r="G713" i="23"/>
  <c r="G721" i="23"/>
  <c r="G729" i="23"/>
  <c r="G737" i="23"/>
  <c r="G745" i="23"/>
  <c r="G753" i="23"/>
  <c r="G761" i="23"/>
  <c r="G769" i="23"/>
  <c r="G777" i="23"/>
  <c r="G785" i="23"/>
  <c r="G793" i="23"/>
  <c r="G801" i="23"/>
  <c r="G809" i="23"/>
  <c r="G817" i="23"/>
  <c r="G825" i="23"/>
  <c r="G833" i="23"/>
  <c r="G841" i="23"/>
  <c r="G849" i="23"/>
  <c r="G857" i="23"/>
  <c r="G865" i="23"/>
  <c r="G873" i="23"/>
  <c r="G881" i="23"/>
  <c r="G889" i="23"/>
  <c r="G897" i="23"/>
  <c r="G905" i="23"/>
  <c r="G913" i="23"/>
  <c r="G921" i="23"/>
  <c r="G929" i="23"/>
  <c r="G937" i="23"/>
  <c r="G945" i="23"/>
  <c r="G953" i="23"/>
  <c r="G961" i="23"/>
  <c r="G969" i="23"/>
  <c r="G977" i="23"/>
  <c r="G985" i="23"/>
  <c r="G993" i="23"/>
  <c r="G490" i="23"/>
  <c r="G498" i="23"/>
  <c r="G506" i="23"/>
  <c r="G514" i="23"/>
  <c r="G522" i="23"/>
  <c r="G530" i="23"/>
  <c r="G538" i="23"/>
  <c r="G546" i="23"/>
  <c r="G554" i="23"/>
  <c r="G562" i="23"/>
  <c r="G570" i="23"/>
  <c r="G578" i="23"/>
  <c r="G586" i="23"/>
  <c r="G594" i="23"/>
  <c r="G602" i="23"/>
  <c r="G610" i="23"/>
  <c r="G618" i="23"/>
  <c r="G626" i="23"/>
  <c r="G634" i="23"/>
  <c r="G642" i="23"/>
  <c r="G650" i="23"/>
  <c r="G658" i="23"/>
  <c r="G666" i="23"/>
  <c r="G674" i="23"/>
  <c r="G682" i="23"/>
  <c r="G690" i="23"/>
  <c r="G698" i="23"/>
  <c r="G706" i="23"/>
  <c r="G714" i="23"/>
  <c r="G722" i="23"/>
  <c r="G730" i="23"/>
  <c r="G738" i="23"/>
  <c r="G746" i="23"/>
  <c r="G754" i="23"/>
  <c r="G762" i="23"/>
  <c r="G770" i="23"/>
  <c r="G778" i="23"/>
  <c r="G786" i="23"/>
  <c r="G794" i="23"/>
  <c r="G802" i="23"/>
  <c r="G810" i="23"/>
  <c r="G818" i="23"/>
  <c r="G826" i="23"/>
  <c r="G834" i="23"/>
  <c r="G842" i="23"/>
  <c r="G850" i="23"/>
  <c r="G858" i="23"/>
  <c r="G866" i="23"/>
  <c r="G874" i="23"/>
  <c r="G882" i="23"/>
  <c r="G890" i="23"/>
  <c r="G898" i="23"/>
  <c r="G906" i="23"/>
  <c r="G914" i="23"/>
  <c r="G922" i="23"/>
  <c r="G930" i="23"/>
  <c r="G938" i="23"/>
  <c r="G946" i="23"/>
  <c r="G954" i="23"/>
  <c r="G962" i="23"/>
  <c r="G970" i="23"/>
  <c r="G978" i="23"/>
  <c r="G986" i="23"/>
  <c r="G994" i="23"/>
  <c r="G731" i="23"/>
  <c r="G739" i="23"/>
  <c r="G747" i="23"/>
  <c r="G755" i="23"/>
  <c r="G763" i="23"/>
  <c r="G771" i="23"/>
  <c r="G779" i="23"/>
  <c r="G787" i="23"/>
  <c r="G795" i="23"/>
  <c r="G803" i="23"/>
  <c r="G811" i="23"/>
  <c r="G819" i="23"/>
  <c r="G827" i="23"/>
  <c r="G835" i="23"/>
  <c r="G843" i="23"/>
  <c r="G851" i="23"/>
  <c r="G859" i="23"/>
  <c r="G867" i="23"/>
  <c r="G875" i="23"/>
  <c r="G883" i="23"/>
  <c r="G891" i="23"/>
  <c r="G899" i="23"/>
  <c r="G907" i="23"/>
  <c r="G915" i="23"/>
  <c r="G923" i="23"/>
  <c r="G931" i="23"/>
  <c r="G939" i="23"/>
  <c r="G947" i="23"/>
  <c r="G955" i="23"/>
  <c r="G963" i="23"/>
  <c r="G971" i="23"/>
  <c r="G979" i="23"/>
  <c r="G987" i="23"/>
  <c r="G995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HEMBERGER MICHELLE</author>
  </authors>
  <commentList>
    <comment ref="G8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When publishing this report in the newspaper, type requirements must be accordance with 715 ILCS 15/1.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1" shapeId="0" xr:uid="{00000000-0006-0000-0000-000002000000}">
      <text>
        <r>
          <rPr>
            <b/>
            <sz val="8"/>
            <color indexed="81"/>
            <rFont val="Tahoma"/>
            <family val="2"/>
          </rPr>
          <t>9 month ADA can be found in Student Information System (SIS) in IWAS under Average Daily Attendance.  
Joint Agreements do not report 9-month ADA.</t>
        </r>
      </text>
    </comment>
    <comment ref="H22" authorId="1" shapeId="0" xr:uid="{00000000-0006-0000-0000-000003000000}">
      <text>
        <r>
          <rPr>
            <b/>
            <sz val="8"/>
            <color indexed="81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H25" authorId="1" shapeId="0" xr:uid="{00000000-0006-0000-0000-000004000000}">
      <text>
        <r>
          <rPr>
            <b/>
            <sz val="8"/>
            <color indexed="81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D28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Please use Fall Enrollment (students enrolled as of the last day in September).  Student Enrollment can be found at this link under the drop down "2022-2023":  https://www.isbe.net/Pages/Fall-Enrollment-Counts.aspx</t>
        </r>
        <r>
          <rPr>
            <sz val="8"/>
            <color indexed="81"/>
            <rFont val="Tahoma"/>
            <family val="2"/>
          </rPr>
          <t xml:space="preserve"> 
</t>
        </r>
        <r>
          <rPr>
            <b/>
            <sz val="8"/>
            <color indexed="81"/>
            <rFont val="Tahoma"/>
            <family val="2"/>
          </rPr>
          <t xml:space="preserve">
Joint agreements MUST report enrollment if they work directly with student instruction.</t>
        </r>
      </text>
    </comment>
    <comment ref="H28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 xml:space="preserve">  Example:  If the tax rate for educational purposes is $1.84 per $100 of EAV, it is shown as 1.8400 not as a percentage of the total tax rate.</t>
        </r>
      </text>
    </comment>
    <comment ref="G46" authorId="1" shapeId="0" xr:uid="{00000000-0006-0000-0000-000007000000}">
      <text>
        <r>
          <rPr>
            <b/>
            <sz val="8"/>
            <color indexed="81"/>
            <rFont val="Tahoma"/>
            <family val="2"/>
          </rPr>
          <t>If applicable, school districts/joint agreements must complete Long-Term Debt Outstanding.  If it is not applicable, enter "0".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0" authorId="0" shapeId="0" xr:uid="{00000000-0006-0000-0100-000001000000}">
      <text>
        <r>
          <rPr>
            <sz val="8"/>
            <color indexed="81"/>
            <rFont val="Tahoma"/>
            <family val="2"/>
          </rPr>
          <t>Other Accrued Assets should include accounts 130, 140, 162, 181, 192.</t>
        </r>
      </text>
    </comment>
    <comment ref="C20" authorId="0" shapeId="0" xr:uid="{00000000-0006-0000-0100-000002000000}">
      <text>
        <r>
          <rPr>
            <sz val="8"/>
            <color indexed="81"/>
            <rFont val="Tahoma"/>
            <family val="2"/>
          </rPr>
          <t>Accrued Liabilities should include accounts 401-405, 411-415, 420, 441, 442, 461.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JONIC JEANNETTE</author>
    <author>ckolaz</author>
  </authors>
  <commentList>
    <comment ref="B14" authorId="0" shapeId="0" xr:uid="{00000000-0006-0000-0200-000001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3" authorId="0" shapeId="0" xr:uid="{00000000-0006-0000-0200-000002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5" authorId="0" shapeId="0" xr:uid="{00000000-0006-0000-0200-000003000000}">
      <text>
        <r>
          <rPr>
            <sz val="8"/>
            <color indexed="81"/>
            <rFont val="Tahoma"/>
            <family val="2"/>
          </rPr>
          <t>Line 13 minus Line 22.</t>
        </r>
      </text>
    </comment>
    <comment ref="B28" authorId="0" shapeId="0" xr:uid="{00000000-0006-0000-0200-000004000000}">
      <text>
        <r>
          <rPr>
            <sz val="8"/>
            <color indexed="81"/>
            <rFont val="Tahoma"/>
            <family val="2"/>
          </rPr>
          <t>Line 24 minus Line 25.</t>
        </r>
      </text>
    </comment>
    <comment ref="A31" authorId="1" shapeId="0" xr:uid="{00000000-0006-0000-0200-000005000000}">
      <text>
        <r>
          <rPr>
            <sz val="8"/>
            <color indexed="81"/>
            <rFont val="Tahoma"/>
            <family val="2"/>
          </rPr>
          <t>Include separate additional documentation describing &amp; itemizing</t>
        </r>
      </text>
    </comment>
    <comment ref="A39" authorId="2" shapeId="0" xr:uid="{00000000-0006-0000-0200-000006000000}">
      <text>
        <r>
          <rPr>
            <sz val="8"/>
            <color indexed="81"/>
            <rFont val="Tahoma"/>
            <family val="2"/>
          </rPr>
          <t>Line 38 minus Line 40</t>
        </r>
      </text>
    </comment>
    <comment ref="A48" authorId="2" shapeId="0" xr:uid="{00000000-0006-0000-0200-000007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7" authorId="2" shapeId="0" xr:uid="{00000000-0006-0000-0200-000008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9" authorId="2" shapeId="0" xr:uid="{00000000-0006-0000-0200-000009000000}">
      <text>
        <r>
          <rPr>
            <sz val="8"/>
            <color indexed="81"/>
            <rFont val="Tahoma"/>
            <family val="2"/>
          </rPr>
          <t>Line 38 minus Line 40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8" authorId="0" shapeId="0" xr:uid="{00000000-0006-0000-0300-000001000000}">
      <text>
        <r>
          <rPr>
            <b/>
            <sz val="8"/>
            <color indexed="81"/>
            <rFont val="Arial"/>
            <family val="2"/>
          </rPr>
          <t>The source of total receipts/revenues from Property Tax, State and Federal Funds and Fees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<sst xmlns="http://schemas.openxmlformats.org/spreadsheetml/2006/main" count="7315" uniqueCount="5448">
  <si>
    <t xml:space="preserve"> </t>
  </si>
  <si>
    <t>Description</t>
  </si>
  <si>
    <t>EDUCATIONAL</t>
  </si>
  <si>
    <t>TRANSPORTATION</t>
  </si>
  <si>
    <t>TORT IMMUNITY</t>
  </si>
  <si>
    <t>LEASING</t>
  </si>
  <si>
    <t>OTHER</t>
  </si>
  <si>
    <t>Salary Range:  $25,000 - $39,999</t>
  </si>
  <si>
    <t>Educational</t>
  </si>
  <si>
    <t>Transportation</t>
  </si>
  <si>
    <t>DISBURSEMENTS/EXPENDITURES</t>
  </si>
  <si>
    <t>RECEIPTS/REVENUES</t>
  </si>
  <si>
    <t>Inventory</t>
  </si>
  <si>
    <t>Investments</t>
  </si>
  <si>
    <t>Other Current Assets</t>
  </si>
  <si>
    <t>LONG-TERM LIABILITIES (500)</t>
  </si>
  <si>
    <t>Reserved Fund Balance</t>
  </si>
  <si>
    <t>Unreserved Fund Balance</t>
  </si>
  <si>
    <t>Investments in General Fixed Assets</t>
  </si>
  <si>
    <t>Local Sources</t>
  </si>
  <si>
    <t>State Sources</t>
  </si>
  <si>
    <t>Federal Sources</t>
  </si>
  <si>
    <t>Instruction</t>
  </si>
  <si>
    <t>Support Services</t>
  </si>
  <si>
    <t>Community Services</t>
  </si>
  <si>
    <t>Debt Services</t>
  </si>
  <si>
    <t>CURRENT LIABILITIES (400)</t>
  </si>
  <si>
    <t>CURRENT ASSETS (100)</t>
  </si>
  <si>
    <t>(10)</t>
  </si>
  <si>
    <t>(20)</t>
  </si>
  <si>
    <t>(30)</t>
  </si>
  <si>
    <t>(40)</t>
  </si>
  <si>
    <t>(50)</t>
  </si>
  <si>
    <t>(60)</t>
  </si>
  <si>
    <t>(70)</t>
  </si>
  <si>
    <t>(80)</t>
  </si>
  <si>
    <t>(90)</t>
  </si>
  <si>
    <t>Due to Activity Fund Organizations</t>
  </si>
  <si>
    <t>Municipal Retirement &amp; Social Security</t>
  </si>
  <si>
    <t>Working Cash</t>
  </si>
  <si>
    <t>Fire Prevention &amp; Safety</t>
  </si>
  <si>
    <t>OPERATIONS &amp; MAINTENANCE</t>
  </si>
  <si>
    <t>WORKING CASH</t>
  </si>
  <si>
    <t>MUNICIPAL RETIREMENT</t>
  </si>
  <si>
    <t>SOCIAL SECURITY</t>
  </si>
  <si>
    <t>FIRE PREVENTION &amp; SAFETY</t>
  </si>
  <si>
    <t>SPECIAL EDUCATION</t>
  </si>
  <si>
    <t>Operations &amp; Maintenance</t>
  </si>
  <si>
    <t>NUMBER OF NON-CERTIFICATED EMPLOYEES</t>
  </si>
  <si>
    <t>NUMBER OF CERTIFICATED EMPLOYEES</t>
  </si>
  <si>
    <t>SIZE OF DISTRICT IN SQUARE MILES</t>
  </si>
  <si>
    <t>NUMBER OF ATTENDANCE CENTERS</t>
  </si>
  <si>
    <t>FULL-TIME</t>
  </si>
  <si>
    <t>PART-TIME</t>
  </si>
  <si>
    <t>PRE-KINDERGARTEN</t>
  </si>
  <si>
    <t>KINDERGARTEN</t>
  </si>
  <si>
    <t>FIRST</t>
  </si>
  <si>
    <t>SECOND</t>
  </si>
  <si>
    <t>THIRD</t>
  </si>
  <si>
    <t>FOURTH</t>
  </si>
  <si>
    <t>FIFTH</t>
  </si>
  <si>
    <t>SIXTH</t>
  </si>
  <si>
    <t>SEVENTH</t>
  </si>
  <si>
    <t>EIGHTH</t>
  </si>
  <si>
    <t>NINTH</t>
  </si>
  <si>
    <t>TENTH</t>
  </si>
  <si>
    <t>ELEVENTH</t>
  </si>
  <si>
    <t>TWELFTH</t>
  </si>
  <si>
    <t>LAND</t>
  </si>
  <si>
    <t>EQUALIZED ASSESSED VALUATION PER ADA PUPIL</t>
  </si>
  <si>
    <t>Salary Range:  Less Than $25,000</t>
  </si>
  <si>
    <t>Salary Range:  $40,000 - $59,999</t>
  </si>
  <si>
    <r>
      <t xml:space="preserve">Excess of Direct Receipts/Revenues Over (Under) </t>
    </r>
    <r>
      <rPr>
        <b/>
        <sz val="8"/>
        <rFont val="Arial"/>
        <family val="2"/>
      </rPr>
      <t>Direct</t>
    </r>
    <r>
      <rPr>
        <sz val="8"/>
        <rFont val="Arial"/>
        <family val="2"/>
      </rPr>
      <t xml:space="preserve"> Disbursements/Expenditures</t>
    </r>
  </si>
  <si>
    <t>CONSTRUCTION IN PROGRESS</t>
  </si>
  <si>
    <t>CAPITAL ASSETS</t>
  </si>
  <si>
    <t>Municipal Retirement/Social Security</t>
  </si>
  <si>
    <t>School District/Joint Agreement Name</t>
  </si>
  <si>
    <t>Address</t>
  </si>
  <si>
    <t>Telephone</t>
  </si>
  <si>
    <t>Office Hours</t>
  </si>
  <si>
    <t>VALUE</t>
  </si>
  <si>
    <t xml:space="preserve">RCDT NUMBER:  </t>
  </si>
  <si>
    <t xml:space="preserve">    ADDRESS:  </t>
  </si>
  <si>
    <t xml:space="preserve">COUNTY:  </t>
  </si>
  <si>
    <t>Aggregate Amount</t>
  </si>
  <si>
    <r>
      <t xml:space="preserve">SUMMARY: </t>
    </r>
    <r>
      <rPr>
        <sz val="8"/>
        <rFont val="Arial"/>
        <family val="2"/>
      </rPr>
      <t xml:space="preserve"> The following is the Annual Statement of Affairs Summary that is required to be published by the school district/joint agreement for the past fiscal year.</t>
    </r>
  </si>
  <si>
    <t>Salary Range: $40,000 - $59,999</t>
  </si>
  <si>
    <t>Salary Range:  60,000 - $89,999</t>
  </si>
  <si>
    <t>Person, Firm, or Corporation</t>
  </si>
  <si>
    <t>NUMBER OF PUPILS ENROLLED PER GRADE</t>
  </si>
  <si>
    <t>ASSURANCE</t>
  </si>
  <si>
    <t>Other Changes in Fund Balances</t>
  </si>
  <si>
    <t>TAX RATE BY FUND (IN %)</t>
  </si>
  <si>
    <t>and retained within the district/joint agreement</t>
  </si>
  <si>
    <t>The summary must be published in the local newspaper.</t>
  </si>
  <si>
    <t>(Section 10-17 of the School Code)</t>
  </si>
  <si>
    <t>Total</t>
  </si>
  <si>
    <t>Total Elementary</t>
  </si>
  <si>
    <t>Total Secondary</t>
  </si>
  <si>
    <t>Total District</t>
  </si>
  <si>
    <t>Total Current Assets</t>
  </si>
  <si>
    <t>Total Liabilities</t>
  </si>
  <si>
    <t>Total Liabilities and Fund Balances</t>
  </si>
  <si>
    <t>Total Direct Receipts/Revenues</t>
  </si>
  <si>
    <t>Total Receipts/Revenues</t>
  </si>
  <si>
    <t>Total Direct Disbursements/Expenditures</t>
  </si>
  <si>
    <t>Total Disbursements/Expenditures</t>
  </si>
  <si>
    <t>Taxes Receivable</t>
  </si>
  <si>
    <t>1.  Total number of all contracts awarded by the school district:</t>
  </si>
  <si>
    <t>2.  Total value of all contracts awarded:</t>
  </si>
  <si>
    <t>4.  Total value of contracts awarded to minority owned businesses, female owned businesses, businesses owned by person with disabilities, and locally owned businesses:</t>
  </si>
  <si>
    <t>3.  Total number of contracts awarded to minority owned businesses, female owned businesses, businesses owned by persons with disabilities, and locally owned businesses:</t>
  </si>
  <si>
    <t>WORKS OF ART &amp; HISTORICAL TREASURES</t>
  </si>
  <si>
    <t>BUILDING &amp; BUILDING IMPROVEMENTS</t>
  </si>
  <si>
    <t>CAPITALIZED EQUIPMENT</t>
  </si>
  <si>
    <t>Debt Service</t>
  </si>
  <si>
    <t>Capital Projects</t>
  </si>
  <si>
    <t>Tort</t>
  </si>
  <si>
    <t>Cash (Accounts 111 thru 115)</t>
  </si>
  <si>
    <t>Interfund Receivables</t>
  </si>
  <si>
    <t>Intergovernmental Accounts Receivable</t>
  </si>
  <si>
    <t>Other Receivables</t>
  </si>
  <si>
    <t>Prepaid Items</t>
  </si>
  <si>
    <t>Interfund Payables</t>
  </si>
  <si>
    <t>Intergovernmental Accounts Payable</t>
  </si>
  <si>
    <t>Contracts Payable</t>
  </si>
  <si>
    <t>Other Payable</t>
  </si>
  <si>
    <t>Loans Payable</t>
  </si>
  <si>
    <t>Salaries &amp; Benefits Payable</t>
  </si>
  <si>
    <t>Payroll Deductions &amp; Withholdings</t>
  </si>
  <si>
    <t>Deferred Revenues &amp; Other Current Liabilities</t>
  </si>
  <si>
    <t>Total Current Liabilities</t>
  </si>
  <si>
    <t>Acct No</t>
  </si>
  <si>
    <t>Payments to Other Districts &amp; Govt Units</t>
  </si>
  <si>
    <t>Other Sources of Funds</t>
  </si>
  <si>
    <t xml:space="preserve">Other Uses of Funds </t>
  </si>
  <si>
    <t>Total Other Sources/Uses of Funds</t>
  </si>
  <si>
    <t>Excess of Receipts/Revenues &amp; Other Sources of Funds (Over/Under) Expenditures/Disbursements &amp; Other Uses of Funds</t>
  </si>
  <si>
    <t>Flow-Through Receipts/Revenues from One District to Another District</t>
  </si>
  <si>
    <t xml:space="preserve">Other Sources/Uses of Funds    </t>
  </si>
  <si>
    <t xml:space="preserve">SCHOOL DISTRICT/JOINT AGREEMENT NAME:  </t>
  </si>
  <si>
    <t>CAPITAL PROJECTS</t>
  </si>
  <si>
    <t>DISTRICT EQUALIZED ASSESSED VALUATION (EAV)</t>
  </si>
  <si>
    <t>9 MONTH AVERAGE DAILY ATTENDANCE</t>
  </si>
  <si>
    <t xml:space="preserve">BOND &amp; INTEREST </t>
  </si>
  <si>
    <t>STATEMENT OF REVENUES RECEIVED/REVENUES, EXPENDITURES DISBURSED/EXPENDITURES, OTHER SOURCES/USES</t>
  </si>
  <si>
    <t>Flow-Through Received/Revenue from One District to Another District</t>
  </si>
  <si>
    <t xml:space="preserve">SALARY SCHEDULE OF GROSS PAYMENTS FOR CERTIFICATED PERSONNEL AND NON-CERTIFICATED PERSONNEL </t>
  </si>
  <si>
    <t>ANNUAL STATEMENT OF AFFAIRS FOR THE FISCAL YEAR ENDING</t>
  </si>
  <si>
    <t xml:space="preserve">In conformity with sub-section (c) of Section 10-20.44 of the School Code [105 ILCS 5/10-20.44], the following information is required to be submitted in conjunction with submission of the Annual Statement of Affairs [105 ILCS 5/10-17]. </t>
  </si>
  <si>
    <t>Long-Term Debt Payable</t>
  </si>
  <si>
    <t>STATEMENT OF ASSETS AND LIABILITIES</t>
  </si>
  <si>
    <t>Rec./Rev. for "On Behalf" Payments</t>
  </si>
  <si>
    <t>Disb./Expend. for "On Behalf" Payments</t>
  </si>
  <si>
    <t>Elementary</t>
  </si>
  <si>
    <t>High School</t>
  </si>
  <si>
    <t>Unit</t>
  </si>
  <si>
    <t>DISTRICT TYPE</t>
  </si>
  <si>
    <t>ILLINOIS STATE BOARD OF EDUCATION</t>
  </si>
  <si>
    <t>School Business Services</t>
  </si>
  <si>
    <t xml:space="preserve">NAME OF NEWSPAPER  WHERE PUBLISHED:  </t>
  </si>
  <si>
    <t>TOTAL LONG-TERM DEBT ALLOWED</t>
  </si>
  <si>
    <t>PERCENT OF LONG-TERM DEBT OBLIGATED CURRENTLY</t>
  </si>
  <si>
    <t>GROSS PAYMENT FOR NON-CERTIFIED PERSONNEL</t>
  </si>
  <si>
    <t>YES</t>
  </si>
  <si>
    <t>INSTRUCTIONS:  Double click attached document "Contracts Exceeding $25,000 Guidance" (pdf) below for additional guidance and definitions.</t>
  </si>
  <si>
    <t>This Excel workbook must be sent to ISBE</t>
  </si>
  <si>
    <t>Joint Agreement</t>
  </si>
  <si>
    <t xml:space="preserve">* This tab should match the amounts in the Annual Financial Report (AFR) on the "Acct Summary" tab </t>
  </si>
  <si>
    <t>GROSS PAYMENT FOR CERTIFIED PERSONNEL</t>
  </si>
  <si>
    <t xml:space="preserve">Annual Statement of Affairs Instructions </t>
  </si>
  <si>
    <t>Joint agreements MUST report enrollment if they work directly with student instruction.</t>
  </si>
  <si>
    <t xml:space="preserve">Change in cash position </t>
  </si>
  <si>
    <t>The schedule below (Items 1-4) must be completed for contracts exceeding $25,000.</t>
  </si>
  <si>
    <t xml:space="preserve">* Above should match the amounts in the Annual Financial Report (AFR) on the "Assets-Liab" tab </t>
  </si>
  <si>
    <t xml:space="preserve">*The prior year cash and investments can be found on prior year Annual Financial Report (AFR) on the "Assets/Liab" tab.  </t>
  </si>
  <si>
    <t>SPECIAL (Special Ed or other enrollment not included on lines 29-38)</t>
  </si>
  <si>
    <t>SPECIAL (Special Ed or other enrollment not included on lines 41-44)</t>
  </si>
  <si>
    <t>Student Activity Fund Cash and Investments</t>
  </si>
  <si>
    <t>Total Current Liabilities For Student Activity Funds</t>
  </si>
  <si>
    <t>Reserved Student Activity Fund Balance For Student Activity Funds</t>
  </si>
  <si>
    <t>Total Student Activity  Liabilities and Fund Balance For Student Activity Funds</t>
  </si>
  <si>
    <t>Total Current Assets District with Student Activity Funds</t>
  </si>
  <si>
    <t>Total Capital Assets District with Student Activity Funds</t>
  </si>
  <si>
    <t>CURRENT LIABILITIES (400) District with Student Activity Funds</t>
  </si>
  <si>
    <t>Total Current Liabilities District with Student Activity Funds</t>
  </si>
  <si>
    <t>LONG-TERM LIABILITIES (500) District with Student Activity Funds</t>
  </si>
  <si>
    <t>Total Long-Term Liabilities District with Student Activity Funds</t>
  </si>
  <si>
    <t>Reserved Fund Balance District with Student Activity Funds</t>
  </si>
  <si>
    <t>Total Liabilities and Fund Balance District with Student Activity Funds</t>
  </si>
  <si>
    <t xml:space="preserve">ASSETS/LIABILITIES for Student Activity Funds </t>
  </si>
  <si>
    <t>Total ASSETS/LIABILITIES District with Student Activity Funds</t>
  </si>
  <si>
    <t>Search hits for VLOOKUP:</t>
  </si>
  <si>
    <t>School District</t>
  </si>
  <si>
    <t>RCDT</t>
  </si>
  <si>
    <t>Offset for validation_list:</t>
  </si>
  <si>
    <t>Dropdown Menu:</t>
  </si>
  <si>
    <t>Abingdon-Avon CUSD 276</t>
  </si>
  <si>
    <t>Addison SD 4</t>
  </si>
  <si>
    <t>Adlai E Stevenson HSD 125</t>
  </si>
  <si>
    <t>AERO Spec Ed Coop</t>
  </si>
  <si>
    <t>JA</t>
  </si>
  <si>
    <t>Akin CCSD 91</t>
  </si>
  <si>
    <t>Albers SD 63</t>
  </si>
  <si>
    <t>Alden Hebron SD 19</t>
  </si>
  <si>
    <t>Allendale CCSD 17</t>
  </si>
  <si>
    <t>Allen-Otter Creek CCSD 65</t>
  </si>
  <si>
    <t>Altamont CUSD 10</t>
  </si>
  <si>
    <t>Alton CUSD 11</t>
  </si>
  <si>
    <t>Amboy CUSD 272</t>
  </si>
  <si>
    <t>Anna CCSD 37</t>
  </si>
  <si>
    <t>Annawan CUSD 226</t>
  </si>
  <si>
    <t>Antioch CCSD 34</t>
  </si>
  <si>
    <t>Aptakisic-Tripp CCSD 102</t>
  </si>
  <si>
    <t>Arbor Park SD 145</t>
  </si>
  <si>
    <t>Arcola CUSD 306</t>
  </si>
  <si>
    <t>Argo CHSD 217</t>
  </si>
  <si>
    <t>Arlington Heights SD 25</t>
  </si>
  <si>
    <t>Armstrong Twp HSD 225</t>
  </si>
  <si>
    <t>Arthur CUSD 305</t>
  </si>
  <si>
    <t>Ashley CCSD 15</t>
  </si>
  <si>
    <t>Ashton-Franklin Center CUSD 275</t>
  </si>
  <si>
    <t>Astoria CUSD 1</t>
  </si>
  <si>
    <t>Athens CUSD 213</t>
  </si>
  <si>
    <t>Atwood Heights SD 125</t>
  </si>
  <si>
    <t>Auburn CUSD 10</t>
  </si>
  <si>
    <t>Aurora East USD 131</t>
  </si>
  <si>
    <t>Aurora West USD 129</t>
  </si>
  <si>
    <t>Aviston SD 21</t>
  </si>
  <si>
    <t>Avoca SD 37</t>
  </si>
  <si>
    <t>Ball Chatham CUSD 5</t>
  </si>
  <si>
    <t>Bannockburn SD 106</t>
  </si>
  <si>
    <t>Barrington CUSD 220</t>
  </si>
  <si>
    <t>Bartelso SD 57</t>
  </si>
  <si>
    <t>Bartonville SD 66</t>
  </si>
  <si>
    <t>Batavia USD 101</t>
  </si>
  <si>
    <t>Beardstown CUSD 15</t>
  </si>
  <si>
    <t>Beecher City CUSD 20</t>
  </si>
  <si>
    <t>Belle Valley SD 119</t>
  </si>
  <si>
    <t>Belleville Area Spec Services</t>
  </si>
  <si>
    <t>Belleville SD 118</t>
  </si>
  <si>
    <t>Belleville Twp HSD 201</t>
  </si>
  <si>
    <t>Bellwood SD 88</t>
  </si>
  <si>
    <t>Belvidere CUSD 100</t>
  </si>
  <si>
    <t>Bement CUSD 5</t>
  </si>
  <si>
    <t>Benjamin SD 25</t>
  </si>
  <si>
    <t>Bensenville SD 2</t>
  </si>
  <si>
    <t>Benton CCSD 47</t>
  </si>
  <si>
    <t>Berkeley SD 87</t>
  </si>
  <si>
    <t>Berwyn North SD 98</t>
  </si>
  <si>
    <t>Berwyn South SD 100</t>
  </si>
  <si>
    <t>Bethalto CUSD 8</t>
  </si>
  <si>
    <t>Bethel SD 82</t>
  </si>
  <si>
    <t>Bi-Cty Spec Ed Coop</t>
  </si>
  <si>
    <t>Big Hollow SD 38</t>
  </si>
  <si>
    <t>Bismarck Henning Rossville Alvin Coop HS</t>
  </si>
  <si>
    <t>Black Hawk Area Spec Ed Dist</t>
  </si>
  <si>
    <t>Bloom Twp HSD 206</t>
  </si>
  <si>
    <t>Bloomingdale SD 13</t>
  </si>
  <si>
    <t>Bloomington Area Career Ctr</t>
  </si>
  <si>
    <t>Bloomington SD 87</t>
  </si>
  <si>
    <t>Blue Ridge CUSD 18</t>
  </si>
  <si>
    <t>BMP Tri Cty Spec Ed Coop</t>
  </si>
  <si>
    <t>Bond Fayette Effingham EFE 410</t>
  </si>
  <si>
    <t>Bourbonnais SD 53</t>
  </si>
  <si>
    <t>Braceville SD 75</t>
  </si>
  <si>
    <t>Bradford CUSD 1</t>
  </si>
  <si>
    <t>Bradley SD 61</t>
  </si>
  <si>
    <t>Bremen CHSD 228</t>
  </si>
  <si>
    <t>Brimfield CUSD 309</t>
  </si>
  <si>
    <t>Brookfield Lagrange Park SD 95</t>
  </si>
  <si>
    <t>Brookwood SD 167</t>
  </si>
  <si>
    <t>Brownstown CUSD 201</t>
  </si>
  <si>
    <t>Brussels CUSD 42</t>
  </si>
  <si>
    <t>Buncombe Cons SD 43</t>
  </si>
  <si>
    <t>Bunker Hill CUSD 8</t>
  </si>
  <si>
    <t>Burbank SD 111</t>
  </si>
  <si>
    <t>Bureau Valley CUSD 340</t>
  </si>
  <si>
    <t>Burnham SD 154-5</t>
  </si>
  <si>
    <t>Butler SD 53</t>
  </si>
  <si>
    <t>Byron CUSD 226</t>
  </si>
  <si>
    <t>Cahokia CUSD 187</t>
  </si>
  <si>
    <t>Cairo USD 1</t>
  </si>
  <si>
    <t>Calhoun CUSD 40</t>
  </si>
  <si>
    <t>Calumet City SD 155</t>
  </si>
  <si>
    <t>Cambridge CUSD 227</t>
  </si>
  <si>
    <t>Canton Union SD 66</t>
  </si>
  <si>
    <t>Capital Area Career Ctr</t>
  </si>
  <si>
    <t>Carbon Cliff-Barstow SD 36</t>
  </si>
  <si>
    <t>Carbondale CHSD 165</t>
  </si>
  <si>
    <t>Carbondale ESD 95</t>
  </si>
  <si>
    <t>Career Development System</t>
  </si>
  <si>
    <t>Career Preparation Network</t>
  </si>
  <si>
    <t>Carlinville CUSD 1</t>
  </si>
  <si>
    <t>Carlyle CUSD 1</t>
  </si>
  <si>
    <t>Carrier Mills-Stonefort CUSD 2</t>
  </si>
  <si>
    <t>Carrollton CUSD 1</t>
  </si>
  <si>
    <t>Carterville CUSD 5</t>
  </si>
  <si>
    <t>Carthage ESD 317</t>
  </si>
  <si>
    <t>Cary CCSD 26</t>
  </si>
  <si>
    <t>Casey-Westfield CUSD 4C</t>
  </si>
  <si>
    <t>Cass SD 63</t>
  </si>
  <si>
    <t>CCSD 146</t>
  </si>
  <si>
    <t>CCSD 168</t>
  </si>
  <si>
    <t>CCSD 204</t>
  </si>
  <si>
    <t>CCSD 89</t>
  </si>
  <si>
    <t>CCSD 93</t>
  </si>
  <si>
    <t>Central CHSD 71</t>
  </si>
  <si>
    <t>Central City SD 133</t>
  </si>
  <si>
    <t>Central CUSD 3</t>
  </si>
  <si>
    <t>Central CUSD 301</t>
  </si>
  <si>
    <t>Central CUSD 4</t>
  </si>
  <si>
    <t>Central IL Rural Region</t>
  </si>
  <si>
    <t>Central IL Voc Ed Coop</t>
  </si>
  <si>
    <t>Central SD 104</t>
  </si>
  <si>
    <t>Central SD 51</t>
  </si>
  <si>
    <t>Central Stickney SD 110</t>
  </si>
  <si>
    <t>Centralia HSD 200</t>
  </si>
  <si>
    <t>Centralia SD 135</t>
  </si>
  <si>
    <t>Century CUSD 100</t>
  </si>
  <si>
    <t>Chadwick-Milledgeville CUSD 399</t>
  </si>
  <si>
    <t>Champaign CUSD 4</t>
  </si>
  <si>
    <t>Chaney-Monge SD 88</t>
  </si>
  <si>
    <t>Channahon SD 17</t>
  </si>
  <si>
    <t>Charleston CUSD 1</t>
  </si>
  <si>
    <t>Chester CUSD 139</t>
  </si>
  <si>
    <t>Chicago Heights SD 170</t>
  </si>
  <si>
    <t>Chicago Ridge SD 127-5</t>
  </si>
  <si>
    <t>Christopher USD 99</t>
  </si>
  <si>
    <t>CHSD 117</t>
  </si>
  <si>
    <t>CHSD 128</t>
  </si>
  <si>
    <t>CHSD 155</t>
  </si>
  <si>
    <t>CHSD 94</t>
  </si>
  <si>
    <t>CHSD 99</t>
  </si>
  <si>
    <t>Cicero SD 99</t>
  </si>
  <si>
    <t>Cissna Park CUSD 6</t>
  </si>
  <si>
    <t>City of Chicago SD 299</t>
  </si>
  <si>
    <t>Clay City CUSD 10</t>
  </si>
  <si>
    <t>Clinton CUSD 15</t>
  </si>
  <si>
    <t>Coal City CUSD 1</t>
  </si>
  <si>
    <t>Collinsville Area Career Ctr</t>
  </si>
  <si>
    <t>Collinsville CUSD 10</t>
  </si>
  <si>
    <t>Colona SD 190</t>
  </si>
  <si>
    <t>Coop Assoc for Spec Ed</t>
  </si>
  <si>
    <t>Coulterville USD 1</t>
  </si>
  <si>
    <t>Country Club Hills SD 160</t>
  </si>
  <si>
    <t>Cowden-Herrick CUSD 3A</t>
  </si>
  <si>
    <t>Crab Orchard CUSD 3</t>
  </si>
  <si>
    <t>Crescent Iroquois CUSD 249</t>
  </si>
  <si>
    <t>Creston CCSD 161</t>
  </si>
  <si>
    <t>Crete Monee CUSD 201U</t>
  </si>
  <si>
    <t>Creve Coeur SD 76</t>
  </si>
  <si>
    <t>Crystal Lake CCSD 47</t>
  </si>
  <si>
    <t>CTE Consortium</t>
  </si>
  <si>
    <t>Cumberland CUSD 77</t>
  </si>
  <si>
    <t>CUSD 200</t>
  </si>
  <si>
    <t>CUSD 201</t>
  </si>
  <si>
    <t>CUSD 300</t>
  </si>
  <si>
    <t>Cypress SD 64</t>
  </si>
  <si>
    <t>Dakota CUSD 201</t>
  </si>
  <si>
    <t>Dallas ESD 327</t>
  </si>
  <si>
    <t>Dalzell SD 98</t>
  </si>
  <si>
    <t>Danville CCSD 118</t>
  </si>
  <si>
    <t>Darien SD 61</t>
  </si>
  <si>
    <t>Decatur SD 61</t>
  </si>
  <si>
    <t>Deer Creek-Mackinaw CUSD 701</t>
  </si>
  <si>
    <t>Deer Park CCSD 82</t>
  </si>
  <si>
    <t>Deerfield SD 109</t>
  </si>
  <si>
    <t>DeKalb CUSD 428</t>
  </si>
  <si>
    <t>Delabar CTE System</t>
  </si>
  <si>
    <t>Delavan CUSD 703</t>
  </si>
  <si>
    <t>DePue USD 103</t>
  </si>
  <si>
    <t>Des Plaines Valley EFE</t>
  </si>
  <si>
    <t>Diamond Lake SD 76</t>
  </si>
  <si>
    <t>Dieterich CUSD 30</t>
  </si>
  <si>
    <t>District 50 Schools</t>
  </si>
  <si>
    <t>Dixon USD 170</t>
  </si>
  <si>
    <t>Dolton SD 148</t>
  </si>
  <si>
    <t>Dolton SD 149</t>
  </si>
  <si>
    <t>Dongola USD 66</t>
  </si>
  <si>
    <t>Donovan CUSD 3</t>
  </si>
  <si>
    <t>Dunlap CUSD 323</t>
  </si>
  <si>
    <t>Dupo CUSD 196</t>
  </si>
  <si>
    <t>Durand CUSD 322</t>
  </si>
  <si>
    <t>Dwight Common SD 232</t>
  </si>
  <si>
    <t>Dwight Twp HSD 230</t>
  </si>
  <si>
    <t>Eagle Ridge Voc Del System</t>
  </si>
  <si>
    <t>Earlville CUSD 9</t>
  </si>
  <si>
    <t>East Alton SD 13</t>
  </si>
  <si>
    <t>East Alton-Wood River CHSD 14</t>
  </si>
  <si>
    <t>East Dubuque USD 119</t>
  </si>
  <si>
    <t>East Maine SD 63</t>
  </si>
  <si>
    <t>East Moline SD 37</t>
  </si>
  <si>
    <t>East Peoria CHSD 309</t>
  </si>
  <si>
    <t>East Peoria SD 86</t>
  </si>
  <si>
    <t>East Prairie SD 73</t>
  </si>
  <si>
    <t>East St Louis Area Joint Agreement</t>
  </si>
  <si>
    <t>East St Louis Reg Voc System</t>
  </si>
  <si>
    <t>East St Louis SD 189</t>
  </si>
  <si>
    <t>Eastern IL Area of Spec Ed</t>
  </si>
  <si>
    <t>Eastern IL EFE System</t>
  </si>
  <si>
    <t>Eastland CUSD 308</t>
  </si>
  <si>
    <t>Edinburg CUSD 4</t>
  </si>
  <si>
    <t>Edwardsville CUSD 7</t>
  </si>
  <si>
    <t>EFE System 330</t>
  </si>
  <si>
    <t>Effingham CUSD 40</t>
  </si>
  <si>
    <t>Egyptian CUSD 5</t>
  </si>
  <si>
    <t>Eisenhower Coop</t>
  </si>
  <si>
    <t>El Paso-Gridley CUSD 11</t>
  </si>
  <si>
    <t>Eldorado CUSD 4</t>
  </si>
  <si>
    <t>Elmwood CUSD 322</t>
  </si>
  <si>
    <t>Elmwood Park CUSD 401</t>
  </si>
  <si>
    <t>Elverado CUSD 196</t>
  </si>
  <si>
    <t>Elwood CCSD 203</t>
  </si>
  <si>
    <t>Emmons SD 33</t>
  </si>
  <si>
    <t>Erie CUSD 1</t>
  </si>
  <si>
    <t>ESD 159</t>
  </si>
  <si>
    <t>Eswood CCSD 269</t>
  </si>
  <si>
    <t>Eureka CUD 140</t>
  </si>
  <si>
    <t>Evanston CCSD 65</t>
  </si>
  <si>
    <t>Evanston Dists 65/202 Joint Agreement</t>
  </si>
  <si>
    <t>Evanston Twp HSD 202</t>
  </si>
  <si>
    <t>Evergreen Park CHSD 231</t>
  </si>
  <si>
    <t>Evergreen Park ESD 124</t>
  </si>
  <si>
    <t>Ewing Northern CCSD 115</t>
  </si>
  <si>
    <t>Exceptional Children Have Opportunities (ECHO)</t>
  </si>
  <si>
    <t>Exceptional Learners</t>
  </si>
  <si>
    <t>Fairfield PSD 112</t>
  </si>
  <si>
    <t>Fairmont SD 89</t>
  </si>
  <si>
    <t>Fairview SD 72</t>
  </si>
  <si>
    <t>Farmington Central CUSD 265</t>
  </si>
  <si>
    <t>Farrington CCSD 99</t>
  </si>
  <si>
    <t>Fenton CHSD 100</t>
  </si>
  <si>
    <t>Field CCSD 3</t>
  </si>
  <si>
    <t>Fieldcrest CUSD 6</t>
  </si>
  <si>
    <t>Five Cty Reg Voc System</t>
  </si>
  <si>
    <t>Flanagan-Cornell Dist 74</t>
  </si>
  <si>
    <t>Flora CUSD 35</t>
  </si>
  <si>
    <t>Flossmoor SD 161</t>
  </si>
  <si>
    <t>Ford Heights SD 169</t>
  </si>
  <si>
    <t>Ford Spec Ed Coop</t>
  </si>
  <si>
    <t>Forest Park SD 91</t>
  </si>
  <si>
    <t>Forrestville Valley CUSD 221</t>
  </si>
  <si>
    <t>Four Rivers Spec Ed Dist</t>
  </si>
  <si>
    <t>Fox Lake GSD 114</t>
  </si>
  <si>
    <t>Fox Valley Career Ctr</t>
  </si>
  <si>
    <t>Frankfort CCSD 157C</t>
  </si>
  <si>
    <t>Frankfort CUSD 168</t>
  </si>
  <si>
    <t>Franklin Cty Reg Del System</t>
  </si>
  <si>
    <t>Franklin CUSD 1</t>
  </si>
  <si>
    <t>Franklin Park SD 84</t>
  </si>
  <si>
    <t>Franklin-Jefferson Cty Spec Ed Dist</t>
  </si>
  <si>
    <t>Freeburg CCSD 70</t>
  </si>
  <si>
    <t>Freeburg CHSD 77</t>
  </si>
  <si>
    <t>Freeport SD 145</t>
  </si>
  <si>
    <t>Fremont SD 79</t>
  </si>
  <si>
    <t>Galatia CUSD 1</t>
  </si>
  <si>
    <t>Galena USD 120</t>
  </si>
  <si>
    <t>Galesburg Area Voc Ctr</t>
  </si>
  <si>
    <t>Galesburg CUSD 205</t>
  </si>
  <si>
    <t>Gallatin CUSD 7</t>
  </si>
  <si>
    <t>Galva CUSD 224</t>
  </si>
  <si>
    <t>Gardner CCSD 72C</t>
  </si>
  <si>
    <t>Gardner S Wilmington Twp HSD 73</t>
  </si>
  <si>
    <t>Gavin SD 37</t>
  </si>
  <si>
    <t>Geff CCSD 14</t>
  </si>
  <si>
    <t>Gen George Patton SD 133</t>
  </si>
  <si>
    <t>Geneseo CUSD 228</t>
  </si>
  <si>
    <t>Geneva CUSD 304</t>
  </si>
  <si>
    <t>Germantown Hills SD 69</t>
  </si>
  <si>
    <t>Germantown SD 60</t>
  </si>
  <si>
    <t>Giant City CCSD 130</t>
  </si>
  <si>
    <t>Gibson City-Melvin-Sibley CUSD 5</t>
  </si>
  <si>
    <t>Gifford CCSD 188</t>
  </si>
  <si>
    <t>Gillespie CUSD 7</t>
  </si>
  <si>
    <t>Glen Ellyn SD 41</t>
  </si>
  <si>
    <t>Glenbard Twp HSD 87</t>
  </si>
  <si>
    <t>Glencoe SD 35</t>
  </si>
  <si>
    <t>Glenview CCSD 34</t>
  </si>
  <si>
    <t>Golf ESD 67</t>
  </si>
  <si>
    <t>Gower SD 62</t>
  </si>
  <si>
    <t>Grand Prairie CCSD 6</t>
  </si>
  <si>
    <t>Grand Ridge CCSD 95</t>
  </si>
  <si>
    <t>Granite City CUSD 9</t>
  </si>
  <si>
    <t>Grant CCSD 110</t>
  </si>
  <si>
    <t>Grant CHSD 124</t>
  </si>
  <si>
    <t>Grant Park CUSD 6</t>
  </si>
  <si>
    <t>Grass Lake SD 36</t>
  </si>
  <si>
    <t>Grayslake CCSD 46</t>
  </si>
  <si>
    <t>Grayslake CHSD 127</t>
  </si>
  <si>
    <t>Grayville CUSD 1</t>
  </si>
  <si>
    <t>Greenfield CUSD 10</t>
  </si>
  <si>
    <t>Greenview CUSD 200</t>
  </si>
  <si>
    <t>Griggsville-Perry CUSD 4</t>
  </si>
  <si>
    <t>Grundy Cty Spec Ed Coop</t>
  </si>
  <si>
    <t>Gurnee SD 56</t>
  </si>
  <si>
    <t>Hall HSD 502</t>
  </si>
  <si>
    <t>Hamilton CCSD 328</t>
  </si>
  <si>
    <t>Hampton SD 29</t>
  </si>
  <si>
    <t>Harmony Emge SD 175</t>
  </si>
  <si>
    <t>Harrisburg CUSD 3</t>
  </si>
  <si>
    <t>Hartsburg Emden CUSD 21</t>
  </si>
  <si>
    <t>Harvard CUSD 50</t>
  </si>
  <si>
    <t>Harvey SD 152</t>
  </si>
  <si>
    <t>Havana CUSD 126</t>
  </si>
  <si>
    <t>Hawthorn CCSD 73</t>
  </si>
  <si>
    <t>Hazel Crest SD 152-5</t>
  </si>
  <si>
    <t>Heart of IL Low Incidence (HILIA)</t>
  </si>
  <si>
    <t>Heartland Region</t>
  </si>
  <si>
    <t>Heartland Technical Academy</t>
  </si>
  <si>
    <t>Henry-Senachwine CUSD 5</t>
  </si>
  <si>
    <t>Henry-Stark Cty Spec Ed Dist</t>
  </si>
  <si>
    <t>Herrin CUSD 4</t>
  </si>
  <si>
    <t>Herscher CUSD 2</t>
  </si>
  <si>
    <t>Heyworth CUSD 4</t>
  </si>
  <si>
    <t>Hiawatha CUSD 426</t>
  </si>
  <si>
    <t>High Mount SD 116</t>
  </si>
  <si>
    <t>Highland CUSD 5</t>
  </si>
  <si>
    <t>Hillsboro CUSD 3</t>
  </si>
  <si>
    <t>Hillside SD 93</t>
  </si>
  <si>
    <t>Hinckley Big Rock CUSD 429</t>
  </si>
  <si>
    <t>Hinsdale Twp HSD 86</t>
  </si>
  <si>
    <t>Homer CCSD 33C</t>
  </si>
  <si>
    <t>Homewood Flossmoor CHSD 233</t>
  </si>
  <si>
    <t>Homewood SD 153</t>
  </si>
  <si>
    <t>Hononegah CHD 207</t>
  </si>
  <si>
    <t>Hoopeston Area CUSD 11</t>
  </si>
  <si>
    <t>Hoover-Schrum Memorial SD 157</t>
  </si>
  <si>
    <t>Hutsonville CUSD 1</t>
  </si>
  <si>
    <t>IL Spec Ed Charter Coop</t>
  </si>
  <si>
    <t>Illini Bluffs CUSD 327</t>
  </si>
  <si>
    <t>Illini Central CUSD 189</t>
  </si>
  <si>
    <t>Indian Creek CUSD 425</t>
  </si>
  <si>
    <t>Indian Prairie CUSD 204</t>
  </si>
  <si>
    <t>Indian Springs SD 109</t>
  </si>
  <si>
    <t>Indian Valley Area Voc Ctr</t>
  </si>
  <si>
    <t>Iroquois Area Reg Del System</t>
  </si>
  <si>
    <t>Iroquois Spec Ed</t>
  </si>
  <si>
    <t>Iroquois West CUSD 10</t>
  </si>
  <si>
    <t>Irvington CCSD 11</t>
  </si>
  <si>
    <t>Itasca SD 10</t>
  </si>
  <si>
    <t>Iuka CCSD 7</t>
  </si>
  <si>
    <t>J S Morton HSD 201</t>
  </si>
  <si>
    <t>Jacksonville SD 117</t>
  </si>
  <si>
    <t>Jamp Spec Ed Services</t>
  </si>
  <si>
    <t>Jasper CCSD 17</t>
  </si>
  <si>
    <t>Jersey CUSD 100</t>
  </si>
  <si>
    <t>Jo Daviess Carroll CTE Academy</t>
  </si>
  <si>
    <t>Johnsburg CUSD 12</t>
  </si>
  <si>
    <t>Johnston City CUSD 1</t>
  </si>
  <si>
    <t>Joliet PSD 86</t>
  </si>
  <si>
    <t>Joliet Twp HSD 204</t>
  </si>
  <si>
    <t>Joppa-Maple Grove UD 38</t>
  </si>
  <si>
    <t>Kaneland CUSD 302</t>
  </si>
  <si>
    <t>Kankakee Area Career Ctr</t>
  </si>
  <si>
    <t>Kankakee Area Reg Voc Ed System</t>
  </si>
  <si>
    <t>Kankakee SD 111</t>
  </si>
  <si>
    <t>Kansas CUSD 3</t>
  </si>
  <si>
    <t>Kaskaskia Spec Ed Dist</t>
  </si>
  <si>
    <t>Keeneyville SD 20</t>
  </si>
  <si>
    <t>Kenilworth SD 38</t>
  </si>
  <si>
    <t>Kewanee CUSD 229</t>
  </si>
  <si>
    <t>Kildeer Countryside CCSD 96</t>
  </si>
  <si>
    <t>Kinnikinnick CCSD 131</t>
  </si>
  <si>
    <t>Kirby SD 140</t>
  </si>
  <si>
    <t>Kishwaukee Ed Consortium</t>
  </si>
  <si>
    <t>Knoxville CUSD 202</t>
  </si>
  <si>
    <t>Komarek SD 94</t>
  </si>
  <si>
    <t>La Grange SD 102</t>
  </si>
  <si>
    <t>La Harpe CSD 347</t>
  </si>
  <si>
    <t>La Moille CUSD 303</t>
  </si>
  <si>
    <t>La Salle ESD 122</t>
  </si>
  <si>
    <t>La Salle-Peru Area Career Ctr</t>
  </si>
  <si>
    <t>La Salle-Peru Twp HSD 120</t>
  </si>
  <si>
    <t>Ladd CCSD 94</t>
  </si>
  <si>
    <t>LaGrange Area Dept Spec Ed (LADSE)</t>
  </si>
  <si>
    <t>LaGrange Highlands SD 106</t>
  </si>
  <si>
    <t>Lake Bluff ESD 65</t>
  </si>
  <si>
    <t>Lake Cty Area Voc System</t>
  </si>
  <si>
    <t>Lake Cty High Schools Tech Campus</t>
  </si>
  <si>
    <t>Lake Forest CHSD 115</t>
  </si>
  <si>
    <t>Lake Forest SD 67</t>
  </si>
  <si>
    <t>Lake Zurich CUSD 95</t>
  </si>
  <si>
    <t>Lansing SD 158</t>
  </si>
  <si>
    <t>LaSalle Putnam Alliance</t>
  </si>
  <si>
    <t>Lebanon CUSD 9</t>
  </si>
  <si>
    <t>Leland CUSD 1</t>
  </si>
  <si>
    <t>Lemont Twp HSD 210</t>
  </si>
  <si>
    <t>Lemont-Bromberek CSD 113A</t>
  </si>
  <si>
    <t>Lewistown CUSD 97</t>
  </si>
  <si>
    <t>Lexington CUSD 7</t>
  </si>
  <si>
    <t>Leyden CHSD 212</t>
  </si>
  <si>
    <t>Liberty CUSD 2</t>
  </si>
  <si>
    <t>Libertyville SD 70</t>
  </si>
  <si>
    <t>Lick Creek CCSD 16</t>
  </si>
  <si>
    <t>Limestone CHSD 310</t>
  </si>
  <si>
    <t>Limestone Walters CCSD 316</t>
  </si>
  <si>
    <t>Lincoln CHSD 404</t>
  </si>
  <si>
    <t>Lincoln ESD 156</t>
  </si>
  <si>
    <t>Lincoln ESD 27</t>
  </si>
  <si>
    <t>Lincoln Way CHSD 210</t>
  </si>
  <si>
    <t>Lincolnland Reg Del System</t>
  </si>
  <si>
    <t>Lincolnland Technical Ed Ctr</t>
  </si>
  <si>
    <t>Lincolnshire-Prairieview SD 103</t>
  </si>
  <si>
    <t>Lincoln-Way Area Spec Ed Joint Agreement Dist</t>
  </si>
  <si>
    <t>Lincolnwood SD 74</t>
  </si>
  <si>
    <t>Lindop SD 92</t>
  </si>
  <si>
    <t>Lisle CUSD 202</t>
  </si>
  <si>
    <t>Livingston Area Career Ctr</t>
  </si>
  <si>
    <t>Livingston Area EFE</t>
  </si>
  <si>
    <t>Livingston Cty Spec Services Unit</t>
  </si>
  <si>
    <t>Lockport Area Spec Ed Coop</t>
  </si>
  <si>
    <t>Lockport SD 91</t>
  </si>
  <si>
    <t>Lockport Twp HSD 205</t>
  </si>
  <si>
    <t>Lombard SD 44</t>
  </si>
  <si>
    <t>Lostant CUSD 425</t>
  </si>
  <si>
    <t>Lowpoint-Washburn CUSD 21</t>
  </si>
  <si>
    <t>Ludlow CCSD 142</t>
  </si>
  <si>
    <t>Lyons SD 103</t>
  </si>
  <si>
    <t>Lyons Twp HSD 204</t>
  </si>
  <si>
    <t>Macomb CUSD 185</t>
  </si>
  <si>
    <t>Macon-Piatt Spec Ed Joint Agreement</t>
  </si>
  <si>
    <t>Madison Cty CTE System</t>
  </si>
  <si>
    <t>Madison Cty Reg I Spec Ed Coop</t>
  </si>
  <si>
    <t>Madison Cty Voc Adj Counseling</t>
  </si>
  <si>
    <t>Madison CUSD 12</t>
  </si>
  <si>
    <t>Maercker SD 60</t>
  </si>
  <si>
    <t>Malden CCSD 84</t>
  </si>
  <si>
    <t>Manhattan SD 114</t>
  </si>
  <si>
    <t>Mannheim SD 83</t>
  </si>
  <si>
    <t>Manteno CUSD 5</t>
  </si>
  <si>
    <t>Marengo CHSD 154</t>
  </si>
  <si>
    <t>Marion CUSD 2</t>
  </si>
  <si>
    <t>Marissa CUSD 40</t>
  </si>
  <si>
    <t>Marquardt SD 15</t>
  </si>
  <si>
    <t>Marseilles ESD 150</t>
  </si>
  <si>
    <t>Marshall CUSD 2C</t>
  </si>
  <si>
    <t>Martinsville CUSD 3C</t>
  </si>
  <si>
    <t>Mascoutah CUD 19</t>
  </si>
  <si>
    <t>Matteson ESD 162</t>
  </si>
  <si>
    <t>Mattoon CUSD 2</t>
  </si>
  <si>
    <t>Mazon-Verona-Kinsman ESD 2C</t>
  </si>
  <si>
    <t>McClellan CCSD 12</t>
  </si>
  <si>
    <t>McHenry CCSD 15</t>
  </si>
  <si>
    <t>McHenry CHSD 156</t>
  </si>
  <si>
    <t>McHenry Cty Coop for Employ Ed</t>
  </si>
  <si>
    <t>McLean-Dewitt Reg Voc System</t>
  </si>
  <si>
    <t>Medinah SD 11</t>
  </si>
  <si>
    <t>Mendota CCSD 289</t>
  </si>
  <si>
    <t>Mendota Twp HSD 280</t>
  </si>
  <si>
    <t>Meredosia-Chambersburg CUSD 11</t>
  </si>
  <si>
    <t>Meridian CUSD 101</t>
  </si>
  <si>
    <t>Meridian CUSD 223</t>
  </si>
  <si>
    <t>Metamora CCSD 1</t>
  </si>
  <si>
    <t>Midland CUSD 7</t>
  </si>
  <si>
    <t>Midlothian SD 143</t>
  </si>
  <si>
    <t>Mid-State Spec Ed Joint Agreement</t>
  </si>
  <si>
    <t>Mid-Valley Spec Ed Coop</t>
  </si>
  <si>
    <t>Midwest Central CUSD 191</t>
  </si>
  <si>
    <t>Millburn CCSD 24</t>
  </si>
  <si>
    <t>Millstadt CCSD 160</t>
  </si>
  <si>
    <t>Minooka CCSD 201</t>
  </si>
  <si>
    <t>Minooka CHSD 111</t>
  </si>
  <si>
    <t>Mokena SD 159</t>
  </si>
  <si>
    <t>Moline-Coal Valley CUSD 40</t>
  </si>
  <si>
    <t>Momence CUSD 1</t>
  </si>
  <si>
    <t>Monmouth-Roseville CUSD 238</t>
  </si>
  <si>
    <t>Monroe SD 70</t>
  </si>
  <si>
    <t>Monticello CUSD 25</t>
  </si>
  <si>
    <t>Montmorency CCSD 145</t>
  </si>
  <si>
    <t>Moraine Area Career System</t>
  </si>
  <si>
    <t>Morris CHSD 101</t>
  </si>
  <si>
    <t>Morris SD 54</t>
  </si>
  <si>
    <t>Morrison CUSD 6</t>
  </si>
  <si>
    <t>Morrisonville CUSD 1</t>
  </si>
  <si>
    <t>Morton CUSD 709</t>
  </si>
  <si>
    <t>Morton Grove SD 70</t>
  </si>
  <si>
    <t>Mt Pulaski CUSD 23</t>
  </si>
  <si>
    <t>Mt Vernon Twp HSD 201</t>
  </si>
  <si>
    <t>Mt Zion CUSD 3</t>
  </si>
  <si>
    <t>Mulberry Grove CUSD 1</t>
  </si>
  <si>
    <t>Mundelein ESD 75</t>
  </si>
  <si>
    <t>Murphysboro CUSD 186</t>
  </si>
  <si>
    <t>Naperville CUSD 203</t>
  </si>
  <si>
    <t>Nashville CCSD 49</t>
  </si>
  <si>
    <t>Nashville CHSD 99</t>
  </si>
  <si>
    <t>Nauvoo-Colusa CUSD 325</t>
  </si>
  <si>
    <t>Neoga CUSD 3</t>
  </si>
  <si>
    <t>Nettle Creek CCSD 24C</t>
  </si>
  <si>
    <t>New Athens CUSD 60</t>
  </si>
  <si>
    <t>New Berlin CUSD 16</t>
  </si>
  <si>
    <t>New Holland-Middletown ED 88</t>
  </si>
  <si>
    <t>New Hope CCSD 6</t>
  </si>
  <si>
    <t>New Lenox SD 122</t>
  </si>
  <si>
    <t>New Simpson Hill SD 32</t>
  </si>
  <si>
    <t>New Trier Twp HSD 203</t>
  </si>
  <si>
    <t>Newark CCSD 66</t>
  </si>
  <si>
    <t>Newark CHSD 18</t>
  </si>
  <si>
    <t>Niles ESD 71</t>
  </si>
  <si>
    <t>Nippersink SD 2</t>
  </si>
  <si>
    <t>Nokomis CUSD 22</t>
  </si>
  <si>
    <t>Norridge SD 80</t>
  </si>
  <si>
    <t>Norris City-Omaha-Enfield CUSD 3</t>
  </si>
  <si>
    <t>North Boone CUSD 200</t>
  </si>
  <si>
    <t>North Chicago SD 187</t>
  </si>
  <si>
    <t>North Clay CUSD 25</t>
  </si>
  <si>
    <t>North DuPage Spec Ed Coop</t>
  </si>
  <si>
    <t>North Greene CUSD 3</t>
  </si>
  <si>
    <t>North Mac CUSD 34</t>
  </si>
  <si>
    <t>North Palos SD 117</t>
  </si>
  <si>
    <t>North Shore SD 112</t>
  </si>
  <si>
    <t>North Suburban Ed Reg for Voc (NSERV)</t>
  </si>
  <si>
    <t>North Wamac SD 186</t>
  </si>
  <si>
    <t>North Wayne CUSD 200</t>
  </si>
  <si>
    <t>Northbrook ESD 27</t>
  </si>
  <si>
    <t>Northbrook SD 28</t>
  </si>
  <si>
    <t>Northbrook/Glenview SD 30</t>
  </si>
  <si>
    <t>Northern Kane Cty Reg Voc System</t>
  </si>
  <si>
    <t>Northern Suburban Spec Ed Dist</t>
  </si>
  <si>
    <t>Northwest Ed Council for Student Success</t>
  </si>
  <si>
    <t>Northwest Spec Ed Coop</t>
  </si>
  <si>
    <t>Northwestern CUSD 2</t>
  </si>
  <si>
    <t>Norwood ESD 63</t>
  </si>
  <si>
    <t>NPT Spec Ed Coop</t>
  </si>
  <si>
    <t>Oak Grove SD 68 Green Oaks</t>
  </si>
  <si>
    <t>Oak Lawn CHSD 229</t>
  </si>
  <si>
    <t>Oak Lawn-Hometown SD 123</t>
  </si>
  <si>
    <t>Oak Park - River Forest SD 200</t>
  </si>
  <si>
    <t>Oak Park ESD 97</t>
  </si>
  <si>
    <t>Oakdale CCSD 1</t>
  </si>
  <si>
    <t>Oakland CUSD 5</t>
  </si>
  <si>
    <t>Oakwood CUSD 76</t>
  </si>
  <si>
    <t>Oblong CUSD 4</t>
  </si>
  <si>
    <t>Odell CCSD 435</t>
  </si>
  <si>
    <t>Odin PSD 722</t>
  </si>
  <si>
    <t>Ogle Cty Ed Coop</t>
  </si>
  <si>
    <t>Oglesby ESD 125</t>
  </si>
  <si>
    <t>Ohio &amp; Wabash Valley Reg Voc System</t>
  </si>
  <si>
    <t>Ohio CCSD 17</t>
  </si>
  <si>
    <t>Ohio CHSD 505</t>
  </si>
  <si>
    <t>Okaw Area Voc Ctr</t>
  </si>
  <si>
    <t>Okaw Valley CUSD 302</t>
  </si>
  <si>
    <t>Olympia CUSD 16</t>
  </si>
  <si>
    <t>Opdyke-Belle-Rive CCSD 5</t>
  </si>
  <si>
    <t>Orangeville CUSD 203</t>
  </si>
  <si>
    <t>Oregon CUSD 220</t>
  </si>
  <si>
    <t>Orion CUSD 223</t>
  </si>
  <si>
    <t>Orland SD 135</t>
  </si>
  <si>
    <t>Ottawa ESD 141</t>
  </si>
  <si>
    <t>Ottawa Twp HSD 140</t>
  </si>
  <si>
    <t>Palatine CCSD 15</t>
  </si>
  <si>
    <t>Palestine CUSD 3</t>
  </si>
  <si>
    <t>Palos CCSD 118</t>
  </si>
  <si>
    <t>Palos Heights SD 128</t>
  </si>
  <si>
    <t>Pana CUSD 8</t>
  </si>
  <si>
    <t>Panhandle CUSD 2</t>
  </si>
  <si>
    <t>Paris CUSD 4</t>
  </si>
  <si>
    <t>Paris-Union SD 95</t>
  </si>
  <si>
    <t>Park Forest SD 163</t>
  </si>
  <si>
    <t>Park Ridge CCSD 64</t>
  </si>
  <si>
    <t>Patoka CUSD 100</t>
  </si>
  <si>
    <t>Paw Paw CUSD 271</t>
  </si>
  <si>
    <t>Pawnee CUSD 11</t>
  </si>
  <si>
    <t>Paxton-Buckley-Loda CUD 10</t>
  </si>
  <si>
    <t>Payson CUSD 1</t>
  </si>
  <si>
    <t>Pearl City CUSD 200</t>
  </si>
  <si>
    <t>Pecatonica CUSD 321</t>
  </si>
  <si>
    <t>Pekin PSD 108</t>
  </si>
  <si>
    <t>Pembroke CCSD 259</t>
  </si>
  <si>
    <t>Pennoyer SD 79</t>
  </si>
  <si>
    <t>Peoria Ed Reg for Empl Training (PERFECT)</t>
  </si>
  <si>
    <t>Peoria Heights CUSD 325</t>
  </si>
  <si>
    <t>Peoria SD 150</t>
  </si>
  <si>
    <t>Peotone CUSD 207U</t>
  </si>
  <si>
    <t>Perandoe Spec Ed Dist</t>
  </si>
  <si>
    <t>Peru ESD 124</t>
  </si>
  <si>
    <t>Pikeland CUSD 10</t>
  </si>
  <si>
    <t>Pinckneyville SD 50</t>
  </si>
  <si>
    <t>Plainfield SD 202</t>
  </si>
  <si>
    <t>Plano CUSD 88</t>
  </si>
  <si>
    <t>Pleasant Hill SD 69</t>
  </si>
  <si>
    <t>Pleasant Plains CUSD 8</t>
  </si>
  <si>
    <t>Pleasant Valley SD 62</t>
  </si>
  <si>
    <t>Pleasantdale SD 107</t>
  </si>
  <si>
    <t>Polo CUSD 222</t>
  </si>
  <si>
    <t>Pontiac CCSD 429</t>
  </si>
  <si>
    <t>Pontiac Twp HSD 90</t>
  </si>
  <si>
    <t>Porta CUSD 202</t>
  </si>
  <si>
    <t>Posen-Robbins ESD 143-5</t>
  </si>
  <si>
    <t>Potomac CUSD 10</t>
  </si>
  <si>
    <t>Prairie Du Rocher CCSD 134</t>
  </si>
  <si>
    <t>Prairie Grove CSD 46</t>
  </si>
  <si>
    <t>Prairie Hill CCSD 133</t>
  </si>
  <si>
    <t>Prairie-Hills ESD 144</t>
  </si>
  <si>
    <t>Prairieview-Ogden CCSD 197</t>
  </si>
  <si>
    <t>Princeton ESD 115</t>
  </si>
  <si>
    <t>Princeville CUSD 326</t>
  </si>
  <si>
    <t>Prospect Heights SD 23</t>
  </si>
  <si>
    <t>Proviso Area Exceptional Child</t>
  </si>
  <si>
    <t>Proviso Twp HSD 209</t>
  </si>
  <si>
    <t>Quad City CTE Cons</t>
  </si>
  <si>
    <t>Queen Bee SD 16</t>
  </si>
  <si>
    <t>Quincy Area Voc Ctr</t>
  </si>
  <si>
    <t>Quincy SD 172</t>
  </si>
  <si>
    <t>Ramsey CUSD 204</t>
  </si>
  <si>
    <t>Rankin CSD 98</t>
  </si>
  <si>
    <t>Rantoul City SD 137</t>
  </si>
  <si>
    <t>Reavis Twp HSD 220</t>
  </si>
  <si>
    <t>Red Bud CUSD 132</t>
  </si>
  <si>
    <t>Red Hill CUSD 10</t>
  </si>
  <si>
    <t>Reed Custer CUSD 255U</t>
  </si>
  <si>
    <t>Region III Spec Ed Coop</t>
  </si>
  <si>
    <t>Rend Lake Area Reg Del System</t>
  </si>
  <si>
    <t>Rhodes SD 84-5</t>
  </si>
  <si>
    <t>Rich Twp HSD 227</t>
  </si>
  <si>
    <t>Richland GSD 88A</t>
  </si>
  <si>
    <t>Richmond-Burton CHSD 157</t>
  </si>
  <si>
    <t>Ridgeland SD 122</t>
  </si>
  <si>
    <t>Ridgeview CUSD 19</t>
  </si>
  <si>
    <t>Riley CCSD 18</t>
  </si>
  <si>
    <t>River Bend CUSD 2</t>
  </si>
  <si>
    <t>River Forest SD 90</t>
  </si>
  <si>
    <t>River Grove SD 85-5</t>
  </si>
  <si>
    <t>River Ridge CUSD 210</t>
  </si>
  <si>
    <t>River Trails SD 26</t>
  </si>
  <si>
    <t>Riverdale CUSD 100</t>
  </si>
  <si>
    <t>Riverside SD 96</t>
  </si>
  <si>
    <t>Riverton CUSD 14</t>
  </si>
  <si>
    <t>Riverview CCSD 2</t>
  </si>
  <si>
    <t>Roanoke Benson CUSD 60</t>
  </si>
  <si>
    <t>Robein SD 85</t>
  </si>
  <si>
    <t>Robinson CUSD 2</t>
  </si>
  <si>
    <t>Rochelle CCSD 231</t>
  </si>
  <si>
    <t>Rochelle Twp HSD 212</t>
  </si>
  <si>
    <t>Rochester CUSD 3A</t>
  </si>
  <si>
    <t>Rock Falls ESD 13</t>
  </si>
  <si>
    <t>Rock Falls Twp HSD 301</t>
  </si>
  <si>
    <t>Rock Island SD 41</t>
  </si>
  <si>
    <t>Rockdale SD 84</t>
  </si>
  <si>
    <t>Rockford SD 205</t>
  </si>
  <si>
    <t>Rockridge CUSD 300</t>
  </si>
  <si>
    <t>Rockton SD 140</t>
  </si>
  <si>
    <t>Rome CCSD 2</t>
  </si>
  <si>
    <t>Rondout SD 72</t>
  </si>
  <si>
    <t>Rooks Creek CCSD 425</t>
  </si>
  <si>
    <t>Roselle SD 12</t>
  </si>
  <si>
    <t>Rosemont ESD 78</t>
  </si>
  <si>
    <t>Rossville-Alvin CUSD 7</t>
  </si>
  <si>
    <t>Round Lake CUSD 116</t>
  </si>
  <si>
    <t>Roxana CUSD 1</t>
  </si>
  <si>
    <t>Rural Champaign Cty Spec Ed Coop</t>
  </si>
  <si>
    <t>Rutland CCSD 230</t>
  </si>
  <si>
    <t>Salem CHSD 600</t>
  </si>
  <si>
    <t>Salem SD 111</t>
  </si>
  <si>
    <t>Salt Creek SD 48</t>
  </si>
  <si>
    <t>Sandoval CUSD 501</t>
  </si>
  <si>
    <t>Sandridge SD 172</t>
  </si>
  <si>
    <t>Sandwich CUSD 430</t>
  </si>
  <si>
    <t>Saunemin CCSD 438</t>
  </si>
  <si>
    <t>Schaumburg CCSD 54</t>
  </si>
  <si>
    <t>Schiller Park SD 81</t>
  </si>
  <si>
    <t>Scott-Morgan CUSD 2</t>
  </si>
  <si>
    <t>SD U-46</t>
  </si>
  <si>
    <t>Selmaville CCSD 10</t>
  </si>
  <si>
    <t>Seneca CCSD 170</t>
  </si>
  <si>
    <t>Seneca Twp HSD 160</t>
  </si>
  <si>
    <t>Serena CUSD 2</t>
  </si>
  <si>
    <t>Sesser-Valier CUSD 196</t>
  </si>
  <si>
    <t>Shawnee CUSD 84</t>
  </si>
  <si>
    <t>Shelbyville CUSD 4</t>
  </si>
  <si>
    <t>Sherrard CUSD 200</t>
  </si>
  <si>
    <t>Shiloh CUSD 1</t>
  </si>
  <si>
    <t>Shiloh Village SD 85</t>
  </si>
  <si>
    <t>Shirland CCSD 134</t>
  </si>
  <si>
    <t>Signal Hill SD 181</t>
  </si>
  <si>
    <t>Silvis SD 34</t>
  </si>
  <si>
    <t>Skokie SD 68</t>
  </si>
  <si>
    <t>Skokie SD 69</t>
  </si>
  <si>
    <t>Skokie SD 73-5</t>
  </si>
  <si>
    <t>Smithton CCSD 130</t>
  </si>
  <si>
    <t>Somonauk CUSD 432</t>
  </si>
  <si>
    <t>South Eastern Spec Ed Program</t>
  </si>
  <si>
    <t>South Fork SD 14</t>
  </si>
  <si>
    <t>South Holland SD 150</t>
  </si>
  <si>
    <t>South Holland SD 151</t>
  </si>
  <si>
    <t>South Pekin SD 137</t>
  </si>
  <si>
    <t>Southeastern CUSD 337</t>
  </si>
  <si>
    <t>Southwest Cook Coop Spec Ed</t>
  </si>
  <si>
    <t>Southwestern CUSD 9</t>
  </si>
  <si>
    <t>Sparta CUSD 140</t>
  </si>
  <si>
    <t>Spec Ed Assoc of Adams Cty</t>
  </si>
  <si>
    <t>Spec Ed Dist Lake Cty (SEDOL)</t>
  </si>
  <si>
    <t>Spec Ed Dist of McHenry Cty (SEDOM)</t>
  </si>
  <si>
    <t>Speed SEJA 802</t>
  </si>
  <si>
    <t>Spoon River Valley CUSD 4</t>
  </si>
  <si>
    <t>Spring Lake CCSD 606</t>
  </si>
  <si>
    <t>Spring Valley CCSD 99</t>
  </si>
  <si>
    <t>Springfield SD 186</t>
  </si>
  <si>
    <t>St Charles CUSD 303</t>
  </si>
  <si>
    <t>St Elmo CUSD 202</t>
  </si>
  <si>
    <t>St George CCSD 258</t>
  </si>
  <si>
    <t>St Joseph CCSD 169</t>
  </si>
  <si>
    <t>St Joseph Ogden CHSD 305</t>
  </si>
  <si>
    <t>St Rose SD 14-15</t>
  </si>
  <si>
    <t>Starved Rock for Voc Tech Ed</t>
  </si>
  <si>
    <t>Staunton CUSD 6</t>
  </si>
  <si>
    <t>Steeleville CUSD 138</t>
  </si>
  <si>
    <t>Steger SD 194</t>
  </si>
  <si>
    <t>Sterling CUSD 5</t>
  </si>
  <si>
    <t>Steward ESD 220</t>
  </si>
  <si>
    <t>Stewardson-Strasburg CUD 5A</t>
  </si>
  <si>
    <t>Stockton CUSD 206</t>
  </si>
  <si>
    <t>Streator ESD 44</t>
  </si>
  <si>
    <t>Streator Twp HSD 40</t>
  </si>
  <si>
    <t>Sullivan CUSD 300</t>
  </si>
  <si>
    <t>Summersville SD 79</t>
  </si>
  <si>
    <t>Summit Hill SD 161</t>
  </si>
  <si>
    <t>Summit SD 104</t>
  </si>
  <si>
    <t>Sunnybrook SD 171</t>
  </si>
  <si>
    <t>Sunset Ridge SD 29</t>
  </si>
  <si>
    <t>Sycamore CUSD 427</t>
  </si>
  <si>
    <t>Taft SD 90</t>
  </si>
  <si>
    <t>Taylorville CUSD 3</t>
  </si>
  <si>
    <t>Tazewell Cty Area EFE RDS</t>
  </si>
  <si>
    <t>Teutopolis CUSD 50</t>
  </si>
  <si>
    <t>Thomasboro CCSD 130</t>
  </si>
  <si>
    <t>Thompsonville CUSD 174</t>
  </si>
  <si>
    <t>Thornton SD 154</t>
  </si>
  <si>
    <t>Thornton Twp HSD 205</t>
  </si>
  <si>
    <t>Three Rivers EFE System</t>
  </si>
  <si>
    <t>Tolono CUSD 7</t>
  </si>
  <si>
    <t>Tonica CCSD 79</t>
  </si>
  <si>
    <t>Township HSD 214</t>
  </si>
  <si>
    <t>Tremont CUSD 702</t>
  </si>
  <si>
    <t>Tri City CUSD 1</t>
  </si>
  <si>
    <t>Tri Valley CUSD 3</t>
  </si>
  <si>
    <t>Triad CUSD 2</t>
  </si>
  <si>
    <t>Tri-Cty Spec Ed Assoc</t>
  </si>
  <si>
    <t>Tri-Cty Spec Ed Joint Agreement</t>
  </si>
  <si>
    <t>Triopia CUSD 27</t>
  </si>
  <si>
    <t>Tuscola CUSD 301</t>
  </si>
  <si>
    <t>Twin Rivers CTE System</t>
  </si>
  <si>
    <t>Two Rivers Career Ed System</t>
  </si>
  <si>
    <t>Union Ridge SD 86</t>
  </si>
  <si>
    <t>Union SD 81</t>
  </si>
  <si>
    <t>United CUSD 304</t>
  </si>
  <si>
    <t>United Twp Area Career Ctr</t>
  </si>
  <si>
    <t>United Twp HSD 30</t>
  </si>
  <si>
    <t>Unity Point CCSD 140</t>
  </si>
  <si>
    <t>Urbana SD 116</t>
  </si>
  <si>
    <t>Valley View CUSD 365U</t>
  </si>
  <si>
    <t>Valmeyer CUSD 3</t>
  </si>
  <si>
    <t>Vandalia CUSD 203</t>
  </si>
  <si>
    <t>Venice CUSD 3</t>
  </si>
  <si>
    <t>Vermilion Assoc for Spec Ed</t>
  </si>
  <si>
    <t>Vermilion Voc Ed Del System</t>
  </si>
  <si>
    <t>Vienna HSD 133</t>
  </si>
  <si>
    <t>Vienna SD 55</t>
  </si>
  <si>
    <t>Villa Grove CUSD 302</t>
  </si>
  <si>
    <t>Virginia CUSD 64</t>
  </si>
  <si>
    <t>W Harvey-Dixmoor PSD 147</t>
  </si>
  <si>
    <t>Wabash &amp; Ohio Valley Spec Ed Dist</t>
  </si>
  <si>
    <t>Wabash CUSD 348</t>
  </si>
  <si>
    <t>Wallace CCSD 195</t>
  </si>
  <si>
    <t>Waltham CCSD 185</t>
  </si>
  <si>
    <t>Waltonville CUSD 1</t>
  </si>
  <si>
    <t>Warren CUSD 205</t>
  </si>
  <si>
    <t>Warren Twp HSD 121</t>
  </si>
  <si>
    <t>Warsaw CUSD 316</t>
  </si>
  <si>
    <t>Washington CHSD 308</t>
  </si>
  <si>
    <t>Washington SD 52</t>
  </si>
  <si>
    <t>Waterloo CUSD 5</t>
  </si>
  <si>
    <t>Wauconda CUSD 118</t>
  </si>
  <si>
    <t>Waukegan CUSD 60</t>
  </si>
  <si>
    <t>Waverly CUSD 6</t>
  </si>
  <si>
    <t>Wayne City CUSD 100</t>
  </si>
  <si>
    <t>Wesclin CUSD 3</t>
  </si>
  <si>
    <t>West Central CUSD 235</t>
  </si>
  <si>
    <t>West Central IL Spec Ed Coop</t>
  </si>
  <si>
    <t>West Central Reg System</t>
  </si>
  <si>
    <t>West Chicago ESD 33</t>
  </si>
  <si>
    <t>West Lincoln-Broadwell ESD 92</t>
  </si>
  <si>
    <t>West Northfield SD 31</t>
  </si>
  <si>
    <t>West Prairie CUSD 103</t>
  </si>
  <si>
    <t>Westchester SD 92-5</t>
  </si>
  <si>
    <t>Western Area Career System 265</t>
  </si>
  <si>
    <t>Western CUSD 12</t>
  </si>
  <si>
    <t>Western Springs SD 101</t>
  </si>
  <si>
    <t>Wethersfield CUSD 230</t>
  </si>
  <si>
    <t>Wheeling CCSD 21</t>
  </si>
  <si>
    <t>Whiteside SD 115</t>
  </si>
  <si>
    <t>Wilco Area Career Ctr</t>
  </si>
  <si>
    <t>Williamsfield CUSD 210</t>
  </si>
  <si>
    <t>Williamson Cty CTE System</t>
  </si>
  <si>
    <t>Williamson Cty Spec Ed Dist</t>
  </si>
  <si>
    <t>Williamsville CUSD 15</t>
  </si>
  <si>
    <t>Willow Grove SD 46</t>
  </si>
  <si>
    <t>Willow Springs SD 108</t>
  </si>
  <si>
    <t>Wilmette SD 39</t>
  </si>
  <si>
    <t>Wilmington CUSD 209U</t>
  </si>
  <si>
    <t>Winchester CUSD 1</t>
  </si>
  <si>
    <t>Windsor CUSD 1</t>
  </si>
  <si>
    <t>Winfield SD 34</t>
  </si>
  <si>
    <t>Winnebago Cty Spec Ed Coop</t>
  </si>
  <si>
    <t>Winnebago CUSD 323</t>
  </si>
  <si>
    <t>Winnetka SD 36</t>
  </si>
  <si>
    <t>Winthrop Harbor SD 1</t>
  </si>
  <si>
    <t>Wolf Branch SD 113</t>
  </si>
  <si>
    <t>Wood Dale SD 7</t>
  </si>
  <si>
    <t>Woodford Cty Spec Ed Assoc</t>
  </si>
  <si>
    <t>Woodland CCSD 50</t>
  </si>
  <si>
    <t>Woodland CUSD 5</t>
  </si>
  <si>
    <t>Woodridge SD 68</t>
  </si>
  <si>
    <t>Woodstock CUSD 200</t>
  </si>
  <si>
    <t>Worth SD 127</t>
  </si>
  <si>
    <t>Yorkville CUSD 115</t>
  </si>
  <si>
    <t>Zeigler-Royalton CUSD 188</t>
  </si>
  <si>
    <t>Zion ESD 6</t>
  </si>
  <si>
    <t>Zion-Benton Twp HSD 126</t>
  </si>
  <si>
    <t>CURRENT ASSETS (100) for Student Activity Funds</t>
  </si>
  <si>
    <t>CURRENT LIABILITIES (400) for Student Activity Funds</t>
  </si>
  <si>
    <t>RECEIPTS/REVENUES -Student Activity Funds</t>
  </si>
  <si>
    <t>DISBURSEMENTS/EXPENDITURES -Students Activity Funds</t>
  </si>
  <si>
    <t>RECEIPTS/REVENUES (with Student Activity Funds)</t>
  </si>
  <si>
    <t>DISBURSEMENTS/EXPENDITURES (with Student Activity Funds)</t>
  </si>
  <si>
    <t xml:space="preserve">Total Other Sources/Uses of Funds </t>
  </si>
  <si>
    <t>Student Activity Fund Revenues</t>
  </si>
  <si>
    <t xml:space="preserve">Student Activity Fund Expenditures </t>
  </si>
  <si>
    <t>Excess of Direct Receipts/Revenues Over (Under) Direct Disbursements/Expenditures</t>
  </si>
  <si>
    <t>Other Changes in Fund Balances - Increases (Decreases)</t>
  </si>
  <si>
    <t>Student Activity Funds should be listed separately (on Lines 34, 36, and 38).</t>
  </si>
  <si>
    <t>Student Activity Funds should be listed separately (on Lines 40, 42-43).</t>
  </si>
  <si>
    <t>PAYMENTS TO PERSON, FIRM, OR CORPORATION OVER $2,500 EXCLUDING WAGES AND SALARIES</t>
  </si>
  <si>
    <t>PAYMENTS TO PERSON, FIRM, OR CORPORATION OF $1,000 TO $2,500 EXCLUDING WAGES AND SALARIES</t>
  </si>
  <si>
    <t>PAYMENTS TO PERSON, FIRM, OR CORPORATION OF $500 TO $999 EXCLUDING WAGES AND SALARIES</t>
  </si>
  <si>
    <t>Dist Type</t>
  </si>
  <si>
    <t>Salary Range:  $90,000 and Over</t>
  </si>
  <si>
    <t>Salary Range:  $60,000 and Over</t>
  </si>
  <si>
    <t>This listing must be published in the local newspaper.</t>
  </si>
  <si>
    <t>administrative office for public inspection.</t>
  </si>
  <si>
    <t>County</t>
  </si>
  <si>
    <t>Knox</t>
  </si>
  <si>
    <t>507 N Monroe St Ste 3 Abingdon, IL 61410 1285</t>
  </si>
  <si>
    <t>A-C Central CUSD 262</t>
  </si>
  <si>
    <t>Cass</t>
  </si>
  <si>
    <t>501 W Buchanan St Ashland, IL 62612 0260</t>
  </si>
  <si>
    <t>Dupage</t>
  </si>
  <si>
    <t>222 N JF Kennedy Dr Addison, IL 60101 6602</t>
  </si>
  <si>
    <t>Lake</t>
  </si>
  <si>
    <t>2 Stevenson Dr Lincolnshire, IL 60069 2824</t>
  </si>
  <si>
    <t>Cook</t>
  </si>
  <si>
    <t>7600 Mason Ave Burbank, IL 60459 1200</t>
  </si>
  <si>
    <t>Franklin</t>
  </si>
  <si>
    <t>21962 Akin Blacktop Akin, IL 62890 1304</t>
  </si>
  <si>
    <t>Clinton</t>
  </si>
  <si>
    <t>206 N Broadway Albers, IL 62215 0104</t>
  </si>
  <si>
    <t>McHenry</t>
  </si>
  <si>
    <t>9604 Illinois St Hebron, IL 60034 9618</t>
  </si>
  <si>
    <t>Wabash</t>
  </si>
  <si>
    <t>101 N 3rd St Allendale, IL 62410 0130</t>
  </si>
  <si>
    <t>La Salle</t>
  </si>
  <si>
    <t>400 S Lane St Ransom, IL 60470 8087</t>
  </si>
  <si>
    <t>Alsip-Hazlgrn-Oaklwn SD 126</t>
  </si>
  <si>
    <t>11900 S Kostner Ave Alsip, IL 60803 2307</t>
  </si>
  <si>
    <t>Effingham</t>
  </si>
  <si>
    <t>7 S Ewing St Altamont, IL 62411 1265</t>
  </si>
  <si>
    <t>Madison</t>
  </si>
  <si>
    <t>550 Landmarks Bld  Suite A Alton, IL 62002 6321</t>
  </si>
  <si>
    <t>AlWood CUSD 225</t>
  </si>
  <si>
    <t>Henry</t>
  </si>
  <si>
    <t>301 E 5th Ave Woodhull, IL 61490 9684</t>
  </si>
  <si>
    <t>Lee</t>
  </si>
  <si>
    <t>11 E Hawley St Amboy, IL 61310 1430</t>
  </si>
  <si>
    <t>Union</t>
  </si>
  <si>
    <t>301 S Green St Anna, IL 62906 1126</t>
  </si>
  <si>
    <t>Anna Jonesboro CHSD 81</t>
  </si>
  <si>
    <t>608 S Main St Anna, IL 62906 1247</t>
  </si>
  <si>
    <t>501 W South St Annawan, IL 61234 9715</t>
  </si>
  <si>
    <t>964 Spafford St Antioch, IL 60002 1459</t>
  </si>
  <si>
    <t>1351 Abbott Court Buffalo Grove, IL 60089 7040</t>
  </si>
  <si>
    <t>17301 Central Ave Oak Forest, IL 60452 4920</t>
  </si>
  <si>
    <t>Douglas</t>
  </si>
  <si>
    <t>351 W Washington St Arcola, IL 61910 1120</t>
  </si>
  <si>
    <t>Argenta-Oreana CUSD 1</t>
  </si>
  <si>
    <t>Macon</t>
  </si>
  <si>
    <t>500 N Main St Argenta, IL 62501 0440</t>
  </si>
  <si>
    <t>7329 W 63rd St Summit, IL 60501 1817</t>
  </si>
  <si>
    <t>1200 S Dunton Ave Arlington Heights, IL 60005 3111</t>
  </si>
  <si>
    <t>Vermilion</t>
  </si>
  <si>
    <t>30474 Smith Armstrong, IL 61812 0037</t>
  </si>
  <si>
    <t>Armstrong-Ellis Cons SD 61</t>
  </si>
  <si>
    <t>3571 Gifford Ave Armstrong, IL 61812 0007</t>
  </si>
  <si>
    <t>301 E Columbia St Arthur, IL 61911 1403</t>
  </si>
  <si>
    <t>Washington</t>
  </si>
  <si>
    <t>450 N Third St Ashley, IL 62808 1259</t>
  </si>
  <si>
    <t>611 Western Ave Ashton, IL 61006 9445</t>
  </si>
  <si>
    <t>Fulton</t>
  </si>
  <si>
    <t>402 N Jefferson St Astoria, IL 61501 8670</t>
  </si>
  <si>
    <t>Menard</t>
  </si>
  <si>
    <t>501 Warrior Way Athens, IL 62613 9473</t>
  </si>
  <si>
    <t>12150 S Hamlin Ave Alsip, IL 60803 1218</t>
  </si>
  <si>
    <t>Sangamon</t>
  </si>
  <si>
    <t>606 W North St Auburn, IL 62615 1144</t>
  </si>
  <si>
    <t>Kane</t>
  </si>
  <si>
    <t>310 Seminary Ave Aurora, IL 60505 4768</t>
  </si>
  <si>
    <t>1877 W. Downer Pl Aurora, IL 60506 7302</t>
  </si>
  <si>
    <t>350 S Hull St Aviston, IL 62216 3407</t>
  </si>
  <si>
    <t>2921 Illinois Rd Wilmette, IL 60091 1103</t>
  </si>
  <si>
    <t>201 W Mulberry St Chatham, IL 62629 1329</t>
  </si>
  <si>
    <t>2165 Telegraph Rd Bannockburn, IL 60015 1531</t>
  </si>
  <si>
    <t>515 W Main St Barrington, IL 60010 4175</t>
  </si>
  <si>
    <t>306 S Washington Bartelso, IL 62218 0267</t>
  </si>
  <si>
    <t>Peoria</t>
  </si>
  <si>
    <t>6000 S Adams St Bartonville, IL 61607 2580</t>
  </si>
  <si>
    <t>335 W Wilson St Batavia, IL 60510 1948</t>
  </si>
  <si>
    <t>Beach Park CCSD 3</t>
  </si>
  <si>
    <t>11315 W Wadsworth Rd Beach Park, IL 60099 3359</t>
  </si>
  <si>
    <t>500 E 15th St Beardstown, IL 62618 2052</t>
  </si>
  <si>
    <t>438 E State Highway 33 Beecher City, IL 62414 2219</t>
  </si>
  <si>
    <t>Beecher CUSD 200U</t>
  </si>
  <si>
    <t>Will</t>
  </si>
  <si>
    <t>538 Miller St Beecher, IL 60401 0338</t>
  </si>
  <si>
    <t>2465 Amann Dr Belleville, IL 62220 3463</t>
  </si>
  <si>
    <t>2411 Pathways Xing Belleville, IL 62221 5885</t>
  </si>
  <si>
    <t>105 W A St Belleville, IL 62220 1326</t>
  </si>
  <si>
    <t>920 N Illinois St Belleville, IL 62220 4374</t>
  </si>
  <si>
    <t>640 Eastern Ave Bellwood, IL 60104 1878</t>
  </si>
  <si>
    <t>Boone</t>
  </si>
  <si>
    <t>1201 5th Ave Belvidere, IL 61008 5125</t>
  </si>
  <si>
    <t>Piatt</t>
  </si>
  <si>
    <t>201 S Champaign St Bement, IL 61813 1512</t>
  </si>
  <si>
    <t>28W250 Saint Charles Rd West Chicago, IL 60185 1454</t>
  </si>
  <si>
    <t>210 S Church Rd Bensenville, IL 60106 2303</t>
  </si>
  <si>
    <t>1000 Forrest St Benton, IL 62812 3337</t>
  </si>
  <si>
    <t>Benton Cons HSD 103</t>
  </si>
  <si>
    <t>511 E Main St Benton, IL 62812 2522</t>
  </si>
  <si>
    <t>1200 N Wolf Rd Berkeley, IL 60163 1219</t>
  </si>
  <si>
    <t>6633 16th St Berwyn, IL 60402 1320</t>
  </si>
  <si>
    <t>3401 Gunderson Ave Berwyn, IL 60402 3771</t>
  </si>
  <si>
    <t>101 School St Bethalto, IL 62010 1005</t>
  </si>
  <si>
    <t>Jefferson</t>
  </si>
  <si>
    <t>1201 Bethel Rd Mount Vernon, IL 62864 7231</t>
  </si>
  <si>
    <t>Whiteside</t>
  </si>
  <si>
    <t>1900 W Le Fevre Rd Ste A Sterling, IL 61081 9202</t>
  </si>
  <si>
    <t>26051 W Nippersink Rd Ingleside, IL 60041 8785</t>
  </si>
  <si>
    <t>Bismarck Henning CUSD</t>
  </si>
  <si>
    <t>17268 E 2750 North Rd Bismarck, IL 61814 0350</t>
  </si>
  <si>
    <t>Rock Island</t>
  </si>
  <si>
    <t>4670 11th St East Moline, IL 61244 4428</t>
  </si>
  <si>
    <t>100 W 10th St Chicago Heights, IL 60411 2002</t>
  </si>
  <si>
    <t>164 Euclid Ave Bloomingdale, IL 60108 1634</t>
  </si>
  <si>
    <t>McLean</t>
  </si>
  <si>
    <t>1202 E Locust St Bloomington, IL 61701 3363</t>
  </si>
  <si>
    <t>300 E Monroe St Bloomington, IL 61701 4028</t>
  </si>
  <si>
    <t>Dewitt</t>
  </si>
  <si>
    <t>411 N John St Farmer City, IL 61842 1159</t>
  </si>
  <si>
    <t>Bluford Unit School District 318</t>
  </si>
  <si>
    <t>901 6th St Bluford, IL 62814 1418</t>
  </si>
  <si>
    <t>Marshall</t>
  </si>
  <si>
    <t>PO Box 239 Tiskilwa, IL 61368 0239</t>
  </si>
  <si>
    <t>Bond County CUSD 2</t>
  </si>
  <si>
    <t>Bond</t>
  </si>
  <si>
    <t>1008 N Hena St Greenville, IL 62246 1378</t>
  </si>
  <si>
    <t>Fayette</t>
  </si>
  <si>
    <t>1109 N 8th St Vandalia, IL 62471 1240</t>
  </si>
  <si>
    <t>Kankakee</t>
  </si>
  <si>
    <t>281 W John Casey Rd Bourbonnais, IL 60914 1392</t>
  </si>
  <si>
    <t>Grundy</t>
  </si>
  <si>
    <t>209 N Mitchell St Braceville, IL 60407 9068</t>
  </si>
  <si>
    <t>115 High St Bradford, IL 61421 5087</t>
  </si>
  <si>
    <t>Bradley Bourbonnais CHSD 307</t>
  </si>
  <si>
    <t>700 W North St Bradley, IL 60915 1013</t>
  </si>
  <si>
    <t>111 N Crosswell Ave Bradley, IL 60915 2091</t>
  </si>
  <si>
    <t>Breese ESD 12</t>
  </si>
  <si>
    <t>777 Memorial Dr Breese, IL 62230 1376</t>
  </si>
  <si>
    <t>15233 Pulaski Rd Midlothian, IL 60445 3755</t>
  </si>
  <si>
    <t>323 E Clinton St Brimfield, IL 61517 0380</t>
  </si>
  <si>
    <t>3724 Prairie Ave Brookfield, IL 60513 1612</t>
  </si>
  <si>
    <t>Brooklyn UD 188</t>
  </si>
  <si>
    <t>800 Madison St Lovejoy, IL 62059 0250</t>
  </si>
  <si>
    <t>201 E Glenwood Dyer Rd Glenwood, IL 60425 1845</t>
  </si>
  <si>
    <t>Brown County CUSD 1</t>
  </si>
  <si>
    <t>Brown</t>
  </si>
  <si>
    <t>502 E Main St Mt Sterling, IL 62353 1377</t>
  </si>
  <si>
    <t>421 S College Ave Brownstown, IL 62418 1129</t>
  </si>
  <si>
    <t>Calhoun</t>
  </si>
  <si>
    <t>155 School St Brussels, IL 62013 0128</t>
  </si>
  <si>
    <t>Johnson</t>
  </si>
  <si>
    <t>164 Main Buncombe, IL 62912 0040</t>
  </si>
  <si>
    <t>Macoupin</t>
  </si>
  <si>
    <t>504 E Warren St Bunker Hill, IL 62014 1102</t>
  </si>
  <si>
    <t>7600 Central Ave Burbank, IL 60459 1308</t>
  </si>
  <si>
    <t>Bureau</t>
  </si>
  <si>
    <t>9068 2125 N Avenue Manlius, IL 61338 0289</t>
  </si>
  <si>
    <t>13945 S Green Bay Ave Burnham, IL 60633 1671</t>
  </si>
  <si>
    <t>Bushnell Prairie City CUSD 170</t>
  </si>
  <si>
    <t>McDonough</t>
  </si>
  <si>
    <t>845 Walnut St Bushnell, IL 61422 1253</t>
  </si>
  <si>
    <t>2801 York Rd Oak Brook, IL 60523 2334</t>
  </si>
  <si>
    <t>Ogle</t>
  </si>
  <si>
    <t>696 N Colfax St Byron, IL 61010 1439</t>
  </si>
  <si>
    <t>1700 Jerome Ln Cahokia, IL 62206 2329</t>
  </si>
  <si>
    <t>Alexander</t>
  </si>
  <si>
    <t>4201 Sycamore St Cairo, IL 62914 1047</t>
  </si>
  <si>
    <t>101 Calhoun Ave Hardin, IL 62047 0387</t>
  </si>
  <si>
    <t>540 Superior Ave Calumet City, IL 60409 3452</t>
  </si>
  <si>
    <t>Calumet Public SD 132</t>
  </si>
  <si>
    <t>1440 W Vermont Ave Calumet Park, IL 60827 6328</t>
  </si>
  <si>
    <t>300 S West St Cambridge, IL 61238 1430</t>
  </si>
  <si>
    <t>20 W Walnut St Canton, IL 61520 2526</t>
  </si>
  <si>
    <t>2201 Toronto Rd Springfield, IL 62712 3802</t>
  </si>
  <si>
    <t>2002 Eagle Ridge Dr Silvis, IL 61282 1779</t>
  </si>
  <si>
    <t>Jackson</t>
  </si>
  <si>
    <t>330 S Giant City Rd Carbondale, IL 62902 5042</t>
  </si>
  <si>
    <t>925 S Giant City Rd Carbondale, IL 62902 5056</t>
  </si>
  <si>
    <t>Career Ctr of Southern IL</t>
  </si>
  <si>
    <t>Monroe</t>
  </si>
  <si>
    <t>6137 Beck Rd Red Bud, IL 62278 3347</t>
  </si>
  <si>
    <t>16333 Kilbourne Ave Oak Forest, IL 60452 4601</t>
  </si>
  <si>
    <t>Career Ed Associates of North Central IL (CEANCI)</t>
  </si>
  <si>
    <t>Winnebago</t>
  </si>
  <si>
    <t>300 Heart Blvd Loves Park, IL 61111 7516</t>
  </si>
  <si>
    <t>1515 W Exchange St Crete, IL 60417 9601</t>
  </si>
  <si>
    <t>829 W Main St Carlinville, IL 62626 1261</t>
  </si>
  <si>
    <t>1400 13th St Carlyle, IL 62231 1011</t>
  </si>
  <si>
    <t>Carmi-White County CUSD 5</t>
  </si>
  <si>
    <t>White</t>
  </si>
  <si>
    <t>211 W Robinson St Carmi, IL 62821 1640</t>
  </si>
  <si>
    <t>Saline</t>
  </si>
  <si>
    <t>7071 US 45 S Carrier Mills, IL 62917 1230</t>
  </si>
  <si>
    <t>Greene</t>
  </si>
  <si>
    <t>950A 3rd St Carrollton, IL 62016 1506</t>
  </si>
  <si>
    <t>Williamson</t>
  </si>
  <si>
    <t>306 Virginia Ave Carterville, IL 62918 1239</t>
  </si>
  <si>
    <t>Hancock</t>
  </si>
  <si>
    <t>210 S Adams St Carthage, IL 62321 1420</t>
  </si>
  <si>
    <t>2115 Crystal Lake Rd Cary, IL 60013 1426</t>
  </si>
  <si>
    <t>Clark</t>
  </si>
  <si>
    <t>502 E Delaware Ave Casey, IL 62420 1915</t>
  </si>
  <si>
    <t>8502 Bailey Rd Darien, IL 60561 5333</t>
  </si>
  <si>
    <t>6611 171st St Tinley Park, IL 60477 3514</t>
  </si>
  <si>
    <t>21899 Torrence Ave Sauk Village, IL 60411 4489</t>
  </si>
  <si>
    <t>CCSD 180</t>
  </si>
  <si>
    <t>15W451 91st St Burr Ridge, IL 60527 6379</t>
  </si>
  <si>
    <t>Perry</t>
  </si>
  <si>
    <t>6067 State Route 154 Pinckneyville, IL 62274 3414</t>
  </si>
  <si>
    <t>CCSD 62</t>
  </si>
  <si>
    <t>777 E Algonquin Rd Des Plaines, IL 60016 6251</t>
  </si>
  <si>
    <t>22W600 Butterfield Rd Glen Ellyn, IL 60137 6901</t>
  </si>
  <si>
    <t>230 Covington Dr Bloomingdale, IL 60108 3106</t>
  </si>
  <si>
    <t>Center Cass SD 66</t>
  </si>
  <si>
    <t>699 Plainfield Rd Downers Grove, IL 60516 5057</t>
  </si>
  <si>
    <t>Central A &amp; M CUD 21</t>
  </si>
  <si>
    <t>Shelby</t>
  </si>
  <si>
    <t>406 E Colegrove Assumption, IL 62510 1032</t>
  </si>
  <si>
    <t>7740 Old US Highway 50 Breese, IL 62230 3822</t>
  </si>
  <si>
    <t>Marion</t>
  </si>
  <si>
    <t>129 Douglas St Centralia, IL 62801 2129</t>
  </si>
  <si>
    <t>Adams</t>
  </si>
  <si>
    <t>2110 Highway 94 N Camp Point, IL 62320 2516</t>
  </si>
  <si>
    <t>275 South St Burlington, IL 60109 0396</t>
  </si>
  <si>
    <t>Iroquois</t>
  </si>
  <si>
    <t>203 N Third St Ashkum, IL 60911 0158</t>
  </si>
  <si>
    <t>Calhoun/Greene/Jersey/Macoupin</t>
  </si>
  <si>
    <t>201 W Exchange St Jerseyville, IL 62052 1602</t>
  </si>
  <si>
    <t>Woodford</t>
  </si>
  <si>
    <t>101 W Madison St Metamora, IL 61548 7578</t>
  </si>
  <si>
    <t>309 Hartman Ln O Fallon, IL 62269 1725</t>
  </si>
  <si>
    <t>Tazewell</t>
  </si>
  <si>
    <t>1301 Eagle Ave Washington, IL 61571 1111</t>
  </si>
  <si>
    <t>5001 S Long Ave Chicago, IL 60638 1733</t>
  </si>
  <si>
    <t>2100 E Calumet St Centralia, IL 62801 6511</t>
  </si>
  <si>
    <t>400 S Elm St Centralia, IL 62801 3910</t>
  </si>
  <si>
    <t>Pulaski</t>
  </si>
  <si>
    <t>4721 Shawnee College Rd Ullin, IL 62992 2201</t>
  </si>
  <si>
    <t>Cerro Gordo CUSD 100</t>
  </si>
  <si>
    <t>300 E Durfee St Cerro Gordo, IL 61818 0079</t>
  </si>
  <si>
    <t>Carroll</t>
  </si>
  <si>
    <t>100 E 8Th St Milledgeville, IL 61051 9016</t>
  </si>
  <si>
    <t>Champaign</t>
  </si>
  <si>
    <t>502 W Windsor Rd Champaign, IL 61820 7739</t>
  </si>
  <si>
    <t>400 Elsie Ave Crest Hill, IL 60403 2573</t>
  </si>
  <si>
    <t>24920 S Sage St Channahon, IL 60410 8617</t>
  </si>
  <si>
    <t>Coles</t>
  </si>
  <si>
    <t>410 W Polk Ave Charleston, IL 61920 2557</t>
  </si>
  <si>
    <t>Randolph</t>
  </si>
  <si>
    <t>1940 Swanwick St Chester, IL 62233 1127</t>
  </si>
  <si>
    <t>Chester N HSD 122</t>
  </si>
  <si>
    <t>107 E Mill St Waterloo, IL 62298 1518</t>
  </si>
  <si>
    <t>Chester-East Lincoln CCSD 61</t>
  </si>
  <si>
    <t>Logan</t>
  </si>
  <si>
    <t>1300 1500th St Lincoln, IL 62656 5127</t>
  </si>
  <si>
    <t>30 W 16th St Chicago Heights, IL 60411 3412</t>
  </si>
  <si>
    <t>6135 108th St Chicago Ridge, IL 60415 2190</t>
  </si>
  <si>
    <t>1 Bearcat Dr Christopher, IL 62822 1099</t>
  </si>
  <si>
    <t>1625 Deep Lake Rd Lake Villa, IL 60046 5324</t>
  </si>
  <si>
    <t>50 Lakeview Pkwy Ste 101 Vernon Hills, IL 60061 1578</t>
  </si>
  <si>
    <t>1 Virginia Rd Crystal Lake, IL 60014 7901</t>
  </si>
  <si>
    <t>CHSD 218</t>
  </si>
  <si>
    <t>10701 Kilpatrick Ave Oak Lawn, IL 60453 6203</t>
  </si>
  <si>
    <t>326 Joliet St West Chicago, IL 60185 3142</t>
  </si>
  <si>
    <t>6301 Springside Ave Downers Grove, IL 60516 2488</t>
  </si>
  <si>
    <t>5110 W 24th St Cicero, IL 60804 2948</t>
  </si>
  <si>
    <t>511 N 2nd St Cissna Park, IL 60924 9734</t>
  </si>
  <si>
    <t>42 W Madison St 2nd Flr Chicago, IL 60602 4413</t>
  </si>
  <si>
    <t>Clay</t>
  </si>
  <si>
    <t>607 S Walnut  SE Clay City, IL 62824 0542</t>
  </si>
  <si>
    <t>Clay-Jasper-Richland-North Wayne-RDS</t>
  </si>
  <si>
    <t>600 S Locust St Flora, IL 62839 2174</t>
  </si>
  <si>
    <t>1210 State Route 54W Clinton, IL 61727 2302</t>
  </si>
  <si>
    <t>550 S Carbon Hill Rd Coal City, IL 60416 1663</t>
  </si>
  <si>
    <t>Cobden SUD 17</t>
  </si>
  <si>
    <t>413 N Appleknocker St Cobden, IL 62920 2121</t>
  </si>
  <si>
    <t>2201 S Morrison Ave Collinsville, IL 62234 1449</t>
  </si>
  <si>
    <t>201 W Clay St Collinsville, IL 62234 3219</t>
  </si>
  <si>
    <t>700 1st St Colona, IL 61241 9028</t>
  </si>
  <si>
    <t>Columbia CUSD 4</t>
  </si>
  <si>
    <t>5 Veterans Pkwy Columbia, IL 62236 1147</t>
  </si>
  <si>
    <t>Comm Cons SD 59</t>
  </si>
  <si>
    <t>1001 Leicester Rd Elk Grove Vlg, IL 60007 3443</t>
  </si>
  <si>
    <t>Cons HSD 230</t>
  </si>
  <si>
    <t>15100 S 94th Ave Orland Park, IL 60462 3291</t>
  </si>
  <si>
    <t>Cook County SD 130</t>
  </si>
  <si>
    <t>12300 Greenwood Ave Blue Island, IL 60406 1558</t>
  </si>
  <si>
    <t>Cornell CCSD 426</t>
  </si>
  <si>
    <t>Livingston</t>
  </si>
  <si>
    <t>300 N 7th St Cornell, IL 61319 9282</t>
  </si>
  <si>
    <t>101 W Grant St Coulterville, IL 62237 0396</t>
  </si>
  <si>
    <t>4411 185th St Country Club Hills, IL 60478 4501</t>
  </si>
  <si>
    <t>County of Union Sch Dist No43</t>
  </si>
  <si>
    <t>309 Cook Ave Jonesboro, IL 62952 1118</t>
  </si>
  <si>
    <t>County of Winnebago SD 320</t>
  </si>
  <si>
    <t>850 Hayes Ave South Beloit, IL 61080 2119</t>
  </si>
  <si>
    <t>County of Woodford School</t>
  </si>
  <si>
    <t>101 W Madison St Metamora, IL 61548 0109</t>
  </si>
  <si>
    <t>633 County Highway 22 Cowden, IL 62422 4104</t>
  </si>
  <si>
    <t>19189 Bailey St Marion, IL 62959 7355</t>
  </si>
  <si>
    <t>600 South St Crescent City, IL 60928 0190</t>
  </si>
  <si>
    <t>202 W South St Creston, IL 60113 0037</t>
  </si>
  <si>
    <t>1500 S Sangamon St Crete, IL 60417 2831</t>
  </si>
  <si>
    <t>400 N Highland St Creve Coeur, IL 61610 3137</t>
  </si>
  <si>
    <t>300 Commerce Dr Crystal Lake, IL 60014 3503</t>
  </si>
  <si>
    <t>Stephenson</t>
  </si>
  <si>
    <t>2037 W Galena Ave Freeport, IL 61032 3004</t>
  </si>
  <si>
    <t>Cumberland</t>
  </si>
  <si>
    <t>1496 Illinois Route 121 Toledo, IL 62468 4214</t>
  </si>
  <si>
    <t>130 W Park Ave Wheaton, IL 60189 6460</t>
  </si>
  <si>
    <t>133 S Grant St Westmont, IL 60559 1907</t>
  </si>
  <si>
    <t>CUSD 3 Fulton County</t>
  </si>
  <si>
    <t>652 E Main St Cuba, IL 61427 5211</t>
  </si>
  <si>
    <t>2550 Harnish Dr Algonquin, IL 60102 6870</t>
  </si>
  <si>
    <t>CUSD 308</t>
  </si>
  <si>
    <t>Kendall</t>
  </si>
  <si>
    <t>4175 State Route 71 Oswego, IL 60543 8340</t>
  </si>
  <si>
    <t>CUSD 4</t>
  </si>
  <si>
    <t>453 W Collins St Mendon, IL 62351 0200</t>
  </si>
  <si>
    <t>4580 Mount Pisgah Rd Cypress, IL 62923 2139</t>
  </si>
  <si>
    <t>400 Campus Dr Dakota, IL 61018 9803</t>
  </si>
  <si>
    <t>921 Creamery Hill Rd Dallas City, IL 62330 1216</t>
  </si>
  <si>
    <t>307 Chestnut St Dalzell, IL 61320 9717</t>
  </si>
  <si>
    <t>Damiansville SD 62</t>
  </si>
  <si>
    <t>101 E Main St Damiansville, IL 62215 1303</t>
  </si>
  <si>
    <t>110 E Williams St Danville, IL 61832 4634</t>
  </si>
  <si>
    <t>7414 S Cass Ave Darien, IL 60561 3608</t>
  </si>
  <si>
    <t>101 W Cerro Gordo St Decatur, IL 62523 1001</t>
  </si>
  <si>
    <t>401 E Fifth St Mackinaw, IL 61755 7623</t>
  </si>
  <si>
    <t>2350 E 1025th Rd Ottawa, IL 61350 9253</t>
  </si>
  <si>
    <t>517 Deerfield Rd Deerfield, IL 60015 4408</t>
  </si>
  <si>
    <t>Dekalb</t>
  </si>
  <si>
    <t>901 S 4th St DeKalb, IL 60115 4411</t>
  </si>
  <si>
    <t>Warren</t>
  </si>
  <si>
    <t>105 N E St Ste 1 Monmouth, IL 61462 1667</t>
  </si>
  <si>
    <t>Deland-Weldon CUSD 57</t>
  </si>
  <si>
    <t>304 E IL Route 10 De Land, IL 61839 7020</t>
  </si>
  <si>
    <t>907 Locust St Delavan, IL 61734 9327</t>
  </si>
  <si>
    <t>204 Pleasant DePue, IL 61322 0800</t>
  </si>
  <si>
    <t>2000 5th Ave M100 River Grove, IL 60171 1907</t>
  </si>
  <si>
    <t>DeSoto Cons SD 86</t>
  </si>
  <si>
    <t>311 Hurst Rd De Soto, IL 62924 1228</t>
  </si>
  <si>
    <t>26156 N Acorn Ln Mundelein, IL 60060 4071</t>
  </si>
  <si>
    <t>205 S Pine St Dieterich, IL 62424 0187</t>
  </si>
  <si>
    <t>297 N 33rd Rd La Salle, IL 61301 9728</t>
  </si>
  <si>
    <t>304 E Almond Dr Washington, IL 61571 3104</t>
  </si>
  <si>
    <t>1335 Franklin Grove Rd Dixon, IL 61021 9257</t>
  </si>
  <si>
    <t>114 W 144th St Riverdale, IL 60827 2703</t>
  </si>
  <si>
    <t>292 Torrence Ave Calumet City, IL 60409 1941</t>
  </si>
  <si>
    <t>1000 High St Dongola, IL 62926 0190</t>
  </si>
  <si>
    <t>600 North St Donovan, IL 60931 0186</t>
  </si>
  <si>
    <t>Downers Grove GSD 58</t>
  </si>
  <si>
    <t>2300 Warrenville Rd Ste 200 Downers Grove, IL 60515 1717</t>
  </si>
  <si>
    <t>Du Quoin CUSD 300</t>
  </si>
  <si>
    <t>845 E Jackson St Du Quoin, IL 62832 3871</t>
  </si>
  <si>
    <t>400 S 4Th St Dunlap, IL 61525 8936</t>
  </si>
  <si>
    <t>DuPage Area Occup Ed System (DAOES)</t>
  </si>
  <si>
    <t>301 S Swift Rd Addison, IL 60101 1495</t>
  </si>
  <si>
    <t>DuPage HSD 88</t>
  </si>
  <si>
    <t>2 Friendship Plz Addison, IL 60101 2787</t>
  </si>
  <si>
    <t>600 Louisa Ave Dupo, IL 62239 1469</t>
  </si>
  <si>
    <t>200 W South St Durand, IL 61024 9403</t>
  </si>
  <si>
    <t>801 S Franklin St Dwight, IL 60420 1339</t>
  </si>
  <si>
    <t>Jo Daviess</t>
  </si>
  <si>
    <t>950 US Highway 20 W Elizabeth, IL 61028 9333</t>
  </si>
  <si>
    <t>415 W Union St Earlville, IL 60518 0539</t>
  </si>
  <si>
    <t>210 E Saint Louis Ave East Alton, IL 62024 1455</t>
  </si>
  <si>
    <t>777 N Wood River Ave Wood River, IL 62095 1227</t>
  </si>
  <si>
    <t>East Coloma - Nelson CESD 20</t>
  </si>
  <si>
    <t>1602 Dixon Rd Rock Falls, IL 61071 1913</t>
  </si>
  <si>
    <t>100 N School Rd East Dubuque, IL 61025 1174</t>
  </si>
  <si>
    <t>10150 Dee Rd Des Plaines, IL 60016 1512</t>
  </si>
  <si>
    <t>3451 Morton Dr East Moline, IL 61244 1921</t>
  </si>
  <si>
    <t>1401 E Washington St East Peoria, IL 61611 2863</t>
  </si>
  <si>
    <t>601 Taylor St East Peoria, IL 61611 2685</t>
  </si>
  <si>
    <t>7616 E Prairie Rd Skokie, IL 60076 3758</t>
  </si>
  <si>
    <t>1005 State St East Saint Louis, IL 62201 1907</t>
  </si>
  <si>
    <t>5837 Park Dr Ste 1 Charleston, IL 61920 9465</t>
  </si>
  <si>
    <t>1617 Lake Land Blvd Mattoon, IL 61938 5915</t>
  </si>
  <si>
    <t>601 S Chestnut St Shannon, IL 61078 9015</t>
  </si>
  <si>
    <t>Edgar County CUD 6</t>
  </si>
  <si>
    <t>Edgar</t>
  </si>
  <si>
    <t>23231 IL Highway 1 Chrisman, IL 61924 7801</t>
  </si>
  <si>
    <t>Christian</t>
  </si>
  <si>
    <t>100 E Martin St Edinburg, IL 62531 9713</t>
  </si>
  <si>
    <t>Edwards County CUSD 1</t>
  </si>
  <si>
    <t>Edwards</t>
  </si>
  <si>
    <t>361 W Main St # 100 Albion, IL 62806 1011</t>
  </si>
  <si>
    <t>708 Saint Louis St Edwardsville, IL 62025 1427</t>
  </si>
  <si>
    <t>2400 W Bradley Ave # A113 Champaign, IL 61821 1806</t>
  </si>
  <si>
    <t>2803 S Banker St Effingham, IL 62401 0130</t>
  </si>
  <si>
    <t>20023 Diswood Rd Tamms, IL 62988 3234</t>
  </si>
  <si>
    <t>5318 135Th St Crestwood, IL 60418 1501</t>
  </si>
  <si>
    <t>97 W 5th St El Paso, IL 61738 1049</t>
  </si>
  <si>
    <t>2200A Illinois Ave Eldorado, IL 62930 1851</t>
  </si>
  <si>
    <t>Elmhurst SD 205</t>
  </si>
  <si>
    <t>162 S York St Elmhurst, IL 60126 3417</t>
  </si>
  <si>
    <t>301 W Butternut St Elmwood, IL 61529 9454</t>
  </si>
  <si>
    <t>8201 W Fullerton Ave Elmwood Park, IL 60707 2449</t>
  </si>
  <si>
    <t>114 S 8th St Elkville, IL 62932 0130</t>
  </si>
  <si>
    <t>409 N Chicago St Elwood, IL 60421 9367</t>
  </si>
  <si>
    <t>24226 W Beach Grove Rd Antioch, IL 60002 2234</t>
  </si>
  <si>
    <t>520 5th Ave Erie, IL 61250 9439</t>
  </si>
  <si>
    <t>6202 Vollmer Rd Matteson, IL 60443 1058</t>
  </si>
  <si>
    <t>304 Main St Lindenwood, IL 61049 7700</t>
  </si>
  <si>
    <t>109 W Cruger Ave Eureka, IL 61530 1345</t>
  </si>
  <si>
    <t>1500 McDaniel Ave Evanston, IL 60201 3976</t>
  </si>
  <si>
    <t>1500 Mcdaniel Ave Evanston, IL 60201 3976</t>
  </si>
  <si>
    <t>1600 Dodge Ave Evanston, IL 60201 3449</t>
  </si>
  <si>
    <t>9901 S Kedzie Ave Evergreen Park, IL 60805 3416</t>
  </si>
  <si>
    <t>2929 W 87th St Evergreen Park, IL 60805 1036</t>
  </si>
  <si>
    <t>51 N Main St Ewing, IL 62836 1437</t>
  </si>
  <si>
    <t>350 W 154th St South Holland, IL 60473 1229</t>
  </si>
  <si>
    <t>990 Corporate Woods Pkwy Vernon Hills, IL 60061 3155</t>
  </si>
  <si>
    <t>Fairfield Comm H S Dist 225</t>
  </si>
  <si>
    <t>Wayne</t>
  </si>
  <si>
    <t>300 W King St Fairfield, IL 62837 1710</t>
  </si>
  <si>
    <t>806 N 1st St Fairfield, IL 62837 2458</t>
  </si>
  <si>
    <t>735 Green Garden Pl Lockport, IL 60441 4935</t>
  </si>
  <si>
    <t>7040 Laramie Ave Skokie, IL 60077 3443</t>
  </si>
  <si>
    <t>212 N Lightfoot Rd Farmington, IL 61531 9648</t>
  </si>
  <si>
    <t>20941 E Divide Rd Bluford, IL 62814 2402</t>
  </si>
  <si>
    <t>1000 W Green St Bensenville, IL 60106 2008</t>
  </si>
  <si>
    <t>21075 N Hails Ln Texico, IL 62889 2932</t>
  </si>
  <si>
    <t>1 Dornbush Dr Minonk, IL 61760 1363</t>
  </si>
  <si>
    <t>Fisher CUSD 1</t>
  </si>
  <si>
    <t>801 S 5th St Fisher, IL 61843 9522</t>
  </si>
  <si>
    <t>Five County Reg Voc Ctr</t>
  </si>
  <si>
    <t>130 Washington St Tamms, IL 62988</t>
  </si>
  <si>
    <t>130 Washington Ave Tamms, IL 62988 3417</t>
  </si>
  <si>
    <t>202 E Falcon Hwy Flanagan, IL 61740 7503</t>
  </si>
  <si>
    <t>630 Vincennes Ave Flora, IL 62839 2155</t>
  </si>
  <si>
    <t>41 E Elmwood Dr Chicago Heights, IL 60411 1104</t>
  </si>
  <si>
    <t>910 Woodlawn Ave Ford Heights, IL 60411 2299</t>
  </si>
  <si>
    <t>Ford</t>
  </si>
  <si>
    <t>307 N Sangamon Ave Gibson City, IL 60936 1255</t>
  </si>
  <si>
    <t>424 Des Plaines Ave Forest Park, IL 60130 1718</t>
  </si>
  <si>
    <t>Forest Ridge SD 142</t>
  </si>
  <si>
    <t>5800 151St St Oak Forest, IL 60452 1940</t>
  </si>
  <si>
    <t>601 E Main St Forreston, IL 61030 0665</t>
  </si>
  <si>
    <t>Morgan</t>
  </si>
  <si>
    <t>936 W Michigan Ave Jacksonville, IL 62650 3113</t>
  </si>
  <si>
    <t>29067 W Grass Lake Rd Spring Grove, IL 60081 9494</t>
  </si>
  <si>
    <t>Fox River Grove Cons SD 3</t>
  </si>
  <si>
    <t>403 Orchard St Fox River Grove, IL 60021 1145</t>
  </si>
  <si>
    <t>47W326 Keslinger Rd Maple Park, IL 60151 9720</t>
  </si>
  <si>
    <t>10482 Nebraska St Frankfort, IL 60423 2235</t>
  </si>
  <si>
    <t>900 N Cherry St West Frankfort, IL 62896 1670</t>
  </si>
  <si>
    <t>901 Public Sq Benton, IL 62812 2255</t>
  </si>
  <si>
    <t>110 State Franklin, IL 62638 4933</t>
  </si>
  <si>
    <t>2915 Maple St Franklin Park, IL 60131 3031</t>
  </si>
  <si>
    <t>PO Box 1027 Benton, IL 62812 5027</t>
  </si>
  <si>
    <t>408 S Belleville St Freeburg, IL 62243 1534</t>
  </si>
  <si>
    <t>401 S Monroe St Freeburg, IL 62243 1535</t>
  </si>
  <si>
    <t>501 E South St Freeport, IL 61032 9676</t>
  </si>
  <si>
    <t>28855 N Fremont Center Rd Mundelein, IL 60060 9451</t>
  </si>
  <si>
    <t>200 N Hickory St Galatia, IL 62935 1002</t>
  </si>
  <si>
    <t>1206 Franklin St Galena, IL 61036 1317</t>
  </si>
  <si>
    <t>940 W Fremont St Galesburg, IL 61401 2558</t>
  </si>
  <si>
    <t>932 Harrison St Galesburg, IL 61402 1206</t>
  </si>
  <si>
    <t>Gallatin</t>
  </si>
  <si>
    <t>5175 Highway 13 Junction, IL 62954 2101</t>
  </si>
  <si>
    <t>224 Morgan Rd Galva, IL 61434 1090</t>
  </si>
  <si>
    <t>598 N Elm St Gardner, IL 60424 7050</t>
  </si>
  <si>
    <t>500 E Main St Gardner, IL 60424 6316</t>
  </si>
  <si>
    <t>25775 W IL Route 134 Ingleside, IL 60041 9587</t>
  </si>
  <si>
    <t>201 E Lafayette St Geff, IL 62842 1001</t>
  </si>
  <si>
    <t>150 W 137th St Riverdale, IL 60827 1613</t>
  </si>
  <si>
    <t>648 N Chicago St Geneseo, IL 61254 1118</t>
  </si>
  <si>
    <t>227 N 4th St Geneva, IL 60134 1307</t>
  </si>
  <si>
    <t>Genoa Kingston CUSD 424</t>
  </si>
  <si>
    <t>980 Park Ave Genoa, IL 60135 1423</t>
  </si>
  <si>
    <t>Georgetown-Ridge Farm CUD 4</t>
  </si>
  <si>
    <t>502 W Mulberry St Georgetown, IL 61846 1846</t>
  </si>
  <si>
    <t>103 Warrior Way Germantown Hills, IL 61548 9108</t>
  </si>
  <si>
    <t>401 Walnut St Germantown, IL 62245 0400</t>
  </si>
  <si>
    <t>1062 Boskydell Rd Carbondale, IL 62902 7743</t>
  </si>
  <si>
    <t>406 S Main St Gifford, IL 61847 0070</t>
  </si>
  <si>
    <t>510 W Elm St Gillespie, IL 62033 1167</t>
  </si>
  <si>
    <t>793 N Main St Glen Ellyn, IL 60137 3900</t>
  </si>
  <si>
    <t>596 Crescent Blvd Glen Ellyn, IL 60137 4200</t>
  </si>
  <si>
    <t>620 Greenwood Ave Glencoe, IL 60022 1650</t>
  </si>
  <si>
    <t>1401 Greenwood Rd Glenview, IL 60026 1511</t>
  </si>
  <si>
    <t>9401 Waukegan Rd Morton Grove, IL 60053 1353</t>
  </si>
  <si>
    <t>Goreville CUD 1</t>
  </si>
  <si>
    <t>201 S Ferne Clyffe Rd Goreville, IL 62939 2698</t>
  </si>
  <si>
    <t>7700 Clarendon Hills Rd Willowbrook, IL 60527 2426</t>
  </si>
  <si>
    <t>21462 N Richview Ln Centralia, IL 62801 8520</t>
  </si>
  <si>
    <t>400 W Main St Grand Ridge, IL 61325 9687</t>
  </si>
  <si>
    <t>3200 Maryville Rd Granite City, IL 62040 5144</t>
  </si>
  <si>
    <t>10110 Old Lincoln Trl Fairview Heights, IL 62208 2422</t>
  </si>
  <si>
    <t>285 E Grand Ave Fox Lake, IL 60020 1634</t>
  </si>
  <si>
    <t>421 Esson Farm Rd Grant Park, IL 60940 0549</t>
  </si>
  <si>
    <t>26177 W Grass Lake Rd Antioch, IL 60002 9613</t>
  </si>
  <si>
    <t>565 Frederick Rd Grayslake, IL 60030 3909</t>
  </si>
  <si>
    <t>400 N Lake St Grayslake, IL 60030 1430</t>
  </si>
  <si>
    <t>728 W North St Grayville, IL 62844 1338</t>
  </si>
  <si>
    <t>311 Mulberry St Greenfield, IL 62044 1325</t>
  </si>
  <si>
    <t>147 E Palmer St Greenview, IL 62642 1000</t>
  </si>
  <si>
    <t>Pike</t>
  </si>
  <si>
    <t>202 N Stanford Griggsville, IL 62340 0439</t>
  </si>
  <si>
    <t>Grundy Area Voc Ctr</t>
  </si>
  <si>
    <t>1002 Union St Morris, IL 60450 1268</t>
  </si>
  <si>
    <t>725 School St Morris, IL 60450 1218</t>
  </si>
  <si>
    <t>3706 Florida Ave Gurnee, IL 60031 5527</t>
  </si>
  <si>
    <t>800 W Erie St Spring Valley, IL 61362 1761</t>
  </si>
  <si>
    <t>1830 Broadway St Hamilton, IL 62341 1705</t>
  </si>
  <si>
    <t>Hamilton Co CUSD 10</t>
  </si>
  <si>
    <t>Hamilton</t>
  </si>
  <si>
    <t>804 Golf Course Rd Mc Leansboro, IL 62859 0369</t>
  </si>
  <si>
    <t>206 5th St Hampton, IL 61256 9662</t>
  </si>
  <si>
    <t>Hardin County CUSD 1</t>
  </si>
  <si>
    <t>PO Box 218 Elizabethtown, IL 62931 0218</t>
  </si>
  <si>
    <t>Harlem UD 122</t>
  </si>
  <si>
    <t>8605 N 2nd St Machesney Park, IL 61115 2003</t>
  </si>
  <si>
    <t>7401 Westchester Dr Belleville, IL 62223 2635</t>
  </si>
  <si>
    <t>411 W Poplar St Harrisburg, IL 62946 1425</t>
  </si>
  <si>
    <t>Harrison SD 36</t>
  </si>
  <si>
    <t>6809 Mccullom Lake Rd Wonder Lake, IL 60097 9546</t>
  </si>
  <si>
    <t>400 W Front St Hartsburg, IL 62643 7325</t>
  </si>
  <si>
    <t>401 N Division St Harvard, IL 60033 3031</t>
  </si>
  <si>
    <t>16001 Lincoln Ave Harvey, IL 60426 4916</t>
  </si>
  <si>
    <t>Mason</t>
  </si>
  <si>
    <t>501 S McKinley St Havana, IL 62644 1867</t>
  </si>
  <si>
    <t>841 W End Ct Vernon Hills, IL 60061 1376</t>
  </si>
  <si>
    <t>1910 W 170th St Hazel Crest, IL 60429 1363</t>
  </si>
  <si>
    <t>905 N Main St Ste 1 Normal, IL 61761 1591</t>
  </si>
  <si>
    <t>Macon/Piatt</t>
  </si>
  <si>
    <t>1 College Park Decatur, IL 62521 8512</t>
  </si>
  <si>
    <t>1023 College St Henry, IL 61537 1074</t>
  </si>
  <si>
    <t>PO Box 597 Kewanee, IL 61443 0597</t>
  </si>
  <si>
    <t>Heritage CUSD 8</t>
  </si>
  <si>
    <t>512 W 1st St Homer, IL 61849 1215</t>
  </si>
  <si>
    <t>500 N 10th St Herrin, IL 62948 3335</t>
  </si>
  <si>
    <t>501 N Main St Herscher, IL 60941 0504</t>
  </si>
  <si>
    <t>308 W Cleveland St Heyworth, IL 61745 9337</t>
  </si>
  <si>
    <t>410 1st St Kirkland, IL 60146 0428</t>
  </si>
  <si>
    <t>1721 Boul Ave Swansea, IL 62226 4254</t>
  </si>
  <si>
    <t>400 Broadway Highland, IL 62249 2024</t>
  </si>
  <si>
    <t>Montgomery</t>
  </si>
  <si>
    <t>1311 Vandalia Rd Hillsboro, IL 62049 2034</t>
  </si>
  <si>
    <t>4804 Harrison St Hillside, IL 60162 1601</t>
  </si>
  <si>
    <t>700 E Lincoln Ave Hinckley, IL 60520 9502</t>
  </si>
  <si>
    <t>Hinsdale CCSD 181</t>
  </si>
  <si>
    <t>115 55th St Clarendon Hills, IL 60514 1593</t>
  </si>
  <si>
    <t>5500 S Grant St Hinsdale, IL 60521 4578</t>
  </si>
  <si>
    <t>Hollis Cons SD 328</t>
  </si>
  <si>
    <t>5613 W Tuscarora Rd Peoria, IL 61607 9564</t>
  </si>
  <si>
    <t>15733 S Bell Rd Homer Glen, IL 60491 8404</t>
  </si>
  <si>
    <t>999 Kedzie Ave Flossmoor, IL 60422 2248</t>
  </si>
  <si>
    <t>18205 Aberdeen St Homewood, IL 60430 2417</t>
  </si>
  <si>
    <t>307 Salem St Rockton, IL 61072 2630</t>
  </si>
  <si>
    <t>615 E Orange St Hoopeston, IL 60942 1855</t>
  </si>
  <si>
    <t>1255 Superior Ave Calumet City, IL 60409 5703</t>
  </si>
  <si>
    <t>Huntley Community School District 158</t>
  </si>
  <si>
    <t>650 Dr John Burkey Dr Algonquin, IL 60102 4423</t>
  </si>
  <si>
    <t>Crawford</t>
  </si>
  <si>
    <t>500 W Clover St Hutsonville, IL 62433 1017</t>
  </si>
  <si>
    <t>2456 N Mango Ave Chicago, IL 60639 2313</t>
  </si>
  <si>
    <t>Il Valley Central USD 321</t>
  </si>
  <si>
    <t>1300 W Sycamore St Chillicothe, IL 61523 1373</t>
  </si>
  <si>
    <t>9611 S Hanna City Glasford Rd Glasford, IL 61533 9506</t>
  </si>
  <si>
    <t>208 N West Ave Mason City, IL 62664 1066</t>
  </si>
  <si>
    <t>Illini West H S Dist 307</t>
  </si>
  <si>
    <t>600 Miller St Carthage, IL 62321 1129</t>
  </si>
  <si>
    <t>506 S Shabbona Rd Shabbona, IL 60550 9784</t>
  </si>
  <si>
    <t>780 Shoreline Dr Aurora, IL 60504 6192</t>
  </si>
  <si>
    <t>7540 S 86th Ave Justice, IL 60458 1168</t>
  </si>
  <si>
    <t>600 Lions Rd Sandwich, IL 60548 2448</t>
  </si>
  <si>
    <t>1001 E Grant St Rm 102 Watseka, IL 60970 1800</t>
  </si>
  <si>
    <t>Iroquois County CUSD 9</t>
  </si>
  <si>
    <t>1411 W Lafayette St Watseka, IL 60970 7655</t>
  </si>
  <si>
    <t>106 E Front St Gilman, IL 60938 1331</t>
  </si>
  <si>
    <t>529 E 2Nd St Gilman, IL 60938 1414</t>
  </si>
  <si>
    <t>500 Superior Irvington, IL 62848 0130</t>
  </si>
  <si>
    <t>200 N Maple St Itasca, IL 60143 1722</t>
  </si>
  <si>
    <t>405 S Main St Iuka, IL 62849 1011</t>
  </si>
  <si>
    <t>5801 W Cermak Rd Cicero, IL 60804 2102</t>
  </si>
  <si>
    <t>Jackson-Perry Cty Reg Del System</t>
  </si>
  <si>
    <t>Jackson/Perry</t>
  </si>
  <si>
    <t>3764 State Route 13/127 Pinckneyville, IL 62274 3340</t>
  </si>
  <si>
    <t>211 W State St Jacksonville, IL 62650 1997</t>
  </si>
  <si>
    <t>PO Box 107 Grand Chain, IL 62941 0107</t>
  </si>
  <si>
    <t>2030 County Road 1020 N Fairfield, IL 62837 2869</t>
  </si>
  <si>
    <t>Jasper County CUD 1</t>
  </si>
  <si>
    <t>Jasper</t>
  </si>
  <si>
    <t>609 S Lafayette St Newton, IL 62448 1317</t>
  </si>
  <si>
    <t>Jersey</t>
  </si>
  <si>
    <t>100 Lincoln Ave Jerseyville, IL 62052 1473</t>
  </si>
  <si>
    <t>2222 Church St Johnsburg, IL 60051 5910</t>
  </si>
  <si>
    <t>200 E 12th St Johnston City, IL 62951 0147</t>
  </si>
  <si>
    <t>420 N Raynor Ave Joliet, IL 60435 6065</t>
  </si>
  <si>
    <t>300 Caterpillar Dr Joliet, IL 60436 1047</t>
  </si>
  <si>
    <t>Massac</t>
  </si>
  <si>
    <t>911 Joppa North Ave Joppa, IL 62953 0010</t>
  </si>
  <si>
    <t>PO Box 570 Bourbonnais, IL 60914 0570</t>
  </si>
  <si>
    <t>Kankakee Area Spec Ed Coop</t>
  </si>
  <si>
    <t>PO Box 71 Saint Anne, IL 60964 0071</t>
  </si>
  <si>
    <t>240 Warren Ave Kankakee, IL 60901 4319</t>
  </si>
  <si>
    <t>310 S Front St Kansas, IL 61933 6205</t>
  </si>
  <si>
    <t>224 S Locust St Centralia, IL 62801 3509</t>
  </si>
  <si>
    <t>5540 Arlington Dr E Hanover Park, IL 60133 5569</t>
  </si>
  <si>
    <t>Kell Cons SD 2</t>
  </si>
  <si>
    <t>207 N Johnson St Kell, IL 62853 1637</t>
  </si>
  <si>
    <t>542 Abbotsford Rd Kenilworth, IL 60043 1161</t>
  </si>
  <si>
    <t>1001 N Main St Kewanee, IL 61443 1361</t>
  </si>
  <si>
    <t>1050 Ivy Hall Ln Buffalo Grove, IL 60089 1333</t>
  </si>
  <si>
    <t>Kings Cons SD 144</t>
  </si>
  <si>
    <t>100 1st St Kings, IL 61068 4500</t>
  </si>
  <si>
    <t>5410 Pine Ln Roscoe, IL 61073 7313</t>
  </si>
  <si>
    <t>16931 Grissom Dr Tinley Park, IL 60477 2318</t>
  </si>
  <si>
    <t>DeKalb</t>
  </si>
  <si>
    <t>PO Box 263 Malta, IL 60150 0263</t>
  </si>
  <si>
    <t>Knox Warren Spec Ed Dists</t>
  </si>
  <si>
    <t>311 E Main St Ste 632 Galesburg, IL 61401 4884</t>
  </si>
  <si>
    <t>809 E Main St Knoxville, IL 61448 1536</t>
  </si>
  <si>
    <t>8940 W 24th St North Riverside, IL 60546 1158</t>
  </si>
  <si>
    <t>333 N Park Rd La Grange Park, IL 60526 1802</t>
  </si>
  <si>
    <t>La Grange SD 105 South</t>
  </si>
  <si>
    <t>701 7th Ave La Grange, IL 60525 6705</t>
  </si>
  <si>
    <t>404 W Main St La Harpe, IL 61450 9280</t>
  </si>
  <si>
    <t>801 S Main St La Moille, IL 61330 9499</t>
  </si>
  <si>
    <t>1165 Saint Vincents Ave La Salle, IL 61301 1628</t>
  </si>
  <si>
    <t>200 9th St Peru, IL 61354 2000</t>
  </si>
  <si>
    <t>541 Chartres St La Salle, IL 61301 2012</t>
  </si>
  <si>
    <t>232 E Cleveland St Ladd, IL 61329 9741</t>
  </si>
  <si>
    <t>1301 W Cossitt Ave La Grange, IL 60525 2145</t>
  </si>
  <si>
    <t>1750 W Plainfield Rd La Grange Highlands, IL 60525 3727</t>
  </si>
  <si>
    <t>121 E Sheridan Pl Lake Bluff, IL 60044 2632</t>
  </si>
  <si>
    <t>19525 W Washington St Grayslake, IL 60030 1152</t>
  </si>
  <si>
    <t>300 S Waukegan Rd Lake Forest, IL 60045 2643</t>
  </si>
  <si>
    <t>Lake Park CHSD 108</t>
  </si>
  <si>
    <t>590 S Medinah Rd Roselle, IL 60172 1978</t>
  </si>
  <si>
    <t>Lake Villa CCSD 41</t>
  </si>
  <si>
    <t>131 McKinley Ave Lake Villa, IL 60046 8986</t>
  </si>
  <si>
    <t>832 S Rand Rd Lake Zurich, IL 60047 2465</t>
  </si>
  <si>
    <t>18300 Greenbay Ave Lansing, IL 60438 3009</t>
  </si>
  <si>
    <t>Laraway CCSD 70C</t>
  </si>
  <si>
    <t>1715 Rowell Ave Joliet, IL 60433 8551</t>
  </si>
  <si>
    <t>1009 Boyce Memorial Dr Ottawa, IL 61350 2500</t>
  </si>
  <si>
    <t>Lawrence County CUD 20</t>
  </si>
  <si>
    <t>1802 Cedar St Lawrenceville, IL 62439 2157</t>
  </si>
  <si>
    <t>200 W Schuetz St Lebanon, IL 62254 1570</t>
  </si>
  <si>
    <t>Lee Cty Spec Ed Assoc (LCSEA)</t>
  </si>
  <si>
    <t>370 N Main St Leland, IL 60531 9400</t>
  </si>
  <si>
    <t>800 Porter St Lemont, IL 60439 3777</t>
  </si>
  <si>
    <t>16100 W 127th St Lemont, IL 60439 7462</t>
  </si>
  <si>
    <t>Lena Winslow CUSD 202</t>
  </si>
  <si>
    <t>401 Fremont St Lena, IL 61048 8610</t>
  </si>
  <si>
    <t>LeRoy CUSD 2</t>
  </si>
  <si>
    <t>107 W Cherry St Le Roy, IL 61752 1422</t>
  </si>
  <si>
    <t>15501 E Avenue L Lewistown, IL 61542 9454</t>
  </si>
  <si>
    <t>100 E Wall St Lexington, IL 61753 1462</t>
  </si>
  <si>
    <t>Leyden Area Spec Ed Coop (LASEC)</t>
  </si>
  <si>
    <t>10401 Grand Ave Franklin Park, IL 60131 2208</t>
  </si>
  <si>
    <t>3400 Rose St Franklin Park, IL 60131 2155</t>
  </si>
  <si>
    <t>505 N Park St Liberty, IL 62347 1107</t>
  </si>
  <si>
    <t>1381 Lake St Libertyville, IL 60048 1729</t>
  </si>
  <si>
    <t>7355 Lick Creek Rd Buncombe, IL 62912 3016</t>
  </si>
  <si>
    <t>4201 Airport Rd Peoria, IL 61607 2113</t>
  </si>
  <si>
    <t>8223 W Smithville Rd Peoria, IL 61607 9428</t>
  </si>
  <si>
    <t>1000 Railer Way Lincoln, IL 62656 3180</t>
  </si>
  <si>
    <t>410 157th St Calumet City, IL 60409 4704</t>
  </si>
  <si>
    <t>304 8th St Lincoln, IL 62656 2658</t>
  </si>
  <si>
    <t>1801 E Lincoln Hwy New Lenox, IL 60451 3801</t>
  </si>
  <si>
    <t>1000 Railer Way Lincoln, IL 62656</t>
  </si>
  <si>
    <t>111 Barclay Blvd Ste 100 Lincolnshire, IL 60069 3610</t>
  </si>
  <si>
    <t>601 Willow St Frankfort, IL 60423 1140</t>
  </si>
  <si>
    <t>6950 N East Prairie Rd Lincolnwood, IL 60712 2520</t>
  </si>
  <si>
    <t>2400 S 18th Ave Broadview, IL 60155 3930</t>
  </si>
  <si>
    <t>Lisbon CCSD 90</t>
  </si>
  <si>
    <t>127 S Canal St Newark, IL 60541 9776</t>
  </si>
  <si>
    <t>5211 Center Ave Lisle, IL 60532 2306</t>
  </si>
  <si>
    <t>Litchfield CUSD 12</t>
  </si>
  <si>
    <t>601 S State St Litchfield, IL 62056 2234</t>
  </si>
  <si>
    <t>1100 E Indiana Ave Pontiac, IL 61764 1204</t>
  </si>
  <si>
    <t>205 N Adams St Flanagan, IL 61740 9036</t>
  </si>
  <si>
    <t>1343 E 7th St Lockport, IL 60441 3823</t>
  </si>
  <si>
    <t>808 Adams St Lockport, IL 60441 3710</t>
  </si>
  <si>
    <t>1323 E 7th St Lockport, IL 60441 3823</t>
  </si>
  <si>
    <t>150 W Madison St Lombard, IL 60148 3317</t>
  </si>
  <si>
    <t>315 W 3rd St Lostant, IL 61334 9021</t>
  </si>
  <si>
    <t>508 E Walnut St Washburn, IL 61570 0580</t>
  </si>
  <si>
    <t>245 S Orange St Ludlow, IL 60949 0130</t>
  </si>
  <si>
    <t>4100 Joliet Ave Lyons, IL 60534 1513</t>
  </si>
  <si>
    <t>100 S Brainard Ave La Grange, IL 60525 2101</t>
  </si>
  <si>
    <t>323 W Washington St Macomb, IL 61455 2118</t>
  </si>
  <si>
    <t>335 E Cerro Gordo St Decatur, IL 62523 1013</t>
  </si>
  <si>
    <t>6161 Ctr Grove Rd Edwardsville, IL 62025 3307</t>
  </si>
  <si>
    <t>157 N Main St Rm 438 Edwardsville, IL 62025 1966</t>
  </si>
  <si>
    <t>602 Farrish St Madison, IL 62060 1567</t>
  </si>
  <si>
    <t>1 S Cass Ave Ste 202 Westmont, IL 60559 1893</t>
  </si>
  <si>
    <t>Mahomet-Seymour CUSD 3</t>
  </si>
  <si>
    <t>1301 S Bulldog Dr Mahomet, IL 61853</t>
  </si>
  <si>
    <t>Maine Township HSD 207</t>
  </si>
  <si>
    <t>1177 S Dee Rd Park Ridge, IL 60068 4379</t>
  </si>
  <si>
    <t>350 East St Malden, IL 61337 0216</t>
  </si>
  <si>
    <t>25440 S Gougar Rd Manhattan, IL 60442 9511</t>
  </si>
  <si>
    <t>84 N Oak St Manteno, IL 60950 1522</t>
  </si>
  <si>
    <t>110 Franks Rd Marengo, IL 60152 3425</t>
  </si>
  <si>
    <t>Marengo-Union E Cons D 165</t>
  </si>
  <si>
    <t>816 E Grant Hwy Marengo, IL 60152 3400</t>
  </si>
  <si>
    <t>1700 W Cherry St Marion, IL 62959 1212</t>
  </si>
  <si>
    <t>Marion-Clinton-Washington Cty CTE</t>
  </si>
  <si>
    <t>200 E Schwartz St Salem, IL 62881 2941</t>
  </si>
  <si>
    <t>1 E Marissa St Marissa, IL 62257 1185</t>
  </si>
  <si>
    <t>Maroa Forsyth CUSD 2</t>
  </si>
  <si>
    <t>641 E Shafer St Forsyth, IL 62535 9401</t>
  </si>
  <si>
    <t>1860 Glen Ellyn Rd Glendale Heights, IL 60139 2261</t>
  </si>
  <si>
    <t>201 Chicago St Marseilles, IL 61341 2058</t>
  </si>
  <si>
    <t>503 Pine St Marshall, IL 62441 1467</t>
  </si>
  <si>
    <t>255 W Cumberland St Martinsville, IL 62442 0166</t>
  </si>
  <si>
    <t>421 W Harnett St Mascoutah, IL 62258 1362</t>
  </si>
  <si>
    <t>Massac UD 1</t>
  </si>
  <si>
    <t>401 Metropolis St Metropolis, IL 62960 0530</t>
  </si>
  <si>
    <t>4601 Sauk Trl Richton Park, IL 60471 1470</t>
  </si>
  <si>
    <t>1701 Charleston Ave Mattoon, IL 61938 3936</t>
  </si>
  <si>
    <t>Maywood-Melrose Park-Broadview 89</t>
  </si>
  <si>
    <t>906 Walton St Melrose Park, IL 60160 3540</t>
  </si>
  <si>
    <t>1013 North St Mazon, IL 60444 6236</t>
  </si>
  <si>
    <t>9475 N IL Highway 148 Mount Vernon, IL 62864 6379</t>
  </si>
  <si>
    <t>1011 N Green St McHenry, IL 60050 5720</t>
  </si>
  <si>
    <t>4716 W Crystal Lake Rd McHenry, IL 60050 5427</t>
  </si>
  <si>
    <t>2200 N Seminary Ave Woodstock, IL 60098 2637</t>
  </si>
  <si>
    <t>McLean County USD 5</t>
  </si>
  <si>
    <t>1809 Hovey Ave Normal, IL 61761 4315</t>
  </si>
  <si>
    <t>PO Box 5187 Bloomington, IL 61702 5187</t>
  </si>
  <si>
    <t>700 E Granville Ave Roselle, IL 60172 1406</t>
  </si>
  <si>
    <t>1806 Guiles Ave Mendota, IL 61342 1204</t>
  </si>
  <si>
    <t>2300 W Main St Mendota, IL 61342 1061</t>
  </si>
  <si>
    <t>Mercer County School District 404</t>
  </si>
  <si>
    <t>Mercer</t>
  </si>
  <si>
    <t>1002 SW 6th St Aledo, IL 61231 2100</t>
  </si>
  <si>
    <t>830 Main St Meredosia, IL 62665 7357</t>
  </si>
  <si>
    <t>1401 Mounds Rd Mounds, IL 62964 2325</t>
  </si>
  <si>
    <t>Meridian CUSD 15</t>
  </si>
  <si>
    <t>728 S Wall St Macon, IL 62544 0347</t>
  </si>
  <si>
    <t>207 W Main St Stillman Valley, IL 61084 9037</t>
  </si>
  <si>
    <t>815 E Chatham St Metamora, IL 61548 8745</t>
  </si>
  <si>
    <t>901 Hilltop Dr Sparland, IL 61565 9792</t>
  </si>
  <si>
    <t>14959 Pulaski Rd Midlothian, IL 60445 3436</t>
  </si>
  <si>
    <t>PO Box 46 Morrisonville, IL 62546 0046</t>
  </si>
  <si>
    <t>1304 Ronzheimer Ave St Charles, IL 60174 4450</t>
  </si>
  <si>
    <t>1010 S Washington St Manito, IL 61546 9474</t>
  </si>
  <si>
    <t>Milford Area Public Schools District 124</t>
  </si>
  <si>
    <t>208 S Chicago St Milford, IL 60953 1234</t>
  </si>
  <si>
    <t>18550 W Millburn Rd Old Mill Creek, IL 60083 9248</t>
  </si>
  <si>
    <t>Miller Twp CCSD 210</t>
  </si>
  <si>
    <t>3197 E 28th Rd Marseilles, IL 61341 9567</t>
  </si>
  <si>
    <t>211 W Mill St Millstadt, IL 62260 1147</t>
  </si>
  <si>
    <t>305 W Church St Minooka, IL 60447 0467</t>
  </si>
  <si>
    <t>26655 W Eames St Channahon, IL 60410 5380</t>
  </si>
  <si>
    <t>11244 Willow Crest Ln Mokena, IL 60448 1334</t>
  </si>
  <si>
    <t>1619 11th Ave Moline, IL 61265 3143</t>
  </si>
  <si>
    <t>400 N Pine St Momence, IL 60954 1158</t>
  </si>
  <si>
    <t>105 N E St Monmouth, IL 61462 1667</t>
  </si>
  <si>
    <t>5137 W Cisna Rd Bartonville, IL 61607 1434</t>
  </si>
  <si>
    <t>2 Sage Dr Monticello, IL 61856 1813</t>
  </si>
  <si>
    <t>9415 Hoover Rd Rock Falls, IL 61071 9350</t>
  </si>
  <si>
    <t>4625 W 107th St Oak Lawn, IL 60453 5865</t>
  </si>
  <si>
    <t>1000 Union St Morris, IL 60450 1234</t>
  </si>
  <si>
    <t>54 White Oak Dr Morris, IL 60450 3614</t>
  </si>
  <si>
    <t>100 E Knox St Morrison, IL 61270 2619</t>
  </si>
  <si>
    <t>301 School St Morrisonville, IL 62546 0013</t>
  </si>
  <si>
    <t>1050 S 4th Ave Ste 200 Morton, IL 61550 2502</t>
  </si>
  <si>
    <t>6200 Lake St Morton Grove, IL 60053 2416</t>
  </si>
  <si>
    <t>Mount Olive CUSD 5</t>
  </si>
  <si>
    <t>804 W Main St Mount Olive, IL 62069 1549</t>
  </si>
  <si>
    <t>Mount Prospect SD 57</t>
  </si>
  <si>
    <t>701 W Gregory St Mt Prospect, IL 60056 2220</t>
  </si>
  <si>
    <t>Mount Vernon SD 80</t>
  </si>
  <si>
    <t>2710 North St Mount Vernon, IL 62864 2317</t>
  </si>
  <si>
    <t>119 N Garden St Mount Pulaski, IL 62548 1285</t>
  </si>
  <si>
    <t>Mt Vernon Area Career Ctr</t>
  </si>
  <si>
    <t>11101 N Wells Bypass Rd Mount Vernon, IL 62864 6588</t>
  </si>
  <si>
    <t>1595 W Main St Mt Zion, IL 62549 1300</t>
  </si>
  <si>
    <t>801 W Wall St Mulberry Grove, IL 62262 1049</t>
  </si>
  <si>
    <t>Mundelein Cons HSD 120</t>
  </si>
  <si>
    <t>1500 W Hawley St Mundelein, IL 60060 1508</t>
  </si>
  <si>
    <t>470 N Lake St Mundelein, IL 60060 1825</t>
  </si>
  <si>
    <t>593 Ava Rd Murphysboro, IL 62966 4267</t>
  </si>
  <si>
    <t>N Pekin &amp; Marquette Hght SD 102</t>
  </si>
  <si>
    <t>51 Yates Rd Marquette Heights, IL 61554 1152</t>
  </si>
  <si>
    <t>203 W Hillside Rd Naperville, IL 60540 6500</t>
  </si>
  <si>
    <t>750 E Gorman St Nashville, IL 62263 2007</t>
  </si>
  <si>
    <t>1300 S Mill St Nashville, IL 62263 2083</t>
  </si>
  <si>
    <t>2461 N State Highway 96 Nauvoo, IL 62354 2200</t>
  </si>
  <si>
    <t>790 E 17th St Neoga, IL 62447 0280</t>
  </si>
  <si>
    <t>8820 Scott School Rd Morris, IL 60450 8425</t>
  </si>
  <si>
    <t>501 Hanft St New Athens, IL 62264 1507</t>
  </si>
  <si>
    <t>600 N Cedar St New Berlin, IL 62670 4608</t>
  </si>
  <si>
    <t>75 1250th St Middletown, IL 62666 9734</t>
  </si>
  <si>
    <t>1804 County Road 445 N Fairfield, IL 62837 2973</t>
  </si>
  <si>
    <t>102 S Cedar Rd New Lenox, IL 60451 1702</t>
  </si>
  <si>
    <t>95 Tunnel Hill Rd Tunnel Hill, IL 62972 3200</t>
  </si>
  <si>
    <t>7 Happ Rd Northfield, IL 60093 3411</t>
  </si>
  <si>
    <t>503 Chicago Rd Newark, IL 60541 9501</t>
  </si>
  <si>
    <t>413 Chicago Rd Newark, IL 60541 8900</t>
  </si>
  <si>
    <t>6901 W Oakton St Niles, IL 60714 3024</t>
  </si>
  <si>
    <t>Niles Twp Dist for Spec Ed</t>
  </si>
  <si>
    <t>8701 Menard Ave Morton Grove, IL 60053 3052</t>
  </si>
  <si>
    <t>Niles Twp HSD 219</t>
  </si>
  <si>
    <t>7700 Gross Point Rd Skokie, IL 60077 2614</t>
  </si>
  <si>
    <t>4213 US Highway 12 Richmond, IL 60071 9732</t>
  </si>
  <si>
    <t>511 Oberle St Nokomis, IL 62075 1015</t>
  </si>
  <si>
    <t>8151 W Lawrence Ave Norridge, IL 60706 3136</t>
  </si>
  <si>
    <t>409 E 3rd St Norris City, IL 62869 0399</t>
  </si>
  <si>
    <t>6248 N Boone School Rd Poplar Grove, IL 61065 8548</t>
  </si>
  <si>
    <t>2000 Lewis Ave North Chicago, IL 60064 2543</t>
  </si>
  <si>
    <t>953 Kinmundy Rd Louisville, IL 62858 0903</t>
  </si>
  <si>
    <t>132 E Pine Ave Roselle, IL 60172 2252</t>
  </si>
  <si>
    <t>250 E Sherman St White Hall, IL 62092 1359</t>
  </si>
  <si>
    <t>525 N 3rd St Girard, IL 62640 1157</t>
  </si>
  <si>
    <t>7825 W 103rd St Palos Hills, IL 60465 1676</t>
  </si>
  <si>
    <t>1936 Green Bay Rd Highland Park, IL 60035 3112</t>
  </si>
  <si>
    <t>2601 Dempster St Park Ridge, IL 60068 1155</t>
  </si>
  <si>
    <t>1500 Case St Centralia, IL 62801 5050</t>
  </si>
  <si>
    <t>206 Mulberry St Cisne, IL 62823 0235</t>
  </si>
  <si>
    <t>1250 Sanders Rd Northbrook, IL 60062 2900</t>
  </si>
  <si>
    <t>1475 Maple Ave Northbrook, IL 60062 5418</t>
  </si>
  <si>
    <t>2374 Shermer Rd Northbrook, IL 60062 6729</t>
  </si>
  <si>
    <t>PO Box 396 Burlington, IL 60109 0396</t>
  </si>
  <si>
    <t>760 Red Oak Ln Highland Park, IL 60035 3816</t>
  </si>
  <si>
    <t>3801 W Lake Ave Glenview, IL 60026 1292</t>
  </si>
  <si>
    <t>2121 S Goebbert Rd Arlington Heights, IL 60005 4205</t>
  </si>
  <si>
    <t>310 N West St Elizabeth, IL 61028 8017</t>
  </si>
  <si>
    <t>Northwest Suburban Spec Ed Org (NSSEO)</t>
  </si>
  <si>
    <t>799 W Kensington Rd Mt Prospect, IL 60056 1111</t>
  </si>
  <si>
    <t>30953 Route 111 Palmyra, IL 62674 6304</t>
  </si>
  <si>
    <t>Northwestern IL Assoc</t>
  </si>
  <si>
    <t>245 W Exchange St Ste 4 Sycamore, IL 60178 1495</t>
  </si>
  <si>
    <t>6521 W Farmington Rd Peoria, IL 61604 4419</t>
  </si>
  <si>
    <t>600 1St St Pana, IL 62557 1415</t>
  </si>
  <si>
    <t>O Fallon CCSD 90</t>
  </si>
  <si>
    <t>118 E Washington St O Fallon, IL 62269 1419</t>
  </si>
  <si>
    <t>O Fallon Twp HSD 203</t>
  </si>
  <si>
    <t>600 S Smiley St O Fallon, IL 62269 2316</t>
  </si>
  <si>
    <t>Oak Grove SD 68  Bartonville</t>
  </si>
  <si>
    <t>6018 W Lancaster Rd Bartonville, IL 61607 2117</t>
  </si>
  <si>
    <t>1700 Oplaine Rd Libertyville, IL 60048 1541</t>
  </si>
  <si>
    <t>9400 Southwest Hwy Oak Lawn, IL 60453 2372</t>
  </si>
  <si>
    <t>4201 W 93rd St Oak Lawn, IL 60453 1998</t>
  </si>
  <si>
    <t>201 N Scoville Ave Oak Park, IL 60302 2264</t>
  </si>
  <si>
    <t>260 Madison St Oak Park, IL 60302 4112</t>
  </si>
  <si>
    <t>280 E Main St Oakdale, IL 62268 3116</t>
  </si>
  <si>
    <t>310 Teeter St Oakland, IL 61943 5304</t>
  </si>
  <si>
    <t>12190 US Route 150 Oakwood, IL 61858 6174</t>
  </si>
  <si>
    <t>600 W Main St Oblong, IL 62449 0040</t>
  </si>
  <si>
    <t>203 N East St Odell, IL 60460 9602</t>
  </si>
  <si>
    <t>102 S Merritt St Odin, IL 62870 1112</t>
  </si>
  <si>
    <t>PO Box 582 Byron, IL 61010 0582</t>
  </si>
  <si>
    <t>755 Bennett Ave Oglesby, IL 61348 1067</t>
  </si>
  <si>
    <t>800 S Division St Norris City, IL 62869 1634</t>
  </si>
  <si>
    <t>103 Memorial St Ohio, IL 61349 0478</t>
  </si>
  <si>
    <t>Okaw Reg Voc System</t>
  </si>
  <si>
    <t>1 Taylor St Rm 101 Chester, IL 62233 1970</t>
  </si>
  <si>
    <t>709 S Saint John St Bethany, IL 61914 0097</t>
  </si>
  <si>
    <t>903 E 800 North Rd Stanford, IL 61774 9612</t>
  </si>
  <si>
    <t>19380 E 4th St Opdyke, IL 62872 0189</t>
  </si>
  <si>
    <t>201 S Orange St Orangeville, IL 61060 9720</t>
  </si>
  <si>
    <t>206 S 10th St Oregon, IL 61061 1711</t>
  </si>
  <si>
    <t>1002 11th Ave Orion, IL 61273 0189</t>
  </si>
  <si>
    <t>320 W Main St Ottawa, IL 61350 2825</t>
  </si>
  <si>
    <t>211 E Main St Ottawa, IL 61350 3111</t>
  </si>
  <si>
    <t>580 N 1st Bank Dr Palatine, IL 60067 8110</t>
  </si>
  <si>
    <t>100 S Main St Palestine, IL 62451 1244</t>
  </si>
  <si>
    <t>8800 W 119th St Palos Park, IL 60464 1081</t>
  </si>
  <si>
    <t>12809 S McVickers Ave Palos Heights, IL 60463 2351</t>
  </si>
  <si>
    <t>14 Main St Pana, IL 62557 0377</t>
  </si>
  <si>
    <t>509 N Prairie St Raymond, IL 62560 4906</t>
  </si>
  <si>
    <t>15601 US Highway 150 Paris, IL 61944 6071</t>
  </si>
  <si>
    <t>509 E Newton St Paris, IL 61944 2421</t>
  </si>
  <si>
    <t>242 S Orchard Dr Park Forest, IL 60466 2041</t>
  </si>
  <si>
    <t>164 S Prospect Ave Park Ridge, IL 60068 4035</t>
  </si>
  <si>
    <t>1220 Kinoka Rd Patoka, IL 62875 1300</t>
  </si>
  <si>
    <t>511 Chapman St Paw Paw, IL 61353 0508</t>
  </si>
  <si>
    <t>810 4th St Pawnee, IL 62558 9680</t>
  </si>
  <si>
    <t>700 Panther Way Paxton, IL 60957 0050</t>
  </si>
  <si>
    <t>406 W State St Payson, IL 62360 1041</t>
  </si>
  <si>
    <t>100 S Summit Pearl City, IL 61062 0009</t>
  </si>
  <si>
    <t>1300 Main St Pecatonica, IL 61063 0419</t>
  </si>
  <si>
    <t>Pekin CSD 303</t>
  </si>
  <si>
    <t>320 Stadium Dr Pekin, IL 61554 5266</t>
  </si>
  <si>
    <t>501 Washington St Pekin, IL 61554 4287</t>
  </si>
  <si>
    <t>4120 S Wheeler Rd Hopkins Park, IL 60944 0546</t>
  </si>
  <si>
    <t>5200 N Cumberland Ave Norridge, IL 60706 1499</t>
  </si>
  <si>
    <t>2000 W Pioneer Pkwy Peoria, IL 61615 1835</t>
  </si>
  <si>
    <t>500 E Glen Ave Peoria Heights, IL 61616 5106</t>
  </si>
  <si>
    <t>3202 N Wisconsin Ave Peoria, IL 61603 1260</t>
  </si>
  <si>
    <t>212 W Wilson St Peotone, IL 60468 9205</t>
  </si>
  <si>
    <t>PO Box 169 Red Bud, IL 62278 0169</t>
  </si>
  <si>
    <t>1800 Church St Peru, IL 61354 1615</t>
  </si>
  <si>
    <t>512 S Madison St Pittsfield, IL 62363 1960</t>
  </si>
  <si>
    <t>Pinckneyville CHSD 101</t>
  </si>
  <si>
    <t>600 E Water St Pinckneyville, IL 62274 1472</t>
  </si>
  <si>
    <t>301 W Mulberry St Pinckneyville, IL 62274 1370</t>
  </si>
  <si>
    <t>15732 S Howard St Plainfield, IL 60544 2399</t>
  </si>
  <si>
    <t>Plano Area Spec Ed Coop (PASEC)</t>
  </si>
  <si>
    <t>800 S Hale St Plano, IL 60545 2000</t>
  </si>
  <si>
    <t>Pleasant Hill CUSD 3</t>
  </si>
  <si>
    <t>501 E Quincy St Pleasant Hill, IL 62366 0277</t>
  </si>
  <si>
    <t>3717 W Malone St Peoria, IL 61605 1263</t>
  </si>
  <si>
    <t>315 W Church St Pleasant Plains, IL 62677 9709</t>
  </si>
  <si>
    <t>3314 W Richwoods Blvd Peoria, IL 61604 1027</t>
  </si>
  <si>
    <t>7450 Wolf Rd Burr Ridge, IL 60527 7714</t>
  </si>
  <si>
    <t>100 S Union Ave Polo, IL 61064 1724</t>
  </si>
  <si>
    <t>600 N Morrow St Pontiac, IL 61764 1451</t>
  </si>
  <si>
    <t>Pontiac-W Holliday SD 105</t>
  </si>
  <si>
    <t>400 Ashland Ave Fairview Heights, IL 62208 2802</t>
  </si>
  <si>
    <t>Pope Co CUD 1</t>
  </si>
  <si>
    <t>Pope</t>
  </si>
  <si>
    <t>125 State Highway 146 W Golconda, IL 62938 4203</t>
  </si>
  <si>
    <t>17651 Bluejay Rd Petersburg, IL 62675 0202</t>
  </si>
  <si>
    <t>14011 S Harrison Ave Posen, IL 60469 1025</t>
  </si>
  <si>
    <t>7915 US Route 136 Potomac, IL 61865 3158</t>
  </si>
  <si>
    <t>Prairie Central CUSD 8</t>
  </si>
  <si>
    <t>605 N 7th St Fairbury, IL 61739 1300</t>
  </si>
  <si>
    <t>714 Middle St Prairie Du Rocher, IL 62277 2136</t>
  </si>
  <si>
    <t>3223 IL Route 176 Crystal Lake, IL 60014 2145</t>
  </si>
  <si>
    <t>6605 Prairie Hill Rd South Beloit, IL 61080 9530</t>
  </si>
  <si>
    <t>3015 W 163rd St Markham, IL 60428 5626</t>
  </si>
  <si>
    <t>106 N Vine St Royal, IL 61871 0027</t>
  </si>
  <si>
    <t>506 E Dover Rd Princeton, IL 61356 9552</t>
  </si>
  <si>
    <t>Princeton HSD 500</t>
  </si>
  <si>
    <t>103 S Euclid Ave Princeton, IL 61356 1843</t>
  </si>
  <si>
    <t>909 N Town Ave Princeville, IL 61559 7536</t>
  </si>
  <si>
    <t>Prophetstown-Lyndon-Tampico CUSD3</t>
  </si>
  <si>
    <t>79 Grove St Prophetstown, IL 61277 9376</t>
  </si>
  <si>
    <t>700 N Schoenbeck Rd Prospect Heights, IL 60070 1231</t>
  </si>
  <si>
    <t>1000 Van Buren St Maywood, IL 60153 1970</t>
  </si>
  <si>
    <t>8601 Roosevelt Rd Forest Park, IL 60130 2532</t>
  </si>
  <si>
    <t>Putnam County CUSD 535</t>
  </si>
  <si>
    <t>Putnam</t>
  </si>
  <si>
    <t>400 E Silverspoon Ave Granville, IL 61326 9697</t>
  </si>
  <si>
    <t>1275 Avenue of The Cities East Moline, IL 61244 4145</t>
  </si>
  <si>
    <t>1560 Bloomingdale Rd Glendale Heights, IL 60139 2734</t>
  </si>
  <si>
    <t>219 Baldwin Dr Quincy, IL 62301 4430</t>
  </si>
  <si>
    <t>1416 Maine St Quincy, IL 62301 4261</t>
  </si>
  <si>
    <t>R O W V A CUSD 208</t>
  </si>
  <si>
    <t>335 N Joy St Oneida, IL 61467 0069</t>
  </si>
  <si>
    <t>Raccoon Cons SD 1</t>
  </si>
  <si>
    <t>3601 State Route 161 Centralia, IL 62801 9621</t>
  </si>
  <si>
    <t>702 W 6th St Ramsey, IL 62080 0010</t>
  </si>
  <si>
    <t>13716 5th St Pekin, IL 61554 9650</t>
  </si>
  <si>
    <t>400 E Wabash Ave Rantoul, IL 61866 3013</t>
  </si>
  <si>
    <t>Rantoul Township HSD 193</t>
  </si>
  <si>
    <t>200 S Sheldon St Rantoul, IL 61866 2431</t>
  </si>
  <si>
    <t>6034 W 77th St Burbank, IL 60459 3112</t>
  </si>
  <si>
    <t>815 Locust St Red Bud, IL 62278 1210</t>
  </si>
  <si>
    <t>1250 Judy Ave Bridgeport, IL 62417 1321</t>
  </si>
  <si>
    <t>255 Comet Dr Braidwood, IL 60408 2029</t>
  </si>
  <si>
    <t>Reg Office of CTE</t>
  </si>
  <si>
    <t>1800 Storey Ln Cottage Hills, IL 62018 1346</t>
  </si>
  <si>
    <t>Jefferson/Hamilton/Wayne</t>
  </si>
  <si>
    <t>1710 Broadway St Mount Vernon, IL 62864 2930</t>
  </si>
  <si>
    <t>8931 Fullerton Ave River Grove, IL 60171 1810</t>
  </si>
  <si>
    <t>20550 S Cicero Ave Matteson, IL 60443 1646</t>
  </si>
  <si>
    <t>Richland County CUSD 1</t>
  </si>
  <si>
    <t>1100 E Laurel St Olney, IL 62450 2508</t>
  </si>
  <si>
    <t>1919 Caton Farm Rd Crest Hill, IL 60403 1700</t>
  </si>
  <si>
    <t>6500 W 95th St Oak Lawn, IL 60453 2167</t>
  </si>
  <si>
    <t>300 S Harrison St Colfax, IL 61728 9216</t>
  </si>
  <si>
    <t>Ridgewood CHSD 234</t>
  </si>
  <si>
    <t>7500 W Montrose Ave Norridge, IL 60706 1153</t>
  </si>
  <si>
    <t>9406 Riley Rd Marengo, IL 60152 9013</t>
  </si>
  <si>
    <t>1110 3rd St Fulton, IL 61252 1767</t>
  </si>
  <si>
    <t>7776 Lake St River Forest, IL 60305 1735</t>
  </si>
  <si>
    <t>2650 Thatcher Ave River Grove, IL 60171 1650</t>
  </si>
  <si>
    <t>4141 IL Route 84 S Hanover, IL 61041 9631</t>
  </si>
  <si>
    <t>1900 E Kensington Rd Mt Prospect, IL 60056 1924</t>
  </si>
  <si>
    <t>9624 256th St N Port Byron, IL 61275 9054</t>
  </si>
  <si>
    <t>3340 Harlem Ave Riverside, IL 60546 2126</t>
  </si>
  <si>
    <t>Riverside-Brookfield Twp SD 208</t>
  </si>
  <si>
    <t>160 Ridgewood Rd Riverside, IL 60546 2408</t>
  </si>
  <si>
    <t>6425 Old Route 36 Riverton, IL 62561 1010</t>
  </si>
  <si>
    <t>1421 Spring Bay Rd East Peoria, IL 61611 9762</t>
  </si>
  <si>
    <t>202 W High St Roanoke, IL 61561 0320</t>
  </si>
  <si>
    <t>200 Campus Ave East Peoria, IL 61611 1601</t>
  </si>
  <si>
    <t>1301 N Allen St Robinson, IL 62454 0189</t>
  </si>
  <si>
    <t>1401 Flagg Rd Rochelle, IL 61068 6400</t>
  </si>
  <si>
    <t>4 Rocket Dr Rochester, IL 62563 9282</t>
  </si>
  <si>
    <t>602 4th Ave Rock Falls, IL 61071 1229</t>
  </si>
  <si>
    <t>101 12th Ave Rock Falls, IL 61071 1023</t>
  </si>
  <si>
    <t>2101 6th Ave Rock Island, IL 61201 8909</t>
  </si>
  <si>
    <t>715 Meadow Ave Rockdale, IL 60436 2405</t>
  </si>
  <si>
    <t>501 7th St Rockford, IL 61104 1242</t>
  </si>
  <si>
    <t>14110 134th Ave W Taylor Ridge, IL 61284 9719</t>
  </si>
  <si>
    <t>1050 E Union St Rockton, IL 61072 1628</t>
  </si>
  <si>
    <t>233 W South St Dix, IL 62830 1403</t>
  </si>
  <si>
    <t>28593 N Bradley Rd Lake Forest, IL 60045 1154</t>
  </si>
  <si>
    <t>228 Lydia St Graymont, IL 61743 0117</t>
  </si>
  <si>
    <t>100 E Walnut St Roselle, IL 60172 2242</t>
  </si>
  <si>
    <t>6101 Ruby St Rosemont, IL 60018 4450</t>
  </si>
  <si>
    <t>350 N Chicago St Rossville, IL 60963 9700</t>
  </si>
  <si>
    <t>884 W Nippersink Rd Round Lake, IL 60073 3701</t>
  </si>
  <si>
    <t>401 Chaffer Ave Roxana, IL 62084 1125</t>
  </si>
  <si>
    <t>807 N Mattis Ave Champaign, IL 61821 2448</t>
  </si>
  <si>
    <t>RR 71 E 3231 Ottawa, IL 61350</t>
  </si>
  <si>
    <t>1200 N Broadway Ave Salem, IL 62881 4204</t>
  </si>
  <si>
    <t>1300 Bobcat Cir Salem, IL 62881 4274</t>
  </si>
  <si>
    <t>1110 S Villa Ave Villa Park, IL 60181 3326</t>
  </si>
  <si>
    <t>Salt Fork Community Unit District  512</t>
  </si>
  <si>
    <t>701 1/2 W Vermilion St Catlin, IL 61817 9781</t>
  </si>
  <si>
    <t>859 W Missouri Ave Sandoval, IL 62882 1031</t>
  </si>
  <si>
    <t>2950 Glenwood Dyer Rd Lynwood, IL 60411 9755</t>
  </si>
  <si>
    <t>720 S Wells St Sandwich, IL 60548 2449</t>
  </si>
  <si>
    <t>Sangamon Area Spec Ed Dist (SASED)</t>
  </si>
  <si>
    <t>2500 Taylor Ave Springfield, IL 62703 4390</t>
  </si>
  <si>
    <t>Sangamon Valley CUSD 9</t>
  </si>
  <si>
    <t>398 N Illinois St Niantic, IL 62551</t>
  </si>
  <si>
    <t>Saratoga CCSD 60C</t>
  </si>
  <si>
    <t>4040 N Division St Morris, IL 60450 9357</t>
  </si>
  <si>
    <t>39 Main St Saunemin, IL 61769 6110</t>
  </si>
  <si>
    <t>Scales Mound CUSD 211</t>
  </si>
  <si>
    <t>210 Main St Scales Mound, IL 61075 9393</t>
  </si>
  <si>
    <t>524 E Schaumburg Rd Schaumburg, IL 60194 3510</t>
  </si>
  <si>
    <t>9760 Soreng Ave Schiller Park, IL 60176 2105</t>
  </si>
  <si>
    <t>School Assoc for Spec Ed (SASED)</t>
  </si>
  <si>
    <t>2900 Ogden Ave Lisle, IL 60532 1631</t>
  </si>
  <si>
    <t>Schuyler-Industry CUSD 5</t>
  </si>
  <si>
    <t>Schuyler</t>
  </si>
  <si>
    <t>740 Maple Ave Rushville, IL 62681 1048</t>
  </si>
  <si>
    <t>100 W Rockwood St Bluffs, IL 62621 0230</t>
  </si>
  <si>
    <t>SD 45 DuPage County</t>
  </si>
  <si>
    <t>255 W Vermont St Villa Park, IL 60181 1943</t>
  </si>
  <si>
    <t>355 E Chicago St Elgin, IL 60120 6543</t>
  </si>
  <si>
    <t>3185 Selmaville Rd Salem, IL 62881 6603</t>
  </si>
  <si>
    <t>174 Oak St Seneca, IL 61360 9500</t>
  </si>
  <si>
    <t>307 E Scott St Seneca, IL 61360 0020</t>
  </si>
  <si>
    <t>2283 N 3812th Rd Serena, IL 60549 0107</t>
  </si>
  <si>
    <t>4626 State Highway 154 Sesser, IL 62884 2277</t>
  </si>
  <si>
    <t>3365 State Hwy 3 N Wolf Lake, IL 62998 1157</t>
  </si>
  <si>
    <t>720 W Main St Shelbyville, IL 62565 1334</t>
  </si>
  <si>
    <t>507 3rd St Sherrard, IL 61281 0369</t>
  </si>
  <si>
    <t>21751 N 575th St Hume, IL 61932 7013</t>
  </si>
  <si>
    <t>125 Diamond Ct Shiloh, IL 62269 3617</t>
  </si>
  <si>
    <t>8020 North St Shirland, IL 61079 0099</t>
  </si>
  <si>
    <t>40 Signal Hill Pl Belleville, IL 62223 1644</t>
  </si>
  <si>
    <t>4280 4th Ave East Moline, IL 61244 1924</t>
  </si>
  <si>
    <t>9440 Kenton Ave Skokie, IL 60076 1338</t>
  </si>
  <si>
    <t>5050 Madison St Skokie, IL 60077 2578</t>
  </si>
  <si>
    <t>8000 E Prairie Rd Skokie, IL 60076 3402</t>
  </si>
  <si>
    <t>316 S Hickory St Smithton, IL 62285 0395</t>
  </si>
  <si>
    <t>501 W Market St Somonauk, IL 60552 9794</t>
  </si>
  <si>
    <t>South Central CUD 401</t>
  </si>
  <si>
    <t>501 S Madison St Kinmundy, IL 62854 2464</t>
  </si>
  <si>
    <t>PO Box 185 Sainte Marie, IL 62459 0185</t>
  </si>
  <si>
    <t>612 Dial St Kincaid, IL 62540 0020</t>
  </si>
  <si>
    <t>848 E 170th St South Holland, IL 60473 3413</t>
  </si>
  <si>
    <t>525 E 162nd St South Holland, IL 60473 2384</t>
  </si>
  <si>
    <t>South Macoupin Assoc (SASE)</t>
  </si>
  <si>
    <t>701 N Deneen St Staunton, IL 62088 1015</t>
  </si>
  <si>
    <t>206 Main St South Pekin, IL 61564 0430</t>
  </si>
  <si>
    <t>South Will Cty Coop for Spec Ed</t>
  </si>
  <si>
    <t>1207 N Larkin Ave Joliet, IL 60435 3436</t>
  </si>
  <si>
    <t>South Wilmington CCSD 74</t>
  </si>
  <si>
    <t>375 Fifth Ave South Wilmington, IL 60474 0459</t>
  </si>
  <si>
    <t>90 W Green St Augusta, IL 62311 0215</t>
  </si>
  <si>
    <t>6020 151st St Oak Forest, IL 60452 1841</t>
  </si>
  <si>
    <t>201 E City Limits Rd Brighton, IL 62012 0728</t>
  </si>
  <si>
    <t>Southwestern IL CTE System</t>
  </si>
  <si>
    <t>203B Dean Ave Sparta, IL 62286 2301</t>
  </si>
  <si>
    <t>Spec Ed Assoc of Peoria Cty</t>
  </si>
  <si>
    <t>4812 Pfeiffer Rd Peoria, IL 61607 2647</t>
  </si>
  <si>
    <t>18160 W Gages Lake Rd Grayslake, IL 60030 1819</t>
  </si>
  <si>
    <t>1200 Claussen Dr Woodstock, IL 60098 2139</t>
  </si>
  <si>
    <t>1125 Division St Chicago Heights, IL 60411 2419</t>
  </si>
  <si>
    <t>35265 N IL Route 97 London Mills, IL 61544 9312</t>
  </si>
  <si>
    <t>14975 E Bakerville Rd Mount Vernon, IL 62864 7100</t>
  </si>
  <si>
    <t>13650 N Manito Rd Manito, IL 61546 8438</t>
  </si>
  <si>
    <t>999 N Strong Ave Spring Valley, IL 61362 1238</t>
  </si>
  <si>
    <t>1900 W Monroe St Springfield, IL 62704 1531</t>
  </si>
  <si>
    <t>201 S 7Th St Saint Charles, IL 60174 2664</t>
  </si>
  <si>
    <t>1200 N Walnut St Saint Elmo, IL 62458 1368</t>
  </si>
  <si>
    <t>5200 E Center St Bourbonnais, IL 60914 4464</t>
  </si>
  <si>
    <t>404 S 5th St Saint Joseph, IL 61873 0409</t>
  </si>
  <si>
    <t>301 N Main St Saint Joseph, IL 61873 0890</t>
  </si>
  <si>
    <t>St Libory Cons SD 30</t>
  </si>
  <si>
    <t>811 Darmstadt St Saint Libory, IL 62282 0323</t>
  </si>
  <si>
    <t>18004 Saint Rose Rd Breese, IL 62230 2578</t>
  </si>
  <si>
    <t>Stark County CUSD 100</t>
  </si>
  <si>
    <t>300 W Van Buren St Wyoming, IL 61491 1172</t>
  </si>
  <si>
    <t>801 N Deneen St Staunton, IL 62088 1017</t>
  </si>
  <si>
    <t>609 S Sparta St Steeleville, IL 62288 2130</t>
  </si>
  <si>
    <t>3753 Park Ave Steger, IL 60475 1818</t>
  </si>
  <si>
    <t>410 E Le Fevre Rd Sterling, IL 61081 1391</t>
  </si>
  <si>
    <t>602 Main St Steward, IL 60553 0076</t>
  </si>
  <si>
    <t>2806 E 600 North Rd Strasburg, IL 62465 4102</t>
  </si>
  <si>
    <t>540 N Rush St Stockton, IL 61085 1033</t>
  </si>
  <si>
    <t>1520 N Bloomington St Streator, IL 61364 1312</t>
  </si>
  <si>
    <t>202 W Lincoln Ave Streator, IL 61364 2102</t>
  </si>
  <si>
    <t>725 N Main St Sullivan, IL 61951 1540</t>
  </si>
  <si>
    <t>1118 Fairfield Rd Mount Vernon, IL 62864 5726</t>
  </si>
  <si>
    <t>20100 S Spruce Dr Frankfort, IL 60423 7099</t>
  </si>
  <si>
    <t>6021 S 74th Ave Summit, IL 60501 1500</t>
  </si>
  <si>
    <t>19266 Burnham Ave Lansing, IL 60438 3822</t>
  </si>
  <si>
    <t>525 Sunset Ridge Rd Northfield, IL 60093 1025</t>
  </si>
  <si>
    <t>245 W Exchange St Sycamore, IL 60178 1495</t>
  </si>
  <si>
    <t>1605 S Washington St Lockport, IL 60441 4241</t>
  </si>
  <si>
    <t>Tamaroa School Dist 5</t>
  </si>
  <si>
    <t>200 E Main St Tamaroa, IL 62888 0175</t>
  </si>
  <si>
    <t>815B W Springfield Rd Taylorville, IL 62568 1849</t>
  </si>
  <si>
    <t>200 S 2nd St Ste 12 Pekin, IL 61554 4088</t>
  </si>
  <si>
    <t>Tazewell-Mason Ctys Spec Ed Assoc</t>
  </si>
  <si>
    <t>300 Cedar St Pekin, IL 61554 7009</t>
  </si>
  <si>
    <t>801 W Main St Teutopolis, IL 62467 0607</t>
  </si>
  <si>
    <t>201 N Phillips St Thomasboro, IL 61878 9784</t>
  </si>
  <si>
    <t>21191 Shawneetown Rd Thompsonville, IL 62890 1035</t>
  </si>
  <si>
    <t>Thornton Fractional Twp HSD 215</t>
  </si>
  <si>
    <t>18601 Torrence Ave Lansing, IL 60438 2830</t>
  </si>
  <si>
    <t>200 N Wolcott St Thornton, IL 60476 1254</t>
  </si>
  <si>
    <t>465 E 170th St South Holland, IL 60473 3400</t>
  </si>
  <si>
    <t>1215 Houbolt Rd Joliet, IL 60431 8938</t>
  </si>
  <si>
    <t>1121 County Road 800 N Tolono, IL 61880 0720</t>
  </si>
  <si>
    <t>535 N 1981st Rd Tonica, IL 61370 9660</t>
  </si>
  <si>
    <t>Township HSD 211</t>
  </si>
  <si>
    <t>1750 S Roselle Rd Palatine, IL 60067 7302</t>
  </si>
  <si>
    <t>400 W Pearl St Tremont, IL 61568 8500</t>
  </si>
  <si>
    <t>324 W Charles St Buffalo, IL 62515 6267</t>
  </si>
  <si>
    <t>Tri Point CUSD 6-J</t>
  </si>
  <si>
    <t>101 Main St Kempton, IL 60946 0128</t>
  </si>
  <si>
    <t>410 E Washington St Downs, IL 61736 9380</t>
  </si>
  <si>
    <t>203 E Throp St Troy, IL 62294 1231</t>
  </si>
  <si>
    <t>Trico CUSD 176</t>
  </si>
  <si>
    <t>16533 Highway 4 Campbell Hill, IL 62916 0220</t>
  </si>
  <si>
    <t>105 E Hamilton Rd Bloomington, IL 61704 7574</t>
  </si>
  <si>
    <t>1335 Cedar Ct Carbondale, IL 62901 5337</t>
  </si>
  <si>
    <t>2204 Concord Arenzville Rd Concord, IL 62631 5017</t>
  </si>
  <si>
    <t>Troy CCSD 30C</t>
  </si>
  <si>
    <t>5800 Theodore Dr Plainfield, IL 60586 5269</t>
  </si>
  <si>
    <t>409 S Prairie St Tuscola, IL 61953 1770</t>
  </si>
  <si>
    <t>11220 State Highway 1 Robinson, IL 62454 5707</t>
  </si>
  <si>
    <t>651 S Morgan St Rm 119 Virginia, IL 62691 1547</t>
  </si>
  <si>
    <t>Twp HSD 113</t>
  </si>
  <si>
    <t>1040 Park Ave W Highland Park, IL 60035 2257</t>
  </si>
  <si>
    <t>4600 N Oak Park Ave Harwood Heights, IL 60706 4823</t>
  </si>
  <si>
    <t>1661 Cherry Hill Rd Joliet, IL 60433 8508</t>
  </si>
  <si>
    <t>1905 100th St Monmouth, IL 61462 9221</t>
  </si>
  <si>
    <t>4033 S Illinois Ave Carbondale, IL 62903 8375</t>
  </si>
  <si>
    <t>1101 E University Urbana, IL 61803 3039</t>
  </si>
  <si>
    <t>V I T CUSD 2</t>
  </si>
  <si>
    <t>1502 E US Highway 136 Table Grove, IL 61482 9612</t>
  </si>
  <si>
    <t>Valley EFE System (VALEES)</t>
  </si>
  <si>
    <t>RR 47 Waubonsee Sugar Grove, IL 60554 9454</t>
  </si>
  <si>
    <t>801 W Normantown Rd Romeoville, IL 60446 4330</t>
  </si>
  <si>
    <t>300 S Cedar Bluff Dr Valmeyer, IL 62295 3133</t>
  </si>
  <si>
    <t>300 4th St Venice, IL 62090 1015</t>
  </si>
  <si>
    <t>15009 Catlin Tilton Rd Danville, IL 61834 5176</t>
  </si>
  <si>
    <t>2000 E Main 110 LH Danville, IL 61832 5176</t>
  </si>
  <si>
    <t>601 N 1st St Vienna, IL 62995 1603</t>
  </si>
  <si>
    <t>310 N 3rd St Vienna, IL 62995 0427</t>
  </si>
  <si>
    <t>400 N Sycamore St Villa Grove, IL 61956 9771</t>
  </si>
  <si>
    <t>651 S Morgan St Virginia, IL 62691 1547</t>
  </si>
  <si>
    <t>191 W 155th Pl Harvey, IL 60426 3413</t>
  </si>
  <si>
    <t>218 W 13th St Mount Carmel, IL 62863 1243</t>
  </si>
  <si>
    <t>1463 N 33rd Rd Ottawa, IL 61350 9622</t>
  </si>
  <si>
    <t>2902 N Il Route 178 Utica, IL 61373 9717</t>
  </si>
  <si>
    <t>804 W Knob St Waltonville, IL 62894 2812</t>
  </si>
  <si>
    <t>311 S Water St Warren, IL 61087 9360</t>
  </si>
  <si>
    <t>34090 N Almond Rd Gurnee, IL 60031 5310</t>
  </si>
  <si>
    <t>Warrensburg-Latham CUSD 11</t>
  </si>
  <si>
    <t>430 W North St Warrensburg, IL 62573 2001</t>
  </si>
  <si>
    <t>340 S 11th St Warsaw, IL 62379 1431</t>
  </si>
  <si>
    <t>115 Bondurant St Washington, IL 61571 2448</t>
  </si>
  <si>
    <t>303 Jackson St Washington, IL 61571 1473</t>
  </si>
  <si>
    <t>302 Bellefontaine Dr Waterloo, IL 62298 1790</t>
  </si>
  <si>
    <t>555 N Main St Wauconda, IL 60084 1229</t>
  </si>
  <si>
    <t>1201 N Sheridan Rd Waukegan, IL 60085 2081</t>
  </si>
  <si>
    <t>201 N Miller St Waverly, IL 62692 1041</t>
  </si>
  <si>
    <t>408 E Mill St Wayne City, IL 62895 0457</t>
  </si>
  <si>
    <t>699 Wesclin Rd Trenton, IL 62293 2627</t>
  </si>
  <si>
    <t>West Carroll CUSD 314</t>
  </si>
  <si>
    <t>642 S East St Mount Carroll, IL 61053 1459</t>
  </si>
  <si>
    <t>Henderson</t>
  </si>
  <si>
    <t>1514 US Route 34 Biggsville, IL 61418 5012</t>
  </si>
  <si>
    <t>130 S Lafayette St Ste 201 Macomb, IL 61455 2239</t>
  </si>
  <si>
    <t>312 E Forest Ave West Chicago, IL 60185 3528</t>
  </si>
  <si>
    <t>2695 Woodlawn Rd Lincoln, IL 62656 9632</t>
  </si>
  <si>
    <t>3131 Techny Rd Northbrook, IL 60062 5857</t>
  </si>
  <si>
    <t>204 S Hun St Colchester, IL 62326 1129</t>
  </si>
  <si>
    <t>West Washington Co CUD 10</t>
  </si>
  <si>
    <t>400 S Hanover St Okawville, IL 62271 0027</t>
  </si>
  <si>
    <t>9981 Canterbury St Westchester, IL 60154 4424</t>
  </si>
  <si>
    <t>130 S Lafayette St Ste 200 Macomb, IL 61455 2280</t>
  </si>
  <si>
    <t>401 McDonough St Barry, IL 62312 1031</t>
  </si>
  <si>
    <t>4225 Wolf Rd Western Springs, IL 60558 1453</t>
  </si>
  <si>
    <t>Westville CUSD 2</t>
  </si>
  <si>
    <t>125 W Ellsworth St Westville, IL 61883 1233</t>
  </si>
  <si>
    <t>439 Willard St Kewanee, IL 61443 3717</t>
  </si>
  <si>
    <t>999 W Dundee Rd Wheeling, IL 60090 3986</t>
  </si>
  <si>
    <t>Whiteside Reg Voc System</t>
  </si>
  <si>
    <t>1608 5th Ave Sterling, IL 61081 1360</t>
  </si>
  <si>
    <t>111 Warrior Way Belleville, IL 62221 5117</t>
  </si>
  <si>
    <t>500 Wilco Blvd Romeoville, IL 60446 3957</t>
  </si>
  <si>
    <t>Will County SD 92</t>
  </si>
  <si>
    <t>708 N State St Lockport, IL 60441 2227</t>
  </si>
  <si>
    <t>325 W Kentucky Ave Williamsfield, IL 61489 5479</t>
  </si>
  <si>
    <t>411 S Court St Marion, IL 62959 2711</t>
  </si>
  <si>
    <t>800 S Walnut St Williamsville, IL 62693 9729</t>
  </si>
  <si>
    <t>815 W 7th St Centralia, IL 62801 5726</t>
  </si>
  <si>
    <t>8345 Archer Ave Willow Springs, IL 60480 1402</t>
  </si>
  <si>
    <t>Wilmette Community Spec Ed Agreement</t>
  </si>
  <si>
    <t>615 Locust Rd Wilmette, IL 60091 2237</t>
  </si>
  <si>
    <t>209U Wildcat Ct Wilmington, IL 60481 4500</t>
  </si>
  <si>
    <t>149 S Elm St Winchester, IL 62694 1246</t>
  </si>
  <si>
    <t>1424 Minnesota Ave Windsor, IL 61957 1010</t>
  </si>
  <si>
    <t>0S150 Winfield Rd Winfield, IL 60190 1266</t>
  </si>
  <si>
    <t>11971 Wagon Wheel Rd Rockton, IL 61072 3322</t>
  </si>
  <si>
    <t>304 E McNair Rd Winnebago, IL 61088 9014</t>
  </si>
  <si>
    <t>1235 Oak St Winnetka, IL 60093 2168</t>
  </si>
  <si>
    <t>500 North Ave Winthrop Harbor, IL 60096 1186</t>
  </si>
  <si>
    <t>410 Huntwood Rd Swansea, IL 62226 1824</t>
  </si>
  <si>
    <t>543 N Wood Dale Rd Wood Dale, IL 60191 1535</t>
  </si>
  <si>
    <t>Wood River-Hartford ESD 15</t>
  </si>
  <si>
    <t>501 E Lorena Ave Wood River, IL 62095 2123</t>
  </si>
  <si>
    <t>205 S Engelwood Dr Metamora, IL 61548 8781</t>
  </si>
  <si>
    <t>1105 N Hunt Club Rd Gurnee, IL 60031 2418</t>
  </si>
  <si>
    <t>5800 E 3000 North Rd Streator, IL 61364 8881</t>
  </si>
  <si>
    <t>Woodlawn Unit School District 209</t>
  </si>
  <si>
    <t>300 N Central St Woodlawn, IL 62898 1136</t>
  </si>
  <si>
    <t>7925 Janes Ave Woodridge, IL 60517 3821</t>
  </si>
  <si>
    <t>2990 Raffel Rd Woodstock, IL 60098 3126</t>
  </si>
  <si>
    <t>11218 S Ridgeland Ave Worth, IL 60482 1970</t>
  </si>
  <si>
    <t>602 Center Pkwy Ste A Yorkville, IL 60560 1499</t>
  </si>
  <si>
    <t>4989 State Highway 148 Zeigler, IL 62999 0038</t>
  </si>
  <si>
    <t>2800 29th St Zion, IL 60099 3010</t>
  </si>
  <si>
    <t>3901 21st St Zion, IL 60099 1476</t>
  </si>
  <si>
    <t>Spring Garden CCSD 178</t>
  </si>
  <si>
    <t>Form 50-37</t>
  </si>
  <si>
    <t>Fiscal Year</t>
  </si>
  <si>
    <t>Due to ISBE</t>
  </si>
  <si>
    <t>June 30,</t>
  </si>
  <si>
    <t>Manually Update these dates:</t>
  </si>
  <si>
    <t>Note on line 28</t>
  </si>
  <si>
    <t>- Cash and Investments</t>
  </si>
  <si>
    <t>- Cash and Investments*</t>
  </si>
  <si>
    <t xml:space="preserve">will be available for public inspection in the school district/joint agreement administrative office by November 30 annually. </t>
  </si>
  <si>
    <t xml:space="preserve">        Individuals wanting to review this form should contact:</t>
  </si>
  <si>
    <t>will be posted on the Illinois State Board of Education's website at www.isbe.net.</t>
  </si>
  <si>
    <t>ASA1 tab</t>
  </si>
  <si>
    <r>
      <rPr>
        <sz val="10"/>
        <color rgb="FF000000"/>
        <rFont val="Arial"/>
        <family val="2"/>
      </rPr>
      <t>ITEM 4.</t>
    </r>
    <r>
      <rPr>
        <sz val="10"/>
        <color indexed="8"/>
        <rFont val="Arial"/>
        <family val="2"/>
      </rPr>
      <t xml:space="preserve"> – Aggregate the value of consideration of all contracts included in item 3 and record the dollar amount below in the space provided.</t>
    </r>
  </si>
  <si>
    <t>; (2) collective</t>
  </si>
  <si>
    <t>bargaining agreements with district employee groups; and (3) personal services contracts with individual district employees.</t>
  </si>
  <si>
    <r>
      <rPr>
        <sz val="10"/>
        <color rgb="FF000000"/>
        <rFont val="Arial"/>
        <family val="2"/>
      </rPr>
      <t xml:space="preserve">ITEM 2. </t>
    </r>
    <r>
      <rPr>
        <sz val="10"/>
        <color indexed="8"/>
        <rFont val="Arial"/>
        <family val="2"/>
      </rPr>
      <t>– Aggregate the value of consideration of all contracts included in Item 1 and record the dollar amount below in the space provided.</t>
    </r>
  </si>
  <si>
    <t>to minority, female, disabled or local contractors and record the number below in the space provided. Do not include: (1) multi-year</t>
  </si>
  <si>
    <t>contracts awarded prior to FY2022</t>
  </si>
  <si>
    <t xml:space="preserve">   *If there are no contracts of this nature, please enter "0" in box to the right.</t>
  </si>
  <si>
    <t>; (2) collective bargaining agreements with district employee groups; and (3) personal services contracts</t>
  </si>
  <si>
    <t>with individual district employees.</t>
  </si>
  <si>
    <t>Dimmick CCSD 175</t>
  </si>
  <si>
    <t>Cass/Sangamon/Menard/Morgan</t>
  </si>
  <si>
    <t>LaSalle/Livingston</t>
  </si>
  <si>
    <t>Effingham/Fayette</t>
  </si>
  <si>
    <t>Madison/Jersey</t>
  </si>
  <si>
    <t>Henry/Bureau</t>
  </si>
  <si>
    <t>Macon/DeWitt</t>
  </si>
  <si>
    <t>Cook/Lake/Kane/McHenry</t>
  </si>
  <si>
    <t>Effingham/Fayette/Shelby</t>
  </si>
  <si>
    <t>St. Clair</t>
  </si>
  <si>
    <t>Boone/McHenry/DeKalb</t>
  </si>
  <si>
    <t>DuPage</t>
  </si>
  <si>
    <t>Cook/Will</t>
  </si>
  <si>
    <t>DeWitt</t>
  </si>
  <si>
    <t>Bond/Montgomery</t>
  </si>
  <si>
    <t>Bond/Christian/Effingham/Fayette/Montgomery</t>
  </si>
  <si>
    <t>Stark/Bureau/Marshall</t>
  </si>
  <si>
    <t>Macoupin/Madison</t>
  </si>
  <si>
    <t>Calhoun/Greene</t>
  </si>
  <si>
    <t>Jackson/Williamson</t>
  </si>
  <si>
    <t>Winnebago/Boone/Ogle</t>
  </si>
  <si>
    <t>McHenry/Lake</t>
  </si>
  <si>
    <t>Shelby/Christian/Macon</t>
  </si>
  <si>
    <t>Kane/DeKalb</t>
  </si>
  <si>
    <t>Iroquois/Kankakee</t>
  </si>
  <si>
    <t>Piatt/Macon/Moultrie</t>
  </si>
  <si>
    <t>Clay/Wayne/Richland</t>
  </si>
  <si>
    <t>Clay/Jasper/Richland/Wayne</t>
  </si>
  <si>
    <t>Grundy/Will</t>
  </si>
  <si>
    <t>Madison/St. Clair</t>
  </si>
  <si>
    <t>Cumberland/Jasper</t>
  </si>
  <si>
    <t>Kane/McHenry/Cook/DeKalb</t>
  </si>
  <si>
    <t>Adams/Hancock</t>
  </si>
  <si>
    <t>Hancock/Henderson</t>
  </si>
  <si>
    <t>LaSalle</t>
  </si>
  <si>
    <t>LaSalle/Bureau</t>
  </si>
  <si>
    <t>Union/Alexander/Pulaski</t>
  </si>
  <si>
    <t>Winnebago/Stephenson</t>
  </si>
  <si>
    <t>LaSalle/DeKalb/Lee</t>
  </si>
  <si>
    <t>Carroll/Ogle/Stephenson</t>
  </si>
  <si>
    <t>Christian/Sangamon</t>
  </si>
  <si>
    <t>DuPage/Cook</t>
  </si>
  <si>
    <t>Brown/Calhoun/Cass/Greene/Macoupin/Morgan/Pike/Scott</t>
  </si>
  <si>
    <t>Franklin/Williamson</t>
  </si>
  <si>
    <t>Knox/Warren</t>
  </si>
  <si>
    <t>Henry/Knox</t>
  </si>
  <si>
    <t>Grundy/Kankakee</t>
  </si>
  <si>
    <t>Henry/Whiteside</t>
  </si>
  <si>
    <t>White/Edwards/Wayne/Wabash</t>
  </si>
  <si>
    <t>Hardin/Gallatin</t>
  </si>
  <si>
    <t>DeWitt/Livingston/Logan/McLean</t>
  </si>
  <si>
    <t>Champaign/Douglas/Ford/Vermilion</t>
  </si>
  <si>
    <t>DeKalb/Ogle/Boone/Winnebago</t>
  </si>
  <si>
    <t>Bond/Madison/Montgemery</t>
  </si>
  <si>
    <t>DeKalb/Kane/Kendall</t>
  </si>
  <si>
    <t>Winnebago/Boone</t>
  </si>
  <si>
    <t>McHenry/Kane</t>
  </si>
  <si>
    <t>Morgan/Greene</t>
  </si>
  <si>
    <t>Boone/Winnebago</t>
  </si>
  <si>
    <t>Hancock/Henderson/McDonough</t>
  </si>
  <si>
    <t>Bureau/Lee</t>
  </si>
  <si>
    <t>Lawrence/Crawford</t>
  </si>
  <si>
    <t>LaSalle/DeKalb</t>
  </si>
  <si>
    <t>Cook/DuPage</t>
  </si>
  <si>
    <t>Logan/Menard/Macon/Sangamon</t>
  </si>
  <si>
    <t>Logan/Menard/Mason/Sangamon</t>
  </si>
  <si>
    <t>Kendall/Grundy</t>
  </si>
  <si>
    <t>Montgomery/Macoupin</t>
  </si>
  <si>
    <t>Kankakee/Will</t>
  </si>
  <si>
    <t>Williamson/Johnson</t>
  </si>
  <si>
    <t>Coles/Cumberland/Moultrie/Shelby</t>
  </si>
  <si>
    <t>McLean/Woodford</t>
  </si>
  <si>
    <t>LaSalle/Grundy</t>
  </si>
  <si>
    <t>Grundy/Kendall/Will</t>
  </si>
  <si>
    <t>Christian/Montgomery</t>
  </si>
  <si>
    <t>Macoupin/Montgomery</t>
  </si>
  <si>
    <t>DuPage/Will</t>
  </si>
  <si>
    <t>Washington/Jefferson/Perry</t>
  </si>
  <si>
    <t>Logan/Mason/Menard</t>
  </si>
  <si>
    <t>Wayne/White</t>
  </si>
  <si>
    <t>Johnson/Williamson</t>
  </si>
  <si>
    <t>Kendall/LaSalle</t>
  </si>
  <si>
    <t>Kendall/Grundy/LaSalle</t>
  </si>
  <si>
    <t>Montgomery/Christian/Fayette</t>
  </si>
  <si>
    <t>White/Hamilton/Gallatin</t>
  </si>
  <si>
    <t>Greene/Scott</t>
  </si>
  <si>
    <t>Fayette/Montgomery</t>
  </si>
  <si>
    <t>Macon/Moultrie/Shelby</t>
  </si>
  <si>
    <t>McLean/Tazewell/Logan/DeWitt</t>
  </si>
  <si>
    <t>Henry/Rock Island</t>
  </si>
  <si>
    <t>Christian/Shelby/Montgomery</t>
  </si>
  <si>
    <t>Montgomery/Macoupin/Christian</t>
  </si>
  <si>
    <t>Marion/Fayette/Clinton</t>
  </si>
  <si>
    <t>Stephenson/Jo Daviess/Carroll</t>
  </si>
  <si>
    <t>Will/Kankakee</t>
  </si>
  <si>
    <t>Pike/Calhoun</t>
  </si>
  <si>
    <t>Perry/Washington</t>
  </si>
  <si>
    <t>Livingston/McLean/Ford</t>
  </si>
  <si>
    <t>Champaign/Vermilion</t>
  </si>
  <si>
    <t>Richland/Jasper/Wayne/Clay/Lawrence</t>
  </si>
  <si>
    <t>DeKalb/LaSalle/Kendall</t>
  </si>
  <si>
    <t>Christian/Macon/Sangamon</t>
  </si>
  <si>
    <t>Scott/Morgan</t>
  </si>
  <si>
    <t>Kane/Cook/DuPage</t>
  </si>
  <si>
    <t>Alexander/Jackson/Union</t>
  </si>
  <si>
    <t>Adams/Hancock/McDonough/Schuyler</t>
  </si>
  <si>
    <t>Macoupin/Jersey/Greene</t>
  </si>
  <si>
    <t>Fulton/Knox</t>
  </si>
  <si>
    <t>Stark/Knox/Marshall/Henry/Peoria</t>
  </si>
  <si>
    <t>Moultrie/Coles/Shelby</t>
  </si>
  <si>
    <t>DeKalb/Kane</t>
  </si>
  <si>
    <t>Effingham/Shelby/Cumberland</t>
  </si>
  <si>
    <t>Franklin/Hamilton/Williamson</t>
  </si>
  <si>
    <t>Ford/Iroquois/Livingston/Kankakee</t>
  </si>
  <si>
    <t>Jackson/Perry/Union</t>
  </si>
  <si>
    <t>Morgan/Cass/Scott</t>
  </si>
  <si>
    <t>Douglas/Champaign</t>
  </si>
  <si>
    <t>Johnson/Massac/Williamson/Union</t>
  </si>
  <si>
    <t>Cass/Morgan</t>
  </si>
  <si>
    <t>Macon/Logan</t>
  </si>
  <si>
    <t>McDonough/Hancock/Henderson</t>
  </si>
  <si>
    <t>McDonough/Fulton/Hancock/Schuyler/Mason</t>
  </si>
  <si>
    <t>Henry/Bureau/Stark</t>
  </si>
  <si>
    <t>Knox/Peoria/Stark</t>
  </si>
  <si>
    <t>Scott/Morgan/Greene</t>
  </si>
  <si>
    <t>Kane/Kendall</t>
  </si>
  <si>
    <t>Vermilion/Champaign</t>
  </si>
  <si>
    <t>Saint Clair</t>
  </si>
  <si>
    <t>Woodford/Marshall</t>
  </si>
  <si>
    <t>Maditon/St. Clair</t>
  </si>
  <si>
    <t>Monroe/St. Clair</t>
  </si>
  <si>
    <t>Tazewell/Woodford</t>
  </si>
  <si>
    <t>Lee/Ogle</t>
  </si>
  <si>
    <t>Lee/Whiteside</t>
  </si>
  <si>
    <t>Woodford/McLean/Livingston</t>
  </si>
  <si>
    <t>Peoria/Knox</t>
  </si>
  <si>
    <t>Whiteside/Rock Island/Henry</t>
  </si>
  <si>
    <t>Ogle/DeKalb</t>
  </si>
  <si>
    <t>Woodford/McLean/Tazewell</t>
  </si>
  <si>
    <t>Will/Cook</t>
  </si>
  <si>
    <t>Peoria/Marshall</t>
  </si>
  <si>
    <t>Peoria/Fulton</t>
  </si>
  <si>
    <t>Mason/Tazewell</t>
  </si>
  <si>
    <t>Sangamon/Morgan</t>
  </si>
  <si>
    <t>Cole</t>
  </si>
  <si>
    <t>Edwards/Gallatin/Harind/Pope/Saline/Wabash/Wayne/White</t>
  </si>
  <si>
    <t>Monroe/Randolph/St. Clair</t>
  </si>
  <si>
    <t>Sangamon/Christian/Mont.</t>
  </si>
  <si>
    <t>Will/Kendall</t>
  </si>
  <si>
    <t>Lee/Ogle/Whiteside</t>
  </si>
  <si>
    <t>Menard/Cass/Sangamon</t>
  </si>
  <si>
    <t>Peoria/Stark/Marshall</t>
  </si>
  <si>
    <t>Ogle/Lee</t>
  </si>
  <si>
    <t>Ogle/DeKalb/Lee</t>
  </si>
  <si>
    <t>Sangamon/Christian</t>
  </si>
  <si>
    <t>Rock Island/Mercer</t>
  </si>
  <si>
    <t>Mercer/ Rock Island</t>
  </si>
  <si>
    <t>Madison/Macoupin</t>
  </si>
  <si>
    <t>Lee/DeKalb</t>
  </si>
  <si>
    <t>Brown Scott Morgan Cass</t>
  </si>
  <si>
    <t>Rock Island/Henry</t>
  </si>
  <si>
    <t>CHECK FOR ERRORS</t>
  </si>
  <si>
    <t>Message</t>
  </si>
  <si>
    <t>Are all errors corrected?</t>
  </si>
  <si>
    <t>End of Balancing</t>
  </si>
  <si>
    <t>This worksheet checks various cells to ensure form is complete and correct.</t>
  </si>
  <si>
    <t>ASA Item References</t>
  </si>
  <si>
    <t>Salary Sched 5 tab</t>
  </si>
  <si>
    <t>Contracts Exceeding $25,000 9 tab</t>
  </si>
  <si>
    <r>
      <t xml:space="preserve">Cover Page </t>
    </r>
    <r>
      <rPr>
        <b/>
        <sz val="9"/>
        <color rgb="FF800000"/>
        <rFont val="Calibri"/>
        <family val="2"/>
        <scheme val="minor"/>
      </rPr>
      <t>(ASA 1 tab)</t>
    </r>
  </si>
  <si>
    <r>
      <t xml:space="preserve">Statement of Assets &amp; Liabilities </t>
    </r>
    <r>
      <rPr>
        <b/>
        <sz val="9"/>
        <color rgb="FF800000"/>
        <rFont val="Calibri"/>
        <family val="2"/>
        <scheme val="minor"/>
      </rPr>
      <t>(ASA 2 tab)</t>
    </r>
  </si>
  <si>
    <r>
      <t xml:space="preserve">Statement of Revenues, Expenditures, Other Sources, &amp; Changes in Balance </t>
    </r>
    <r>
      <rPr>
        <b/>
        <sz val="9"/>
        <color rgb="FF800000"/>
        <rFont val="Calibri"/>
        <family val="2"/>
        <scheme val="minor"/>
      </rPr>
      <t>(ASA 3 tab)</t>
    </r>
  </si>
  <si>
    <r>
      <t xml:space="preserve">Payment Schedules </t>
    </r>
    <r>
      <rPr>
        <b/>
        <sz val="9"/>
        <color rgb="FF800000"/>
        <rFont val="Calibri"/>
        <family val="2"/>
        <scheme val="minor"/>
      </rPr>
      <t>(Paym 6-Paym 8 tabs)</t>
    </r>
  </si>
  <si>
    <r>
      <rPr>
        <b/>
        <sz val="9"/>
        <rFont val="Calibri"/>
        <family val="2"/>
        <scheme val="minor"/>
      </rPr>
      <t>Name of newspaper</t>
    </r>
    <r>
      <rPr>
        <sz val="9"/>
        <rFont val="Calibri"/>
        <family val="2"/>
        <scheme val="minor"/>
      </rPr>
      <t xml:space="preserve"> must be entered. </t>
    </r>
    <r>
      <rPr>
        <b/>
        <sz val="9"/>
        <color rgb="FF800000"/>
        <rFont val="Calibri"/>
        <family val="2"/>
        <scheme val="minor"/>
      </rPr>
      <t>(Cell D13)</t>
    </r>
  </si>
  <si>
    <r>
      <rPr>
        <b/>
        <sz val="9"/>
        <rFont val="Calibri"/>
        <family val="2"/>
        <scheme val="minor"/>
      </rPr>
      <t xml:space="preserve">Assurance box </t>
    </r>
    <r>
      <rPr>
        <sz val="9"/>
        <rFont val="Calibri"/>
        <family val="2"/>
        <scheme val="minor"/>
      </rPr>
      <t xml:space="preserve">must be marked. </t>
    </r>
    <r>
      <rPr>
        <b/>
        <sz val="9"/>
        <color rgb="FF800000"/>
        <rFont val="Calibri"/>
        <family val="2"/>
        <scheme val="minor"/>
      </rPr>
      <t>(Cell F16)</t>
    </r>
  </si>
  <si>
    <r>
      <rPr>
        <b/>
        <sz val="9"/>
        <rFont val="Calibri"/>
        <family val="2"/>
        <scheme val="minor"/>
      </rPr>
      <t>District Name</t>
    </r>
    <r>
      <rPr>
        <sz val="9"/>
        <rFont val="Calibri"/>
        <family val="2"/>
        <scheme val="minor"/>
      </rPr>
      <t xml:space="preserve"> must be selected from </t>
    </r>
    <r>
      <rPr>
        <b/>
        <sz val="9"/>
        <rFont val="Calibri"/>
        <family val="2"/>
        <scheme val="minor"/>
      </rPr>
      <t>drop-down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 xml:space="preserve">(Cell D9)
</t>
    </r>
    <r>
      <rPr>
        <b/>
        <sz val="9"/>
        <color rgb="FFFF0000"/>
        <rFont val="Calibri"/>
        <family val="2"/>
        <scheme val="minor"/>
      </rPr>
      <t>(Do not type full district name manually.)</t>
    </r>
  </si>
  <si>
    <r>
      <t xml:space="preserve">Input number and value of contracts.
</t>
    </r>
    <r>
      <rPr>
        <b/>
        <sz val="9"/>
        <color rgb="FFFF0000"/>
        <rFont val="Calibri"/>
        <family val="2"/>
        <scheme val="minor"/>
      </rPr>
      <t>(Cell must have a number or zero. Do not leave blank.)</t>
    </r>
  </si>
  <si>
    <r>
      <t xml:space="preserve">Issues to be resolved are marked here with an </t>
    </r>
    <r>
      <rPr>
        <b/>
        <sz val="10"/>
        <color rgb="FFFF0000"/>
        <rFont val="Calibri"/>
        <family val="2"/>
        <scheme val="minor"/>
      </rPr>
      <t xml:space="preserve">ERROR </t>
    </r>
    <r>
      <rPr>
        <b/>
        <sz val="10"/>
        <rFont val="Calibri"/>
        <family val="2"/>
        <scheme val="minor"/>
      </rPr>
      <t>message.</t>
    </r>
  </si>
  <si>
    <t>Input amounts.</t>
  </si>
  <si>
    <t>Record staff under appropriate salary range(s).</t>
  </si>
  <si>
    <t xml:space="preserve"> Click here to choose your district from drop-down list</t>
  </si>
  <si>
    <r>
      <t xml:space="preserve">Input </t>
    </r>
    <r>
      <rPr>
        <b/>
        <sz val="9"/>
        <rFont val="Calibri"/>
        <family val="2"/>
        <scheme val="minor"/>
      </rPr>
      <t>Beginning Fund Balances without Student Activity Funds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C30:K30)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</si>
  <si>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r>
      <t xml:space="preserve">Input </t>
    </r>
    <r>
      <rPr>
        <b/>
        <sz val="9"/>
        <rFont val="Calibri"/>
        <family val="2"/>
        <scheme val="minor"/>
      </rPr>
      <t>Student Activity Fund Balance as of July 1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C34)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</si>
  <si>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estimated </t>
    </r>
    <r>
      <rPr>
        <b/>
        <sz val="9"/>
        <rFont val="Calibri"/>
        <family val="2"/>
        <scheme val="minor"/>
      </rPr>
      <t>Student Activity Fund Cash &amp; Assets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D40)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</si>
  <si>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prior year </t>
    </r>
    <r>
      <rPr>
        <b/>
        <sz val="9"/>
        <rFont val="Calibri"/>
        <family val="2"/>
        <scheme val="minor"/>
      </rPr>
      <t>Cash &amp; Investments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D62:L62)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</si>
  <si>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t xml:space="preserve"> Select dist name from drop-down on line above</t>
  </si>
  <si>
    <t>33-048-2760-26</t>
  </si>
  <si>
    <t>01-009-2620-26</t>
  </si>
  <si>
    <t>19-022-0040-02</t>
  </si>
  <si>
    <t>34-049-1250-13</t>
  </si>
  <si>
    <t>07-016-8060-60</t>
  </si>
  <si>
    <t>21-028-0910-04</t>
  </si>
  <si>
    <t>13-014-0630-02</t>
  </si>
  <si>
    <t>44-063-0190-24</t>
  </si>
  <si>
    <t>20-093-0170-24</t>
  </si>
  <si>
    <t>35-050-0650-04</t>
  </si>
  <si>
    <t>07-016-1260-02</t>
  </si>
  <si>
    <t>03-025-0100-26</t>
  </si>
  <si>
    <t>41-057-0110-26</t>
  </si>
  <si>
    <t>28-037-2250-26</t>
  </si>
  <si>
    <t>47-052-2720-26</t>
  </si>
  <si>
    <t>30-091-0370-04</t>
  </si>
  <si>
    <t>30-091-0810-16</t>
  </si>
  <si>
    <t>28-037-2260-26</t>
  </si>
  <si>
    <t>34-049-0340-04</t>
  </si>
  <si>
    <t>34-049-1020-04</t>
  </si>
  <si>
    <t>07-016-1450-02</t>
  </si>
  <si>
    <t>11-021-3060-26</t>
  </si>
  <si>
    <t>39-055-0010-26</t>
  </si>
  <si>
    <t>07-016-2170-16</t>
  </si>
  <si>
    <t>05-016-0250-02</t>
  </si>
  <si>
    <t>54-092-2250-17</t>
  </si>
  <si>
    <t>54-092-0610-03</t>
  </si>
  <si>
    <t>11-021-3050-26</t>
  </si>
  <si>
    <t>13-095-0150-04</t>
  </si>
  <si>
    <t>47-052-2750-26</t>
  </si>
  <si>
    <t>26-029-0010-26</t>
  </si>
  <si>
    <t>51-065-2130-26</t>
  </si>
  <si>
    <t>07-016-1250-02</t>
  </si>
  <si>
    <t>51-084-0100-26</t>
  </si>
  <si>
    <t>31-045-1310-22</t>
  </si>
  <si>
    <t>31-045-1290-22</t>
  </si>
  <si>
    <t>13-014-0210-02</t>
  </si>
  <si>
    <t>05-016-0370-02</t>
  </si>
  <si>
    <t>51-084-0050-26</t>
  </si>
  <si>
    <t>34-049-1060-02</t>
  </si>
  <si>
    <t>34-049-2200-26</t>
  </si>
  <si>
    <t>13-014-0570-02</t>
  </si>
  <si>
    <t>48-072-0660-02</t>
  </si>
  <si>
    <t>31-045-1010-22</t>
  </si>
  <si>
    <t>34-049-0030-04</t>
  </si>
  <si>
    <t>01-009-0150-26</t>
  </si>
  <si>
    <t>03-025-0200-26</t>
  </si>
  <si>
    <t>56-099-200U-26</t>
  </si>
  <si>
    <t>50-082-1190-02</t>
  </si>
  <si>
    <t>50-082-8010-60</t>
  </si>
  <si>
    <t>50-082-1180-02</t>
  </si>
  <si>
    <t>50-082-2010-17</t>
  </si>
  <si>
    <t>06-016-0880-02</t>
  </si>
  <si>
    <t>04-004-1000-26</t>
  </si>
  <si>
    <t>39-074-0050-26</t>
  </si>
  <si>
    <t>19-022-0250-02</t>
  </si>
  <si>
    <t>19-022-0020-02</t>
  </si>
  <si>
    <t>21-028-0470-04</t>
  </si>
  <si>
    <t>21-028-1030-13</t>
  </si>
  <si>
    <t>06-016-0870-02</t>
  </si>
  <si>
    <t>06-016-0980-02</t>
  </si>
  <si>
    <t>06-016-1000-02</t>
  </si>
  <si>
    <t>41-057-0080-26</t>
  </si>
  <si>
    <t>13-041-0820-02</t>
  </si>
  <si>
    <t>47-098-0000-61</t>
  </si>
  <si>
    <t>34-049-0380-02</t>
  </si>
  <si>
    <t>54-092-0010-26</t>
  </si>
  <si>
    <t>54-092-8000-80</t>
  </si>
  <si>
    <t>49-081-8650-60</t>
  </si>
  <si>
    <t>07-016-2060-17</t>
  </si>
  <si>
    <t>19-022-0130-02</t>
  </si>
  <si>
    <t>17-064-0870-41</t>
  </si>
  <si>
    <t>17-064-0870-25</t>
  </si>
  <si>
    <t>17-020-0180-26</t>
  </si>
  <si>
    <t>13-041-3180-27</t>
  </si>
  <si>
    <t>35-059-0050-61</t>
  </si>
  <si>
    <t>03-003-0020-26</t>
  </si>
  <si>
    <t>03-026-7410-45</t>
  </si>
  <si>
    <t>32-046-0530-02</t>
  </si>
  <si>
    <t>24-032-0750-02</t>
  </si>
  <si>
    <t>28-088-0010-26</t>
  </si>
  <si>
    <t>32-046-3070-16</t>
  </si>
  <si>
    <t>32-046-0610-02</t>
  </si>
  <si>
    <t>13-014-0120-04</t>
  </si>
  <si>
    <t>07-016-2280-16</t>
  </si>
  <si>
    <t>48-072-3090-26</t>
  </si>
  <si>
    <t>06-016-0950-02</t>
  </si>
  <si>
    <t>50-082-1880-22</t>
  </si>
  <si>
    <t>07-016-1670-02</t>
  </si>
  <si>
    <t>01-005-0010-26</t>
  </si>
  <si>
    <t>03-026-2010-26</t>
  </si>
  <si>
    <t>40-007-0420-26</t>
  </si>
  <si>
    <t>21-044-0430-03</t>
  </si>
  <si>
    <t>40-056-0080-26</t>
  </si>
  <si>
    <t>07-016-1110-02</t>
  </si>
  <si>
    <t>28-006-3400-26</t>
  </si>
  <si>
    <t>07-016-1545-02</t>
  </si>
  <si>
    <t>26-062-1700-26</t>
  </si>
  <si>
    <t>19-022-0530-02</t>
  </si>
  <si>
    <t>47-071-2260-26</t>
  </si>
  <si>
    <t>50-082-1870-26</t>
  </si>
  <si>
    <t>30-002-0010-22</t>
  </si>
  <si>
    <t>40-007-0400-26</t>
  </si>
  <si>
    <t>07-016-1550-02</t>
  </si>
  <si>
    <t>07-016-1320-02</t>
  </si>
  <si>
    <t>28-037-2270-26</t>
  </si>
  <si>
    <t>26-029-0660-25</t>
  </si>
  <si>
    <t>51-084-7900-40</t>
  </si>
  <si>
    <t>49-081-0360-02</t>
  </si>
  <si>
    <t>30-039-1650-16</t>
  </si>
  <si>
    <t>30-039-0950-02</t>
  </si>
  <si>
    <t>45-000-0000-40</t>
  </si>
  <si>
    <t>07-016-2280-46</t>
  </si>
  <si>
    <t>04-000-0000-46</t>
  </si>
  <si>
    <t>07-016-7900-45</t>
  </si>
  <si>
    <t>40-056-0010-26</t>
  </si>
  <si>
    <t>13-014-0010-26</t>
  </si>
  <si>
    <t>20-097-0050-26</t>
  </si>
  <si>
    <t>20-083-0020-26</t>
  </si>
  <si>
    <t>40-031-0010-26</t>
  </si>
  <si>
    <t>21-100-0050-26</t>
  </si>
  <si>
    <t>26-034-3170-04</t>
  </si>
  <si>
    <t>44-063-0260-04</t>
  </si>
  <si>
    <t>11-012-004C-26</t>
  </si>
  <si>
    <t>19-022-0630-02</t>
  </si>
  <si>
    <t>07-016-1460-04</t>
  </si>
  <si>
    <t>07-016-1680-04</t>
  </si>
  <si>
    <t>19-022-1800-04</t>
  </si>
  <si>
    <t>30-073-2040-04</t>
  </si>
  <si>
    <t>05-016-0620-04</t>
  </si>
  <si>
    <t>19-022-0890-04</t>
  </si>
  <si>
    <t>19-022-0930-04</t>
  </si>
  <si>
    <t>19-022-0660-02</t>
  </si>
  <si>
    <t>11-087-0210-26</t>
  </si>
  <si>
    <t>13-014-0710-16</t>
  </si>
  <si>
    <t>13-058-1330-02</t>
  </si>
  <si>
    <t>01-001-0030-26</t>
  </si>
  <si>
    <t>31-045-3010-26</t>
  </si>
  <si>
    <t>32-038-0040-26</t>
  </si>
  <si>
    <t>40-000-0000-46</t>
  </si>
  <si>
    <t>53-102-7210-45</t>
  </si>
  <si>
    <t>50-082-1040-02</t>
  </si>
  <si>
    <t>53-090-0510-02</t>
  </si>
  <si>
    <t>07-016-1100-02</t>
  </si>
  <si>
    <t>13-058-2000-17</t>
  </si>
  <si>
    <t>13-058-1350-02</t>
  </si>
  <si>
    <t>30-077-1000-26</t>
  </si>
  <si>
    <t>39-074-1000-26</t>
  </si>
  <si>
    <t>08-008-3990-26</t>
  </si>
  <si>
    <t>09-010-0040-26</t>
  </si>
  <si>
    <t>56-099-0880-02</t>
  </si>
  <si>
    <t>56-099-0170-02</t>
  </si>
  <si>
    <t>11-015-0010-26</t>
  </si>
  <si>
    <t>45-079-1390-26</t>
  </si>
  <si>
    <t>45-079-1220-19</t>
  </si>
  <si>
    <t>17-054-0610-04</t>
  </si>
  <si>
    <t>07-016-1700-02</t>
  </si>
  <si>
    <t>07-016-1275-02</t>
  </si>
  <si>
    <t>21-028-0990-26</t>
  </si>
  <si>
    <t>34-049-1170-16</t>
  </si>
  <si>
    <t>34-049-1280-16</t>
  </si>
  <si>
    <t>44-063-1550-16</t>
  </si>
  <si>
    <t>07-016-2180-16</t>
  </si>
  <si>
    <t>19-022-0940-16</t>
  </si>
  <si>
    <t>19-022-0990-16</t>
  </si>
  <si>
    <t>06-016-0990-02</t>
  </si>
  <si>
    <t>32-038-0060-26</t>
  </si>
  <si>
    <t>15-016-2990-25</t>
  </si>
  <si>
    <t>12-013-0100-26</t>
  </si>
  <si>
    <t>12-013-0350-46</t>
  </si>
  <si>
    <t>17-020-0150-26</t>
  </si>
  <si>
    <t>24-032-0010-26</t>
  </si>
  <si>
    <t>30-091-0170-22</t>
  </si>
  <si>
    <t>41-057-0100-41</t>
  </si>
  <si>
    <t>41-057-0100-26</t>
  </si>
  <si>
    <t>28-037-1900-02</t>
  </si>
  <si>
    <t>45-067-0040-26</t>
  </si>
  <si>
    <t>05-016-0590-04</t>
  </si>
  <si>
    <t>07-016-2300-13</t>
  </si>
  <si>
    <t>07-016-1300-02</t>
  </si>
  <si>
    <t>19-022-0150-61</t>
  </si>
  <si>
    <t>17-053-4260-04</t>
  </si>
  <si>
    <t>45-079-0010-22</t>
  </si>
  <si>
    <t>07-016-1600-02</t>
  </si>
  <si>
    <t>30-091-0430-04</t>
  </si>
  <si>
    <t>04-101-3200-26</t>
  </si>
  <si>
    <t>53-102-1220-17</t>
  </si>
  <si>
    <t>11-087-003A-26</t>
  </si>
  <si>
    <t>21-100-0030-26</t>
  </si>
  <si>
    <t>32-038-2490-26</t>
  </si>
  <si>
    <t>47-071-1610-04</t>
  </si>
  <si>
    <t>56-099-201U-26</t>
  </si>
  <si>
    <t>53-090-0760-02</t>
  </si>
  <si>
    <t>44-063-0470-04</t>
  </si>
  <si>
    <t>08-089-7230-45</t>
  </si>
  <si>
    <t>11-018-0770-26</t>
  </si>
  <si>
    <t>19-022-2000-26</t>
  </si>
  <si>
    <t>19-022-2010-26</t>
  </si>
  <si>
    <t>26-029-0030-26</t>
  </si>
  <si>
    <t>31-045-3000-26</t>
  </si>
  <si>
    <t>24-047-3080-26</t>
  </si>
  <si>
    <t>01-001-0040-26</t>
  </si>
  <si>
    <t>21-044-0640-02</t>
  </si>
  <si>
    <t>08-089-2010-26</t>
  </si>
  <si>
    <t>26-034-3270-04</t>
  </si>
  <si>
    <t>28-006-0980-02</t>
  </si>
  <si>
    <t>13-014-0620-02</t>
  </si>
  <si>
    <t>54-092-1180-24</t>
  </si>
  <si>
    <t>19-022-0610-02</t>
  </si>
  <si>
    <t>39-055-0610-25</t>
  </si>
  <si>
    <t>53-090-7010-26</t>
  </si>
  <si>
    <t>35-050-0820-04</t>
  </si>
  <si>
    <t>34-049-1090-02</t>
  </si>
  <si>
    <t>16-019-4280-26</t>
  </si>
  <si>
    <t>33-094-7290-45</t>
  </si>
  <si>
    <t>39-074-0570-26</t>
  </si>
  <si>
    <t>53-090-7030-26</t>
  </si>
  <si>
    <t>28-006-1030-22</t>
  </si>
  <si>
    <t>06-016-2120-46</t>
  </si>
  <si>
    <t>30-039-0860-03</t>
  </si>
  <si>
    <t>34-049-0760-02</t>
  </si>
  <si>
    <t>03-025-0300-26</t>
  </si>
  <si>
    <t>35-050-0175-04</t>
  </si>
  <si>
    <t>53-090-0500-02</t>
  </si>
  <si>
    <t>47-052-1700-22</t>
  </si>
  <si>
    <t>07-016-1480-02</t>
  </si>
  <si>
    <t>07-016-1490-02</t>
  </si>
  <si>
    <t>30-091-0660-22</t>
  </si>
  <si>
    <t>32-038-0030-26</t>
  </si>
  <si>
    <t>19-022-0580-02</t>
  </si>
  <si>
    <t>30-073-3000-26</t>
  </si>
  <si>
    <t>48-072-3230-26</t>
  </si>
  <si>
    <t>19-022-5020-46</t>
  </si>
  <si>
    <t>19-022-0880-16</t>
  </si>
  <si>
    <t>50-082-1960-26</t>
  </si>
  <si>
    <t>04-101-3220-26</t>
  </si>
  <si>
    <t>17-053-2320-02</t>
  </si>
  <si>
    <t>17-053-2300-17</t>
  </si>
  <si>
    <t>08-000-0000-46</t>
  </si>
  <si>
    <t>35-050-0090-26</t>
  </si>
  <si>
    <t>41-057-0130-02</t>
  </si>
  <si>
    <t>41-057-0140-16</t>
  </si>
  <si>
    <t>47-098-0200-02</t>
  </si>
  <si>
    <t>08-043-1190-22</t>
  </si>
  <si>
    <t>05-016-0630-02</t>
  </si>
  <si>
    <t>49-081-0370-02</t>
  </si>
  <si>
    <t>53-090-3090-16</t>
  </si>
  <si>
    <t>53-090-0860-02</t>
  </si>
  <si>
    <t>05-016-0730-02</t>
  </si>
  <si>
    <t>50-082-1890-61</t>
  </si>
  <si>
    <t>50-082-7470-45</t>
  </si>
  <si>
    <t>50-082-1890-22</t>
  </si>
  <si>
    <t>11-015-8010-60</t>
  </si>
  <si>
    <t>11-015-7350-45</t>
  </si>
  <si>
    <t>08-008-3080-26</t>
  </si>
  <si>
    <t>11-023-0060-26</t>
  </si>
  <si>
    <t>03-011-0040-26</t>
  </si>
  <si>
    <t>20-024-0010-26</t>
  </si>
  <si>
    <t>41-057-0070-26</t>
  </si>
  <si>
    <t>09-010-0080-46</t>
  </si>
  <si>
    <t>03-025-0400-26</t>
  </si>
  <si>
    <t>30-002-0050-26</t>
  </si>
  <si>
    <t>07-016-1275-61</t>
  </si>
  <si>
    <t>53-102-0110-26</t>
  </si>
  <si>
    <t>20-083-0040-26</t>
  </si>
  <si>
    <t>19-022-2050-26</t>
  </si>
  <si>
    <t>48-072-3220-26</t>
  </si>
  <si>
    <t>06-016-4010-26</t>
  </si>
  <si>
    <t>30-039-1960-26</t>
  </si>
  <si>
    <t>56-099-2030-04</t>
  </si>
  <si>
    <t>34-049-0330-02</t>
  </si>
  <si>
    <t>47-098-0010-26</t>
  </si>
  <si>
    <t>07-016-1590-02</t>
  </si>
  <si>
    <t>47-071-2690-04</t>
  </si>
  <si>
    <t>53-102-1400-26</t>
  </si>
  <si>
    <t>05-016-0650-04</t>
  </si>
  <si>
    <t>05-016-0650-61</t>
  </si>
  <si>
    <t>05-016-2020-17</t>
  </si>
  <si>
    <t>07-016-2310-16</t>
  </si>
  <si>
    <t>07-016-1240-02</t>
  </si>
  <si>
    <t>21-028-1150-04</t>
  </si>
  <si>
    <t>07-016-1500-61</t>
  </si>
  <si>
    <t>34-049-8010-60</t>
  </si>
  <si>
    <t>20-096-2250-16</t>
  </si>
  <si>
    <t>20-096-1120-04</t>
  </si>
  <si>
    <t>56-099-0890-02</t>
  </si>
  <si>
    <t>05-016-0720-02</t>
  </si>
  <si>
    <t>48-072-2650-26</t>
  </si>
  <si>
    <t>13-041-0990-04</t>
  </si>
  <si>
    <t>19-022-1000-16</t>
  </si>
  <si>
    <t>13-041-0030-04</t>
  </si>
  <si>
    <t>53-102-0060-26</t>
  </si>
  <si>
    <t>09-010-0010-26</t>
  </si>
  <si>
    <t>30-002-7480-40</t>
  </si>
  <si>
    <t>30-002-7480-45</t>
  </si>
  <si>
    <t>17-053-0740-27</t>
  </si>
  <si>
    <t>12-013-0350-26</t>
  </si>
  <si>
    <t>07-016-1610-02</t>
  </si>
  <si>
    <t>07-016-1690-02</t>
  </si>
  <si>
    <t>09-027-0050-61</t>
  </si>
  <si>
    <t>06-016-0910-02</t>
  </si>
  <si>
    <t>07-016-1420-02</t>
  </si>
  <si>
    <t>47-071-2210-26</t>
  </si>
  <si>
    <t>01-069-8010-60</t>
  </si>
  <si>
    <t>34-049-1140-02</t>
  </si>
  <si>
    <t>44-063-0030-03</t>
  </si>
  <si>
    <t>31-045-3020-41</t>
  </si>
  <si>
    <t>56-099-157C-04</t>
  </si>
  <si>
    <t>21-028-1680-26</t>
  </si>
  <si>
    <t>21-000-0000-46</t>
  </si>
  <si>
    <t>01-069-0010-26</t>
  </si>
  <si>
    <t>06-016-0840-02</t>
  </si>
  <si>
    <t>13-041-8010-60</t>
  </si>
  <si>
    <t>50-082-0700-04</t>
  </si>
  <si>
    <t>50-082-0770-16</t>
  </si>
  <si>
    <t>08-089-1450-22</t>
  </si>
  <si>
    <t>34-049-0790-02</t>
  </si>
  <si>
    <t>20-083-0010-26</t>
  </si>
  <si>
    <t>08-043-1200-22</t>
  </si>
  <si>
    <t>33-048-2050-41</t>
  </si>
  <si>
    <t>33-048-2050-26</t>
  </si>
  <si>
    <t>20-030-0070-26</t>
  </si>
  <si>
    <t>28-037-2240-26</t>
  </si>
  <si>
    <t>24-032-072C-04</t>
  </si>
  <si>
    <t>24-032-0730-17</t>
  </si>
  <si>
    <t>34-049-0370-02</t>
  </si>
  <si>
    <t>20-096-0140-04</t>
  </si>
  <si>
    <t>07-016-1330-02</t>
  </si>
  <si>
    <t>28-037-2280-26</t>
  </si>
  <si>
    <t>31-045-3040-26</t>
  </si>
  <si>
    <t>16-019-4240-26</t>
  </si>
  <si>
    <t>54-092-0040-26</t>
  </si>
  <si>
    <t>53-102-0690-02</t>
  </si>
  <si>
    <t>13-014-0600-02</t>
  </si>
  <si>
    <t>30-039-1300-04</t>
  </si>
  <si>
    <t>09-027-0050-26</t>
  </si>
  <si>
    <t>09-010-1880-04</t>
  </si>
  <si>
    <t>40-056-0070-26</t>
  </si>
  <si>
    <t>19-022-0410-02</t>
  </si>
  <si>
    <t>19-022-0870-17</t>
  </si>
  <si>
    <t>05-016-0350-02</t>
  </si>
  <si>
    <t>05-016-0340-04</t>
  </si>
  <si>
    <t>05-016-0670-02</t>
  </si>
  <si>
    <t>21-044-0010-26</t>
  </si>
  <si>
    <t>19-022-0620-02</t>
  </si>
  <si>
    <t>13-041-0060-04</t>
  </si>
  <si>
    <t>35-050-0950-04</t>
  </si>
  <si>
    <t>41-057-0090-26</t>
  </si>
  <si>
    <t>50-082-1100-04</t>
  </si>
  <si>
    <t>34-049-1240-16</t>
  </si>
  <si>
    <t>32-046-0060-26</t>
  </si>
  <si>
    <t>34-049-0360-02</t>
  </si>
  <si>
    <t>34-049-0460-04</t>
  </si>
  <si>
    <t>34-049-1270-16</t>
  </si>
  <si>
    <t>20-097-0010-26</t>
  </si>
  <si>
    <t>40-031-0100-26</t>
  </si>
  <si>
    <t>51-065-2000-26</t>
  </si>
  <si>
    <t>01-075-0040-26</t>
  </si>
  <si>
    <t>24-032-7900-40</t>
  </si>
  <si>
    <t>24-032-1010-61</t>
  </si>
  <si>
    <t>34-049-0560-02</t>
  </si>
  <si>
    <t>28-006-5020-17</t>
  </si>
  <si>
    <t>26-034-3280-24</t>
  </si>
  <si>
    <t>20-033-0100-26</t>
  </si>
  <si>
    <t>49-081-0290-02</t>
  </si>
  <si>
    <t>20-035-0010-26</t>
  </si>
  <si>
    <t>04-101-1220-22</t>
  </si>
  <si>
    <t>50-082-1750-02</t>
  </si>
  <si>
    <t>20-083-0030-26</t>
  </si>
  <si>
    <t>44-063-0360-02</t>
  </si>
  <si>
    <t>17-054-0210-26</t>
  </si>
  <si>
    <t>44-063-0500-26</t>
  </si>
  <si>
    <t>07-016-1520-02</t>
  </si>
  <si>
    <t>53-060-1260-26</t>
  </si>
  <si>
    <t>34-049-0730-04</t>
  </si>
  <si>
    <t>07-016-1525-02</t>
  </si>
  <si>
    <t>17-064-0000-63</t>
  </si>
  <si>
    <t>39-000-0000-46</t>
  </si>
  <si>
    <t>39-055-0610-41</t>
  </si>
  <si>
    <t>35-059-0050-26</t>
  </si>
  <si>
    <t>28-037-8010-60</t>
  </si>
  <si>
    <t>09-010-0080-26</t>
  </si>
  <si>
    <t>21-100-0040-26</t>
  </si>
  <si>
    <t>32-046-0020-26</t>
  </si>
  <si>
    <t>17-064-0040-26</t>
  </si>
  <si>
    <t>16-019-4260-26</t>
  </si>
  <si>
    <t>50-082-1160-02</t>
  </si>
  <si>
    <t>41-057-0050-26</t>
  </si>
  <si>
    <t>03-068-0030-26</t>
  </si>
  <si>
    <t>06-016-0930-02</t>
  </si>
  <si>
    <t>16-019-4290-26</t>
  </si>
  <si>
    <t>19-022-1810-04</t>
  </si>
  <si>
    <t>19-022-0860-17</t>
  </si>
  <si>
    <t>48-072-3280-03</t>
  </si>
  <si>
    <t>56-099-033C-04</t>
  </si>
  <si>
    <t>07-016-2330-16</t>
  </si>
  <si>
    <t>07-016-1530-02</t>
  </si>
  <si>
    <t>04-101-2070-16</t>
  </si>
  <si>
    <t>54-092-0110-26</t>
  </si>
  <si>
    <t>07-016-1570-02</t>
  </si>
  <si>
    <t>44-063-1580-22</t>
  </si>
  <si>
    <t>12-017-0010-26</t>
  </si>
  <si>
    <t>15-016-2250-61</t>
  </si>
  <si>
    <t>48-072-3210-26</t>
  </si>
  <si>
    <t>48-072-3270-26</t>
  </si>
  <si>
    <t>53-060-1890-26</t>
  </si>
  <si>
    <t>26-034-3070-16</t>
  </si>
  <si>
    <t>16-019-4250-26</t>
  </si>
  <si>
    <t>19-022-2040-26</t>
  </si>
  <si>
    <t>07-016-1090-02</t>
  </si>
  <si>
    <t>16-019-4300-40</t>
  </si>
  <si>
    <t>32-000-0000-47</t>
  </si>
  <si>
    <t>32-038-0090-26</t>
  </si>
  <si>
    <t>32-038-8010-60</t>
  </si>
  <si>
    <t>32-038-0100-26</t>
  </si>
  <si>
    <t>13-095-0110-04</t>
  </si>
  <si>
    <t>19-022-0100-02</t>
  </si>
  <si>
    <t>13-058-0070-04</t>
  </si>
  <si>
    <t>06-016-2010-17</t>
  </si>
  <si>
    <t>30-000-0000-46</t>
  </si>
  <si>
    <t>01-069-1170-22</t>
  </si>
  <si>
    <t>30-077-8010-60</t>
  </si>
  <si>
    <t>20-096-0170-04</t>
  </si>
  <si>
    <t>12-040-0010-26</t>
  </si>
  <si>
    <t>40-042-1000-26</t>
  </si>
  <si>
    <t>08-043-7900-40</t>
  </si>
  <si>
    <t>44-063-0120-26</t>
  </si>
  <si>
    <t>21-100-0010-26</t>
  </si>
  <si>
    <t>56-099-0860-05</t>
  </si>
  <si>
    <t>56-099-2040-17</t>
  </si>
  <si>
    <t>21-061-0380-26</t>
  </si>
  <si>
    <t>31-045-3020-26</t>
  </si>
  <si>
    <t>32-000-0000-40</t>
  </si>
  <si>
    <t>32-000-0000-46</t>
  </si>
  <si>
    <t>32-046-8500-60</t>
  </si>
  <si>
    <t>32-046-1110-25</t>
  </si>
  <si>
    <t>11-023-0030-26</t>
  </si>
  <si>
    <t>13-058-8010-60</t>
  </si>
  <si>
    <t>19-022-0200-02</t>
  </si>
  <si>
    <t>13-058-0020-03</t>
  </si>
  <si>
    <t>05-016-0380-02</t>
  </si>
  <si>
    <t>28-037-2290-26</t>
  </si>
  <si>
    <t>34-049-0960-04</t>
  </si>
  <si>
    <t>47-071-1440-03</t>
  </si>
  <si>
    <t>04-101-1310-04</t>
  </si>
  <si>
    <t>07-016-1400-02</t>
  </si>
  <si>
    <t>16-000-0000-46</t>
  </si>
  <si>
    <t>33-048-8010-60</t>
  </si>
  <si>
    <t>33-048-2020-26</t>
  </si>
  <si>
    <t>06-016-0940-02</t>
  </si>
  <si>
    <t>06-016-1020-02</t>
  </si>
  <si>
    <t>06-016-1050-02</t>
  </si>
  <si>
    <t>26-034-3470-04</t>
  </si>
  <si>
    <t>28-006-3030-26</t>
  </si>
  <si>
    <t>35-050-1220-02</t>
  </si>
  <si>
    <t>35-050-1200-40</t>
  </si>
  <si>
    <t>35-050-1200-17</t>
  </si>
  <si>
    <t>28-006-0940-04</t>
  </si>
  <si>
    <t>06-016-2040-61</t>
  </si>
  <si>
    <t>06-016-1060-02</t>
  </si>
  <si>
    <t>34-049-0650-02</t>
  </si>
  <si>
    <t>34-049-7900-46</t>
  </si>
  <si>
    <t>34-049-7900-40</t>
  </si>
  <si>
    <t>34-049-1150-16</t>
  </si>
  <si>
    <t>34-049-0670-05</t>
  </si>
  <si>
    <t>19-022-1080-16</t>
  </si>
  <si>
    <t>34-049-0410-04</t>
  </si>
  <si>
    <t>34-049-0950-26</t>
  </si>
  <si>
    <t>07-016-1580-02</t>
  </si>
  <si>
    <t>56-099-070C-04</t>
  </si>
  <si>
    <t>35-050-0000-61</t>
  </si>
  <si>
    <t>12-051-0200-26</t>
  </si>
  <si>
    <t>50-082-0090-26</t>
  </si>
  <si>
    <t>47-052-1700-61</t>
  </si>
  <si>
    <t>35-050-0010-26</t>
  </si>
  <si>
    <t>07-016-2100-17</t>
  </si>
  <si>
    <t>07-016-113A-02</t>
  </si>
  <si>
    <t>08-089-2020-26</t>
  </si>
  <si>
    <t>17-064-0020-26</t>
  </si>
  <si>
    <t>26-029-0970-26</t>
  </si>
  <si>
    <t>17-064-0070-26</t>
  </si>
  <si>
    <t>06-016-0830-61</t>
  </si>
  <si>
    <t>06-016-2120-16</t>
  </si>
  <si>
    <t>01-001-0020-26</t>
  </si>
  <si>
    <t>34-049-0700-02</t>
  </si>
  <si>
    <t>30-091-0160-04</t>
  </si>
  <si>
    <t>48-072-3100-16</t>
  </si>
  <si>
    <t>48-072-3160-04</t>
  </si>
  <si>
    <t>17-054-4040-16</t>
  </si>
  <si>
    <t>07-016-1560-02</t>
  </si>
  <si>
    <t>17-054-0270-02</t>
  </si>
  <si>
    <t>56-099-2100-16</t>
  </si>
  <si>
    <t>17-054-4040-46</t>
  </si>
  <si>
    <t>17-054-4040-41</t>
  </si>
  <si>
    <t>34-049-1030-02</t>
  </si>
  <si>
    <t>56-099-8430-60</t>
  </si>
  <si>
    <t>05-016-0740-02</t>
  </si>
  <si>
    <t>06-016-0920-02</t>
  </si>
  <si>
    <t>24-047-0900-04</t>
  </si>
  <si>
    <t>19-022-2020-26</t>
  </si>
  <si>
    <t>03-068-0120-26</t>
  </si>
  <si>
    <t>17-053-0900-41</t>
  </si>
  <si>
    <t>17-053-0900-46</t>
  </si>
  <si>
    <t>17-053-0000-61</t>
  </si>
  <si>
    <t>56-099-0880-61</t>
  </si>
  <si>
    <t>56-099-0910-02</t>
  </si>
  <si>
    <t>56-099-2050-17</t>
  </si>
  <si>
    <t>19-022-0440-02</t>
  </si>
  <si>
    <t>35-050-4250-26</t>
  </si>
  <si>
    <t>53-102-0210-26</t>
  </si>
  <si>
    <t>09-010-1420-04</t>
  </si>
  <si>
    <t>06-016-1030-02</t>
  </si>
  <si>
    <t>06-016-2040-17</t>
  </si>
  <si>
    <t>26-062-1850-26</t>
  </si>
  <si>
    <t>39-055-0610-61</t>
  </si>
  <si>
    <t>41-057-7450-45</t>
  </si>
  <si>
    <t>41-057-0090-61</t>
  </si>
  <si>
    <t>41-057-0000-63</t>
  </si>
  <si>
    <t>41-057-0120-26</t>
  </si>
  <si>
    <t>19-022-0600-02</t>
  </si>
  <si>
    <t>09-010-0030-26</t>
  </si>
  <si>
    <t>05-016-2070-17</t>
  </si>
  <si>
    <t>28-006-0840-04</t>
  </si>
  <si>
    <t>56-099-1140-02</t>
  </si>
  <si>
    <t>06-016-0830-02</t>
  </si>
  <si>
    <t>32-046-0050-26</t>
  </si>
  <si>
    <t>44-063-1540-16</t>
  </si>
  <si>
    <t>44-063-1650-03</t>
  </si>
  <si>
    <t>21-100-0020-26</t>
  </si>
  <si>
    <t>13-000-0000-46</t>
  </si>
  <si>
    <t>50-082-0400-26</t>
  </si>
  <si>
    <t>39-055-0020-26</t>
  </si>
  <si>
    <t>19-022-0150-02</t>
  </si>
  <si>
    <t>35-050-1500-02</t>
  </si>
  <si>
    <t>11-012-002C-26</t>
  </si>
  <si>
    <t>11-012-003C-26</t>
  </si>
  <si>
    <t>50-082-0190-26</t>
  </si>
  <si>
    <t>21-061-0010-26</t>
  </si>
  <si>
    <t>07-016-1620-02</t>
  </si>
  <si>
    <t>11-015-0020-26</t>
  </si>
  <si>
    <t>06-016-0890-02</t>
  </si>
  <si>
    <t>24-032-002C-02</t>
  </si>
  <si>
    <t>13-041-0120-04</t>
  </si>
  <si>
    <t>44-063-0150-04</t>
  </si>
  <si>
    <t>44-063-1560-16</t>
  </si>
  <si>
    <t>44-000-0000-46</t>
  </si>
  <si>
    <t>17-064-0050-26</t>
  </si>
  <si>
    <t>17-064-0870-46</t>
  </si>
  <si>
    <t>19-022-0110-02</t>
  </si>
  <si>
    <t>35-050-2890-04</t>
  </si>
  <si>
    <t>35-050-2800-17</t>
  </si>
  <si>
    <t>33-066-4040-26</t>
  </si>
  <si>
    <t>01-069-0110-26</t>
  </si>
  <si>
    <t>30-077-1010-26</t>
  </si>
  <si>
    <t>39-055-0150-26</t>
  </si>
  <si>
    <t>47-071-2230-26</t>
  </si>
  <si>
    <t>53-102-0010-04</t>
  </si>
  <si>
    <t>35-059-0070-26</t>
  </si>
  <si>
    <t>07-016-1430-02</t>
  </si>
  <si>
    <t>03-011-8010-60</t>
  </si>
  <si>
    <t>31-045-3030-61</t>
  </si>
  <si>
    <t>53-060-1910-26</t>
  </si>
  <si>
    <t>32-038-1240-26</t>
  </si>
  <si>
    <t>34-049-0240-04</t>
  </si>
  <si>
    <t>35-050-2100-04</t>
  </si>
  <si>
    <t>50-082-1600-04</t>
  </si>
  <si>
    <t>24-032-2010-04</t>
  </si>
  <si>
    <t>24-032-1110-16</t>
  </si>
  <si>
    <t>56-099-1590-02</t>
  </si>
  <si>
    <t>49-081-0400-22</t>
  </si>
  <si>
    <t>32-046-0010-26</t>
  </si>
  <si>
    <t>33-094-2380-26</t>
  </si>
  <si>
    <t>48-072-0700-02</t>
  </si>
  <si>
    <t>39-074-0250-26</t>
  </si>
  <si>
    <t>47-098-1450-04</t>
  </si>
  <si>
    <t>07-016-2180-46</t>
  </si>
  <si>
    <t>24-032-1010-16</t>
  </si>
  <si>
    <t>24-032-0540-02</t>
  </si>
  <si>
    <t>47-098-0060-26</t>
  </si>
  <si>
    <t>03-011-0010-26</t>
  </si>
  <si>
    <t>53-090-7090-26</t>
  </si>
  <si>
    <t>05-016-0700-02</t>
  </si>
  <si>
    <t>40-056-0050-26</t>
  </si>
  <si>
    <t>05-016-0570-02</t>
  </si>
  <si>
    <t>13-041-0800-02</t>
  </si>
  <si>
    <t>17-054-0230-26</t>
  </si>
  <si>
    <t>13-000-0000-41</t>
  </si>
  <si>
    <t>13-041-2010-17</t>
  </si>
  <si>
    <t>39-055-0030-26</t>
  </si>
  <si>
    <t>03-003-0010-26</t>
  </si>
  <si>
    <t>34-049-1200-13</t>
  </si>
  <si>
    <t>34-049-0750-02</t>
  </si>
  <si>
    <t>30-039-1860-26</t>
  </si>
  <si>
    <t>53-090-1020-02</t>
  </si>
  <si>
    <t>19-022-2030-26</t>
  </si>
  <si>
    <t>13-095-0490-04</t>
  </si>
  <si>
    <t>13-095-0990-16</t>
  </si>
  <si>
    <t>26-034-3250-26</t>
  </si>
  <si>
    <t>11-018-0030-26</t>
  </si>
  <si>
    <t>24-032-024C-04</t>
  </si>
  <si>
    <t>50-082-0600-26</t>
  </si>
  <si>
    <t>51-084-0160-26</t>
  </si>
  <si>
    <t>17-054-0880-02</t>
  </si>
  <si>
    <t>20-096-0060-04</t>
  </si>
  <si>
    <t>56-099-1220-02</t>
  </si>
  <si>
    <t>21-044-0320-03</t>
  </si>
  <si>
    <t>05-016-2030-17</t>
  </si>
  <si>
    <t>24-047-0660-04</t>
  </si>
  <si>
    <t>24-047-0180-16</t>
  </si>
  <si>
    <t>05-016-0710-02</t>
  </si>
  <si>
    <t>05-016-8070-60</t>
  </si>
  <si>
    <t>05-016-2190-17</t>
  </si>
  <si>
    <t>44-063-0020-03</t>
  </si>
  <si>
    <t>03-068-0220-26</t>
  </si>
  <si>
    <t>06-016-0800-02</t>
  </si>
  <si>
    <t>20-097-0030-26</t>
  </si>
  <si>
    <t>04-004-2000-26</t>
  </si>
  <si>
    <t>34-049-1870-26</t>
  </si>
  <si>
    <t>12-013-0250-26</t>
  </si>
  <si>
    <t>19-022-8020-60</t>
  </si>
  <si>
    <t>40-031-0030-26</t>
  </si>
  <si>
    <t>40-056-0340-26</t>
  </si>
  <si>
    <t>07-016-1170-02</t>
  </si>
  <si>
    <t>34-049-1120-02</t>
  </si>
  <si>
    <t>05-016-2070-46</t>
  </si>
  <si>
    <t>13-014-1860-02</t>
  </si>
  <si>
    <t>20-096-2000-26</t>
  </si>
  <si>
    <t>05-016-0270-02</t>
  </si>
  <si>
    <t>05-016-0280-02</t>
  </si>
  <si>
    <t>05-016-0300-02</t>
  </si>
  <si>
    <t>31-045-3010-46</t>
  </si>
  <si>
    <t>34-049-8040-60</t>
  </si>
  <si>
    <t>05-016-2250-17</t>
  </si>
  <si>
    <t>05-016-2140-46</t>
  </si>
  <si>
    <t>08-043-2100-61</t>
  </si>
  <si>
    <t>05-016-8050-60</t>
  </si>
  <si>
    <t>40-056-0020-26</t>
  </si>
  <si>
    <t>16-019-4270-61</t>
  </si>
  <si>
    <t>48-072-0630-02</t>
  </si>
  <si>
    <t>03-011-8020-60</t>
  </si>
  <si>
    <t>50-082-0900-04</t>
  </si>
  <si>
    <t>50-082-2030-17</t>
  </si>
  <si>
    <t>48-072-0680-02</t>
  </si>
  <si>
    <t>34-049-0680-02</t>
  </si>
  <si>
    <t>07-016-2290-16</t>
  </si>
  <si>
    <t>07-016-1230-02</t>
  </si>
  <si>
    <t>06-016-2000-13</t>
  </si>
  <si>
    <t>06-016-0970-02</t>
  </si>
  <si>
    <t>13-095-0010-04</t>
  </si>
  <si>
    <t>11-015-0050-26</t>
  </si>
  <si>
    <t>54-092-0760-26</t>
  </si>
  <si>
    <t>12-017-0040-26</t>
  </si>
  <si>
    <t>17-053-4350-04</t>
  </si>
  <si>
    <t>13-058-7220-26</t>
  </si>
  <si>
    <t>47-071-8010-60</t>
  </si>
  <si>
    <t>35-050-1250-02</t>
  </si>
  <si>
    <t>20-000-0000-46</t>
  </si>
  <si>
    <t>28-006-0170-04</t>
  </si>
  <si>
    <t>28-006-5050-16</t>
  </si>
  <si>
    <t>03-026-2030-41</t>
  </si>
  <si>
    <t>45-000-0000-46</t>
  </si>
  <si>
    <t>11-070-3020-26</t>
  </si>
  <si>
    <t>17-064-0160-26</t>
  </si>
  <si>
    <t>13-041-0050-04</t>
  </si>
  <si>
    <t>08-089-2030-26</t>
  </si>
  <si>
    <t>47-071-2200-26</t>
  </si>
  <si>
    <t>28-037-2230-26</t>
  </si>
  <si>
    <t>07-016-1350-02</t>
  </si>
  <si>
    <t>35-050-1410-02</t>
  </si>
  <si>
    <t>35-050-1400-17</t>
  </si>
  <si>
    <t>05-016-0150-04</t>
  </si>
  <si>
    <t>12-017-0030-26</t>
  </si>
  <si>
    <t>07-016-1180-04</t>
  </si>
  <si>
    <t>07-016-1280-02</t>
  </si>
  <si>
    <t>03-011-0080-26</t>
  </si>
  <si>
    <t>03-068-0020-26</t>
  </si>
  <si>
    <t>11-023-0040-26</t>
  </si>
  <si>
    <t>11-023-0950-25</t>
  </si>
  <si>
    <t>07-016-1630-02</t>
  </si>
  <si>
    <t>05-016-0640-04</t>
  </si>
  <si>
    <t>13-058-1000-26</t>
  </si>
  <si>
    <t>47-052-2710-26</t>
  </si>
  <si>
    <t>51-084-0110-26</t>
  </si>
  <si>
    <t>09-027-0100-26</t>
  </si>
  <si>
    <t>01-001-0010-26</t>
  </si>
  <si>
    <t>08-089-2000-26</t>
  </si>
  <si>
    <t>04-101-3210-26</t>
  </si>
  <si>
    <t>53-090-3030-16</t>
  </si>
  <si>
    <t>53-090-1080-02</t>
  </si>
  <si>
    <t>32-046-2590-04</t>
  </si>
  <si>
    <t>06-016-0790-02</t>
  </si>
  <si>
    <t>48-000-0000-46</t>
  </si>
  <si>
    <t>48-072-3250-26</t>
  </si>
  <si>
    <t>48-072-1500-25</t>
  </si>
  <si>
    <t>56-099-207U-26</t>
  </si>
  <si>
    <t>45-079-1320-61</t>
  </si>
  <si>
    <t>35-050-1240-02</t>
  </si>
  <si>
    <t>01-075-0100-26</t>
  </si>
  <si>
    <t>30-073-1010-16</t>
  </si>
  <si>
    <t>30-073-0500-02</t>
  </si>
  <si>
    <t>56-099-2020-22</t>
  </si>
  <si>
    <t>24-047-0880-61</t>
  </si>
  <si>
    <t>24-047-0880-26</t>
  </si>
  <si>
    <t>01-075-0030-26</t>
  </si>
  <si>
    <t>48-072-0690-02</t>
  </si>
  <si>
    <t>51-084-0080-26</t>
  </si>
  <si>
    <t>48-072-0620-02</t>
  </si>
  <si>
    <t>06-016-1070-02</t>
  </si>
  <si>
    <t>47-071-2220-26</t>
  </si>
  <si>
    <t>17-053-4290-04</t>
  </si>
  <si>
    <t>17-053-0900-17</t>
  </si>
  <si>
    <t>50-082-1050-02</t>
  </si>
  <si>
    <t>20-076-0010-26</t>
  </si>
  <si>
    <t>51-065-2020-26</t>
  </si>
  <si>
    <t>07-016-1435-02</t>
  </si>
  <si>
    <t>54-092-0100-26</t>
  </si>
  <si>
    <t>17-053-0080-26</t>
  </si>
  <si>
    <t>45-079-1340-04</t>
  </si>
  <si>
    <t>44-063-0460-03</t>
  </si>
  <si>
    <t>04-101-1330-04</t>
  </si>
  <si>
    <t>07-016-1440-02</t>
  </si>
  <si>
    <t>09-010-1970-04</t>
  </si>
  <si>
    <t>28-006-1150-02</t>
  </si>
  <si>
    <t>28-006-5000-15</t>
  </si>
  <si>
    <t>48-072-3260-26</t>
  </si>
  <si>
    <t>47-098-0030-26</t>
  </si>
  <si>
    <t>05-016-0230-02</t>
  </si>
  <si>
    <t>06-016-8030-60</t>
  </si>
  <si>
    <t>06-016-2090-17</t>
  </si>
  <si>
    <t>35-078-5350-26</t>
  </si>
  <si>
    <t>49-081-0300-46</t>
  </si>
  <si>
    <t>19-022-0160-02</t>
  </si>
  <si>
    <t>01-001-1720-41</t>
  </si>
  <si>
    <t>01-001-1720-22</t>
  </si>
  <si>
    <t>33-048-2080-26</t>
  </si>
  <si>
    <t>13-058-0010-03</t>
  </si>
  <si>
    <t>03-026-2040-26</t>
  </si>
  <si>
    <t>53-090-0980-02</t>
  </si>
  <si>
    <t>09-010-1370-02</t>
  </si>
  <si>
    <t>09-010-1930-17</t>
  </si>
  <si>
    <t>07-016-2200-17</t>
  </si>
  <si>
    <t>45-079-1320-26</t>
  </si>
  <si>
    <t>12-051-0100-26</t>
  </si>
  <si>
    <t>56-099-255U-26</t>
  </si>
  <si>
    <t>51-084-7310-45</t>
  </si>
  <si>
    <t>41-057-8010-60</t>
  </si>
  <si>
    <t>13-000-0000-47</t>
  </si>
  <si>
    <t>06-016-0845-02</t>
  </si>
  <si>
    <t>07-016-2270-17</t>
  </si>
  <si>
    <t>12-080-0010-26</t>
  </si>
  <si>
    <t>56-099-088A-02</t>
  </si>
  <si>
    <t>44-063-1570-16</t>
  </si>
  <si>
    <t>07-016-1220-02</t>
  </si>
  <si>
    <t>17-064-0190-26</t>
  </si>
  <si>
    <t>06-016-2340-16</t>
  </si>
  <si>
    <t>44-063-0180-04</t>
  </si>
  <si>
    <t>47-098-0020-26</t>
  </si>
  <si>
    <t>06-016-0900-02</t>
  </si>
  <si>
    <t>06-016-0855-02</t>
  </si>
  <si>
    <t>08-043-2100-26</t>
  </si>
  <si>
    <t>05-016-0260-02</t>
  </si>
  <si>
    <t>49-081-1000-26</t>
  </si>
  <si>
    <t>06-016-0960-02</t>
  </si>
  <si>
    <t>06-016-2080-17</t>
  </si>
  <si>
    <t>51-084-0140-26</t>
  </si>
  <si>
    <t>53-102-0020-04</t>
  </si>
  <si>
    <t>53-102-0600-26</t>
  </si>
  <si>
    <t>53-090-0850-02</t>
  </si>
  <si>
    <t>12-017-0020-26</t>
  </si>
  <si>
    <t>47-071-2310-04</t>
  </si>
  <si>
    <t>47-071-2120-17</t>
  </si>
  <si>
    <t>51-084-003A-26</t>
  </si>
  <si>
    <t>47-098-0130-02</t>
  </si>
  <si>
    <t>47-098-3010-17</t>
  </si>
  <si>
    <t>49-081-0410-25</t>
  </si>
  <si>
    <t>56-099-0840-02</t>
  </si>
  <si>
    <t>04-101-2050-25</t>
  </si>
  <si>
    <t>49-081-3000-26</t>
  </si>
  <si>
    <t>04-101-1400-04</t>
  </si>
  <si>
    <t>13-041-0020-04</t>
  </si>
  <si>
    <t>34-049-0720-02</t>
  </si>
  <si>
    <t>17-053-4250-04</t>
  </si>
  <si>
    <t>19-022-0120-02</t>
  </si>
  <si>
    <t>06-016-0780-02</t>
  </si>
  <si>
    <t>54-092-0070-26</t>
  </si>
  <si>
    <t>34-049-1160-26</t>
  </si>
  <si>
    <t>41-057-0010-26</t>
  </si>
  <si>
    <t>09-010-8010-60</t>
  </si>
  <si>
    <t>35-050-2300-04</t>
  </si>
  <si>
    <t>13-058-6000-16</t>
  </si>
  <si>
    <t>13-058-1110-02</t>
  </si>
  <si>
    <t>19-022-0480-02</t>
  </si>
  <si>
    <t>54-092-5120-26</t>
  </si>
  <si>
    <t>13-058-5010-26</t>
  </si>
  <si>
    <t>07-016-1720-02</t>
  </si>
  <si>
    <t>16-019-4300-26</t>
  </si>
  <si>
    <t>51-084-0100-61</t>
  </si>
  <si>
    <t>39-055-0090-26</t>
  </si>
  <si>
    <t>24-032-060C-04</t>
  </si>
  <si>
    <t>17-053-4380-04</t>
  </si>
  <si>
    <t>08-043-2110-26</t>
  </si>
  <si>
    <t>05-016-0540-04</t>
  </si>
  <si>
    <t>06-016-0810-02</t>
  </si>
  <si>
    <t>19-022-8030-60</t>
  </si>
  <si>
    <t>26-085-0050-26</t>
  </si>
  <si>
    <t>01-086-0020-26</t>
  </si>
  <si>
    <t>19-022-0450-02</t>
  </si>
  <si>
    <t>31-045-0460-22</t>
  </si>
  <si>
    <t>13-058-0100-04</t>
  </si>
  <si>
    <t>35-050-1700-04</t>
  </si>
  <si>
    <t>35-050-1600-17</t>
  </si>
  <si>
    <t>35-050-0020-26</t>
  </si>
  <si>
    <t>21-028-1960-26</t>
  </si>
  <si>
    <t>30-091-0840-26</t>
  </si>
  <si>
    <t>11-087-0040-26</t>
  </si>
  <si>
    <t>49-081-2000-26</t>
  </si>
  <si>
    <t>11-023-0010-26</t>
  </si>
  <si>
    <t>50-082-0850-02</t>
  </si>
  <si>
    <t>04-101-1340-04</t>
  </si>
  <si>
    <t>50-082-1810-02</t>
  </si>
  <si>
    <t>49-081-0340-02</t>
  </si>
  <si>
    <t>05-016-0680-02</t>
  </si>
  <si>
    <t>05-016-0690-02</t>
  </si>
  <si>
    <t>05-016-0735-02</t>
  </si>
  <si>
    <t>50-082-1300-04</t>
  </si>
  <si>
    <t>16-019-4320-26</t>
  </si>
  <si>
    <t>13-058-4010-26</t>
  </si>
  <si>
    <t>12-017-8010-60</t>
  </si>
  <si>
    <t>03-011-0140-24</t>
  </si>
  <si>
    <t>07-016-1500-02</t>
  </si>
  <si>
    <t>07-016-1510-02</t>
  </si>
  <si>
    <t>40-056-8010-60</t>
  </si>
  <si>
    <t>53-090-1370-02</t>
  </si>
  <si>
    <t>56-099-030C-61</t>
  </si>
  <si>
    <t>24-032-0740-03</t>
  </si>
  <si>
    <t>26-034-3370-26</t>
  </si>
  <si>
    <t>07-016-1420-61</t>
  </si>
  <si>
    <t>40-056-0090-26</t>
  </si>
  <si>
    <t>50-082-7460-45</t>
  </si>
  <si>
    <t>45-079-1400-26</t>
  </si>
  <si>
    <t>01-001-1720-61</t>
  </si>
  <si>
    <t>48-072-0000-61</t>
  </si>
  <si>
    <t>34-049-8250-60</t>
  </si>
  <si>
    <t>44-063-8010-60</t>
  </si>
  <si>
    <t>07-016-8020-60</t>
  </si>
  <si>
    <t>26-029-0040-26</t>
  </si>
  <si>
    <t>13-041-1780-04</t>
  </si>
  <si>
    <t>53-090-6060-04</t>
  </si>
  <si>
    <t>28-006-0990-04</t>
  </si>
  <si>
    <t>51-084-1860-25</t>
  </si>
  <si>
    <t>31-045-3030-26</t>
  </si>
  <si>
    <t>03-026-2020-26</t>
  </si>
  <si>
    <t>32-046-2580-04</t>
  </si>
  <si>
    <t>09-010-1690-04</t>
  </si>
  <si>
    <t>09-010-3050-16</t>
  </si>
  <si>
    <t>50-082-0300-03</t>
  </si>
  <si>
    <t>13-014-1415-02</t>
  </si>
  <si>
    <t>28-088-1000-26</t>
  </si>
  <si>
    <t>35-050-7200-45</t>
  </si>
  <si>
    <t>40-056-0060-26</t>
  </si>
  <si>
    <t>45-079-1380-26</t>
  </si>
  <si>
    <t>07-016-1940-02</t>
  </si>
  <si>
    <t>47-098-0050-26</t>
  </si>
  <si>
    <t>47-052-2200-02</t>
  </si>
  <si>
    <t>11-087-005A-26</t>
  </si>
  <si>
    <t>08-043-2060-26</t>
  </si>
  <si>
    <t>35-050-0440-02</t>
  </si>
  <si>
    <t>35-050-0400-17</t>
  </si>
  <si>
    <t>11-070-3000-26</t>
  </si>
  <si>
    <t>13-041-0790-02</t>
  </si>
  <si>
    <t>56-099-1610-02</t>
  </si>
  <si>
    <t>07-016-1040-02</t>
  </si>
  <si>
    <t>07-016-1710-02</t>
  </si>
  <si>
    <t>05-016-0290-02</t>
  </si>
  <si>
    <t>16-019-4270-26</t>
  </si>
  <si>
    <t>56-099-0900-02</t>
  </si>
  <si>
    <t>30-073-0050-02</t>
  </si>
  <si>
    <t>03-011-0030-26</t>
  </si>
  <si>
    <t>53-000-0000-46</t>
  </si>
  <si>
    <t>53-090-3090-61</t>
  </si>
  <si>
    <t>03-025-0500-26</t>
  </si>
  <si>
    <t>09-010-1300-04</t>
  </si>
  <si>
    <t>21-028-1740-26</t>
  </si>
  <si>
    <t>07-016-2150-17</t>
  </si>
  <si>
    <t>07-016-1540-02</t>
  </si>
  <si>
    <t>07-016-2050-17</t>
  </si>
  <si>
    <t>56-099-7110-45</t>
  </si>
  <si>
    <t>09-010-0070-26</t>
  </si>
  <si>
    <t>35-050-0790-04</t>
  </si>
  <si>
    <t>05-016-2110-17</t>
  </si>
  <si>
    <t>05-016-2140-17</t>
  </si>
  <si>
    <t>53-090-7020-26</t>
  </si>
  <si>
    <t>51-084-0010-26</t>
  </si>
  <si>
    <t>17-053-006J-26</t>
  </si>
  <si>
    <t>17-064-0030-26</t>
  </si>
  <si>
    <t>41-057-0020-26</t>
  </si>
  <si>
    <t>30-039-1760-26</t>
  </si>
  <si>
    <t>17-064-0070-61</t>
  </si>
  <si>
    <t>30-039-1860-61</t>
  </si>
  <si>
    <t>01-069-0270-26</t>
  </si>
  <si>
    <t>56-099-030C-04</t>
  </si>
  <si>
    <t>11-021-3010-26</t>
  </si>
  <si>
    <t>12-000-0000-46</t>
  </si>
  <si>
    <t>01-009-7000-45</t>
  </si>
  <si>
    <t>34-049-1130-17</t>
  </si>
  <si>
    <t>06-016-0860-02</t>
  </si>
  <si>
    <t>56-099-0810-02</t>
  </si>
  <si>
    <t>33-094-3040-26</t>
  </si>
  <si>
    <t>49-081-0300-41</t>
  </si>
  <si>
    <t>49-081-0300-17</t>
  </si>
  <si>
    <t>30-039-1400-04</t>
  </si>
  <si>
    <t>09-010-1160-22</t>
  </si>
  <si>
    <t>26-029-0020-26</t>
  </si>
  <si>
    <t>31-000-0000-46</t>
  </si>
  <si>
    <t>56-099-365U-26</t>
  </si>
  <si>
    <t>45-067-0030-26</t>
  </si>
  <si>
    <t>03-026-2030-26</t>
  </si>
  <si>
    <t>41-057-0030-26</t>
  </si>
  <si>
    <t>54-092-8010-60</t>
  </si>
  <si>
    <t>54-092-7400-45</t>
  </si>
  <si>
    <t>21-044-1330-17</t>
  </si>
  <si>
    <t>21-044-0550-02</t>
  </si>
  <si>
    <t>11-021-3020-26</t>
  </si>
  <si>
    <t>01-009-0640-26</t>
  </si>
  <si>
    <t>07-016-1470-02</t>
  </si>
  <si>
    <t>20-097-8010-60</t>
  </si>
  <si>
    <t>20-093-3480-26</t>
  </si>
  <si>
    <t>35-050-1950-04</t>
  </si>
  <si>
    <t>35-050-1850-04</t>
  </si>
  <si>
    <t>13-041-0010-26</t>
  </si>
  <si>
    <t>08-043-2050-26</t>
  </si>
  <si>
    <t>34-049-1210-17</t>
  </si>
  <si>
    <t>39-055-0110-26</t>
  </si>
  <si>
    <t>26-034-3160-26</t>
  </si>
  <si>
    <t>53-090-3080-16</t>
  </si>
  <si>
    <t>53-090-0520-02</t>
  </si>
  <si>
    <t>45-067-0050-26</t>
  </si>
  <si>
    <t>34-049-1180-26</t>
  </si>
  <si>
    <t>34-049-0600-26</t>
  </si>
  <si>
    <t>01-069-0060-26</t>
  </si>
  <si>
    <t>20-096-1000-26</t>
  </si>
  <si>
    <t>13-014-0030-26</t>
  </si>
  <si>
    <t>08-008-3140-26</t>
  </si>
  <si>
    <t>33-036-2350-26</t>
  </si>
  <si>
    <t>26-062-0000-61</t>
  </si>
  <si>
    <t>01-001-1720-46</t>
  </si>
  <si>
    <t>19-022-0330-02</t>
  </si>
  <si>
    <t>17-054-0920-04</t>
  </si>
  <si>
    <t>05-016-0310-02</t>
  </si>
  <si>
    <t>26-062-1030-26</t>
  </si>
  <si>
    <t>13-095-0100-26</t>
  </si>
  <si>
    <t>06-016-0925-02</t>
  </si>
  <si>
    <t>26-000-0000-46</t>
  </si>
  <si>
    <t>01-075-0120-26</t>
  </si>
  <si>
    <t>06-016-1010-02</t>
  </si>
  <si>
    <t>54-092-0020-26</t>
  </si>
  <si>
    <t>28-037-2300-26</t>
  </si>
  <si>
    <t>05-016-0210-04</t>
  </si>
  <si>
    <t>47-098-0050-46</t>
  </si>
  <si>
    <t>50-082-1150-02</t>
  </si>
  <si>
    <t>56-000-0000-40</t>
  </si>
  <si>
    <t>56-099-0920-02</t>
  </si>
  <si>
    <t>33-048-2100-26</t>
  </si>
  <si>
    <t>21-100-8010-46</t>
  </si>
  <si>
    <t>21-100-8010-60</t>
  </si>
  <si>
    <t>51-084-0150-26</t>
  </si>
  <si>
    <t>13-014-0460-02</t>
  </si>
  <si>
    <t>07-016-1080-02</t>
  </si>
  <si>
    <t>05-016-0390-61</t>
  </si>
  <si>
    <t>05-016-0390-02</t>
  </si>
  <si>
    <t>56-099-209U-26</t>
  </si>
  <si>
    <t>01-086-0010-26</t>
  </si>
  <si>
    <t>11-087-0010-26</t>
  </si>
  <si>
    <t>19-022-0340-02</t>
  </si>
  <si>
    <t>04-101-1400-61</t>
  </si>
  <si>
    <t>04-101-3230-26</t>
  </si>
  <si>
    <t>05-016-0360-02</t>
  </si>
  <si>
    <t>34-049-0010-02</t>
  </si>
  <si>
    <t>50-082-1130-02</t>
  </si>
  <si>
    <t>19-022-0070-02</t>
  </si>
  <si>
    <t>41-057-0150-03</t>
  </si>
  <si>
    <t>53-102-8010-60</t>
  </si>
  <si>
    <t>34-049-0500-04</t>
  </si>
  <si>
    <t>17-053-0050-26</t>
  </si>
  <si>
    <t>13-041-2090-27</t>
  </si>
  <si>
    <t>19-022-0680-02</t>
  </si>
  <si>
    <t>44-063-2000-26</t>
  </si>
  <si>
    <t>07-016-1270-02</t>
  </si>
  <si>
    <t>24-047-1150-26</t>
  </si>
  <si>
    <t>21-028-1880-26</t>
  </si>
  <si>
    <t>34-049-0060-02</t>
  </si>
  <si>
    <t>34-049-1260-17</t>
  </si>
  <si>
    <t>If school district/joint agreement does not have any contracts exceeding $25,000, please add zeros (0) to cells "D24"-"D29".</t>
  </si>
  <si>
    <t>If no payments were made, put "None" in "Person…" column and "0" in "Aggregate" column.</t>
  </si>
  <si>
    <r>
      <t xml:space="preserve">Input payments to vendors.
</t>
    </r>
    <r>
      <rPr>
        <b/>
        <sz val="9"/>
        <color rgb="FFFF0000"/>
        <rFont val="Calibri"/>
        <family val="2"/>
        <scheme val="minor"/>
      </rPr>
      <t>(Input "None" in "Person…"  and "0" in "Amount" columns if no payments were made. Do not leave blank)</t>
    </r>
  </si>
  <si>
    <t>District</t>
  </si>
  <si>
    <t>Phone</t>
  </si>
  <si>
    <t>SITE IMPROVEMENTS &amp; INFRASTRUCTURE</t>
  </si>
  <si>
    <r>
      <rPr>
        <b/>
        <sz val="9"/>
        <rFont val="Calibri"/>
        <family val="2"/>
        <scheme val="minor"/>
      </rPr>
      <t>Capital Assets</t>
    </r>
    <r>
      <rPr>
        <sz val="9"/>
        <rFont val="Calibri"/>
        <family val="2"/>
        <scheme val="minor"/>
      </rPr>
      <t xml:space="preserve"> values entered</t>
    </r>
  </si>
  <si>
    <r>
      <rPr>
        <b/>
        <sz val="9"/>
        <rFont val="Calibri"/>
        <family val="2"/>
        <scheme val="minor"/>
      </rPr>
      <t>Number of Pupils Enrolled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</si>
  <si>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9 Month Average Daily Attendance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</si>
  <si>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Number of Attendance Centers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</si>
  <si>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Size of District in Square Miles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</si>
  <si>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 xml:space="preserve">Number of Employees </t>
    </r>
    <r>
      <rPr>
        <sz val="9"/>
        <rFont val="Calibri"/>
        <family val="2"/>
        <scheme val="minor"/>
      </rPr>
      <t>entered</t>
    </r>
  </si>
  <si>
    <r>
      <rPr>
        <b/>
        <sz val="9"/>
        <rFont val="Calibri"/>
        <family val="2"/>
        <scheme val="minor"/>
      </rPr>
      <t>Tax Rates</t>
    </r>
    <r>
      <rPr>
        <sz val="9"/>
        <rFont val="Calibri"/>
        <family val="2"/>
        <scheme val="minor"/>
      </rPr>
      <t xml:space="preserve"> listed</t>
    </r>
  </si>
  <si>
    <r>
      <rPr>
        <b/>
        <sz val="9"/>
        <rFont val="Calibri"/>
        <family val="2"/>
        <scheme val="minor"/>
      </rPr>
      <t>EAV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</si>
  <si>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Long-Term Debt Outstanding</t>
    </r>
    <r>
      <rPr>
        <sz val="9"/>
        <rFont val="Calibri"/>
        <family val="2"/>
        <scheme val="minor"/>
      </rPr>
      <t xml:space="preserve"> listed</t>
    </r>
  </si>
  <si>
    <t>6/23</t>
  </si>
  <si>
    <t>217-785-8779</t>
  </si>
  <si>
    <t xml:space="preserve">Note:  Submit the Annual Statement of Affairs to ISBE in the Excel workbook format without removing sheets.  </t>
  </si>
  <si>
    <t>The Annual Statement of Affairs has been made available in the main administrative office of the school district/joint agreement and the required Annual Statement of Affairs Summary has been published in accordance with Section 10-17 of the School Code. (Put "X" in blue box if yes.)</t>
  </si>
  <si>
    <t>St. Anne Unit District 24</t>
  </si>
  <si>
    <t>32-046-0240-27</t>
  </si>
  <si>
    <t>100 S Dixie Hwy Saint Anne, IL 60964 5377</t>
  </si>
  <si>
    <t>Glenbrook HSD 225</t>
  </si>
  <si>
    <t>The Journal-Standard Freeport, IL</t>
  </si>
  <si>
    <t>X</t>
  </si>
  <si>
    <t>(815) 232-0</t>
  </si>
  <si>
    <t>(815) 232-0300</t>
  </si>
  <si>
    <t>8:00-4:00</t>
  </si>
  <si>
    <t>APPIAH, ALBERT K</t>
  </si>
  <si>
    <t>AUBREY, ERIN</t>
  </si>
  <si>
    <t>BOWEN, ELIZABETH M</t>
  </si>
  <si>
    <t>BROWN, VICTORIA ILENE</t>
  </si>
  <si>
    <t>CARLSON, BRYCE</t>
  </si>
  <si>
    <t>CARROLL, BETTY J</t>
  </si>
  <si>
    <t>CERVANTES, TANYA GUADALUPE</t>
  </si>
  <si>
    <t>CHURCH, ALEXANDER EUGENE</t>
  </si>
  <si>
    <t>COATS, MICHAEL J</t>
  </si>
  <si>
    <t>CONNORS, REBECCA H</t>
  </si>
  <si>
    <t>DEUTSCH, KRISTA J</t>
  </si>
  <si>
    <t>DICKMAN, KAREN L</t>
  </si>
  <si>
    <t>ENRIGHT, KATHRYN M</t>
  </si>
  <si>
    <t>EVERDING, PAUL R</t>
  </si>
  <si>
    <t>GUERRERO CARABALLO, YAIR J</t>
  </si>
  <si>
    <t>HARRELL, ANANDA</t>
  </si>
  <si>
    <t>HICKEY, PATRICIA A</t>
  </si>
  <si>
    <t>HOFMASTER, AMANDA S</t>
  </si>
  <si>
    <t>JEFFREY, JOANNE</t>
  </si>
  <si>
    <t>JOGERST, NANCY J</t>
  </si>
  <si>
    <t>KOCH, SHARON F</t>
  </si>
  <si>
    <t>KRAHE, SUZANNE</t>
  </si>
  <si>
    <t>KRUEGER, JOAN</t>
  </si>
  <si>
    <t>KUBAK, JOAN C</t>
  </si>
  <si>
    <t>LEISER, JOEL</t>
  </si>
  <si>
    <t>LIND, LISA D</t>
  </si>
  <si>
    <t>LOVE-HAMLIN, ELIZABETH L</t>
  </si>
  <si>
    <t>MADDEN, DIANNE L</t>
  </si>
  <si>
    <t>MAURER, JULIE C</t>
  </si>
  <si>
    <t>MCAULIFFE, SARA A</t>
  </si>
  <si>
    <t>MCCLAIN, JENNIFER N</t>
  </si>
  <si>
    <t>MCCLELLAN, KRISTI</t>
  </si>
  <si>
    <t>MENDEL, CAROL M</t>
  </si>
  <si>
    <t>MENSENDIKE, JULIE A</t>
  </si>
  <si>
    <t>MYERS, KATHI J</t>
  </si>
  <si>
    <t>PLOCK, DENISE M</t>
  </si>
  <si>
    <t>PRUSATOR, ROBERT R</t>
  </si>
  <si>
    <t>ROWE, STAFFORD G</t>
  </si>
  <si>
    <t>SANDERS-MOORE, DENISE</t>
  </si>
  <si>
    <t>SANDSTROM, REBECCA J</t>
  </si>
  <si>
    <t>SEIPLE SR, LAWRENCE W</t>
  </si>
  <si>
    <t>SHERRER, BRANDI R</t>
  </si>
  <si>
    <t>SHIARAS, KATELIN</t>
  </si>
  <si>
    <t>THRUMAN, CLAIRE E</t>
  </si>
  <si>
    <t>TURNER, JAMIE E</t>
  </si>
  <si>
    <t>ULSH, DIANA L</t>
  </si>
  <si>
    <t>VALENCIC, GRETCHEN L</t>
  </si>
  <si>
    <t>WICHMAN, BETH</t>
  </si>
  <si>
    <t>BEIERSDORFF, DALE</t>
  </si>
  <si>
    <t>BLANCO, CARLOS</t>
  </si>
  <si>
    <t>CONNORS, TIMOTHY R</t>
  </si>
  <si>
    <t>FIGUEROA, SONIA A</t>
  </si>
  <si>
    <t>GRIMM, SHELLEY R</t>
  </si>
  <si>
    <t>JUERGENS, HARLAN K</t>
  </si>
  <si>
    <t>MEIER, SAMUEL A</t>
  </si>
  <si>
    <t>MICHALSEN, KATHRYN M</t>
  </si>
  <si>
    <t>NORMAN, ERIC</t>
  </si>
  <si>
    <t>PANT, INDU</t>
  </si>
  <si>
    <t>REILLY, JOHN T</t>
  </si>
  <si>
    <t>ROGERS, BRIANNA</t>
  </si>
  <si>
    <t>SCHRADERMEIER, EDWARD</t>
  </si>
  <si>
    <t>SEAL, CHERISE C</t>
  </si>
  <si>
    <t>TAYLOR, ANDRA C</t>
  </si>
  <si>
    <t>TRAVA, JEANNETTE L</t>
  </si>
  <si>
    <t>VINES, BARBARA H</t>
  </si>
  <si>
    <t>ALLEN, MADELYN GLORY</t>
  </si>
  <si>
    <t>ALVAREZ, PATTSY</t>
  </si>
  <si>
    <t>ASHBY, AUDRIE R</t>
  </si>
  <si>
    <t>BAILEY, AMANDA</t>
  </si>
  <si>
    <t>BARTELS, JORDAN NICOLE</t>
  </si>
  <si>
    <t>BLAIR, CASSANDRA</t>
  </si>
  <si>
    <t>BONNEY, JULIANNA M</t>
  </si>
  <si>
    <t>BOOMGARDEN, JACLYN M</t>
  </si>
  <si>
    <t>BOST, JORDIN M</t>
  </si>
  <si>
    <t>BROWN, KRISTINA</t>
  </si>
  <si>
    <t>BUCHMANN, SARAH M</t>
  </si>
  <si>
    <t>CAPORALE, GIANNA</t>
  </si>
  <si>
    <t>CASTREY, SUMMER</t>
  </si>
  <si>
    <t>CLOUSE, PAYTON</t>
  </si>
  <si>
    <t>COLLIER, DEONTAE</t>
  </si>
  <si>
    <t>CRAIN, DELLA</t>
  </si>
  <si>
    <t>CRAWFORD, CHANTEL</t>
  </si>
  <si>
    <t>DEDMOND, ANTHONY</t>
  </si>
  <si>
    <t>DILONARDO, NICOLE S</t>
  </si>
  <si>
    <t>DUFFIELD, LISA A</t>
  </si>
  <si>
    <t>DUNBAR, JALEN</t>
  </si>
  <si>
    <t>EDLER, BRADLEY A</t>
  </si>
  <si>
    <t>FOREMAN, BRIDGET</t>
  </si>
  <si>
    <t>FRYER, KELLY J</t>
  </si>
  <si>
    <t>GOMEZ DE LA ROSA, JOYCELIN</t>
  </si>
  <si>
    <t>GORT, SHELBY R</t>
  </si>
  <si>
    <t>HARNISH, ASHLEY</t>
  </si>
  <si>
    <t>HARTMAN, LIBERTY</t>
  </si>
  <si>
    <t>HEITKAM, MACKENZIE</t>
  </si>
  <si>
    <t>HELDERMAN, MARSHA</t>
  </si>
  <si>
    <t>HELSER, DAMIAN</t>
  </si>
  <si>
    <t>HEWITT, MADELINE</t>
  </si>
  <si>
    <t>HOFFMAN, JOREN J</t>
  </si>
  <si>
    <t>HOFFMAN, MADISON</t>
  </si>
  <si>
    <t>HOLCOMB, JORDAN</t>
  </si>
  <si>
    <t>JANKOWIAK, ALINA</t>
  </si>
  <si>
    <t>JANOSIK, BRITTNEY A</t>
  </si>
  <si>
    <t>JOINER, ALEXIS M</t>
  </si>
  <si>
    <t>KIESELHORST, BRITNEY</t>
  </si>
  <si>
    <t>LARSON, JESSICA</t>
  </si>
  <si>
    <t>LAWFER, JEFFREY A</t>
  </si>
  <si>
    <t>LEHMAN, JEFFREY A</t>
  </si>
  <si>
    <t>LEHNHARD, MARY M</t>
  </si>
  <si>
    <t>LOUSTAUNAU, CHRISTOPHER R</t>
  </si>
  <si>
    <t>MATHIEU, ZOE</t>
  </si>
  <si>
    <t>MEFFORD, LINDSAY A</t>
  </si>
  <si>
    <t>MILAM, LAURA D</t>
  </si>
  <si>
    <t>MILLER, AMBER</t>
  </si>
  <si>
    <t>NISSEN, BRIAN</t>
  </si>
  <si>
    <t>ORLOW, BRIANNA</t>
  </si>
  <si>
    <t>PARSONS, BRADLEY J</t>
  </si>
  <si>
    <t>PATTERSON, NACIA N</t>
  </si>
  <si>
    <t>PERKINS, MICHELLE</t>
  </si>
  <si>
    <t>PETROSKI, ASHLEY</t>
  </si>
  <si>
    <t>PICKARD, KATELYN</t>
  </si>
  <si>
    <t>POWERS, ALYSE</t>
  </si>
  <si>
    <t>PRATHER, ARIKA</t>
  </si>
  <si>
    <t>PRICE, BETHANY</t>
  </si>
  <si>
    <t>PUENTES RODRIGUEZ, TIPHANY</t>
  </si>
  <si>
    <t>RAHM, HANNAH</t>
  </si>
  <si>
    <t>REEL, DONNA L</t>
  </si>
  <si>
    <t>REGENOLD, CORDELIA</t>
  </si>
  <si>
    <t>ROLOFF, DAVID I</t>
  </si>
  <si>
    <t>ROSS, ERIC PETER</t>
  </si>
  <si>
    <t>SIMMONS, RACHEL Y</t>
  </si>
  <si>
    <t>STEINER, SUSAN D</t>
  </si>
  <si>
    <t>STOWERS, JACOB</t>
  </si>
  <si>
    <t>SWEENEY, REBECCA</t>
  </si>
  <si>
    <t>TREGLOAN, MARY</t>
  </si>
  <si>
    <t>VIVEROS, ROMAN</t>
  </si>
  <si>
    <t>WISE, AMY S</t>
  </si>
  <si>
    <t>WOODALL, PARKER J</t>
  </si>
  <si>
    <t>XHEKA-YODER, GZIME</t>
  </si>
  <si>
    <t>YARBER, ALLIE D</t>
  </si>
  <si>
    <t>ZAFFRON, DANA</t>
  </si>
  <si>
    <t>AHO, ERIKA A</t>
  </si>
  <si>
    <t>ALEXANDER, SHAWNA L</t>
  </si>
  <si>
    <t>AMENDT, RYAN G</t>
  </si>
  <si>
    <t>ANDERSON, HEATHER</t>
  </si>
  <si>
    <t>ARN, NICOLE M</t>
  </si>
  <si>
    <t>BALSIGER, RYAN M</t>
  </si>
  <si>
    <t>BARNICKEL, DARICEL M</t>
  </si>
  <si>
    <t>BATEASE, KATHLEEN L</t>
  </si>
  <si>
    <t>BEASLEY, EMILY K</t>
  </si>
  <si>
    <t>BENSON, SCOTT W</t>
  </si>
  <si>
    <t>BESSERT, JOSH</t>
  </si>
  <si>
    <t>BLAUERT, LAURA B</t>
  </si>
  <si>
    <t>BOMBARD, RHODA M</t>
  </si>
  <si>
    <t>BOST, JOSHUA T</t>
  </si>
  <si>
    <t>BOWERS, NICOLE R</t>
  </si>
  <si>
    <t>BROOKS, KELLI A</t>
  </si>
  <si>
    <t>BRUBAKER, ROSEMARIE</t>
  </si>
  <si>
    <t>BULL, BRANDON D</t>
  </si>
  <si>
    <t>BURKE, ASHLEY E</t>
  </si>
  <si>
    <t>BURKE, ERIC</t>
  </si>
  <si>
    <t>CALINGACION, MARINETTE THERESE</t>
  </si>
  <si>
    <t>CALLAWAY, ANDREA N</t>
  </si>
  <si>
    <t>CALOW, TAMMY S</t>
  </si>
  <si>
    <t>CANNELL, TRACY LEE</t>
  </si>
  <si>
    <t>CARDOSO, AUSTYN L</t>
  </si>
  <si>
    <t>CARTY, CHAD P</t>
  </si>
  <si>
    <t>CERVANTES, TANYA J</t>
  </si>
  <si>
    <t>CHRISTOPHER, TREVOR D</t>
  </si>
  <si>
    <t>COLLIER, SHANEKA</t>
  </si>
  <si>
    <t>COLLINS, AMANDA S</t>
  </si>
  <si>
    <t>COON, KRISTINE A</t>
  </si>
  <si>
    <t>CURRAN, HANNAH E</t>
  </si>
  <si>
    <t>DAIKER, SARA J</t>
  </si>
  <si>
    <t>DASCHER, SHAUN E</t>
  </si>
  <si>
    <t>DAVID, CHRISTOPHER W</t>
  </si>
  <si>
    <t>DAVIS, CHELSEA</t>
  </si>
  <si>
    <t>DE JONG, RACHEL</t>
  </si>
  <si>
    <t>DEARTH, ASHLEY N</t>
  </si>
  <si>
    <t>DELGADILLO, DOROTHY R</t>
  </si>
  <si>
    <t>DOESCHER, JEFF A</t>
  </si>
  <si>
    <t>DOWNING, MICHELE C</t>
  </si>
  <si>
    <t>EATON, MATTHEW W</t>
  </si>
  <si>
    <t>EBERLE, WHITNEY M</t>
  </si>
  <si>
    <t>EILDERS, CHELSEA M</t>
  </si>
  <si>
    <t>ERVING, CHERYL</t>
  </si>
  <si>
    <t>EVANS, CHRISTINE M</t>
  </si>
  <si>
    <t>EVERDING, KELLY A</t>
  </si>
  <si>
    <t>FARR, MENICA</t>
  </si>
  <si>
    <t>FELLOWS, NICHOLAS</t>
  </si>
  <si>
    <t>FERNBAUGH, JACKIE M</t>
  </si>
  <si>
    <t>FETTES, JESSICA</t>
  </si>
  <si>
    <t>FISCHER, KYLE J</t>
  </si>
  <si>
    <t>FISHER, JULIE A</t>
  </si>
  <si>
    <t>FLUEGEL, CINDY K</t>
  </si>
  <si>
    <t>FRANKS, LAURA E</t>
  </si>
  <si>
    <t>GALIANO, CATHERINE</t>
  </si>
  <si>
    <t>GARNER, STEPHANIE J</t>
  </si>
  <si>
    <t>GARRIE, SAMANTHA M</t>
  </si>
  <si>
    <t>GASMUND, SARAH M</t>
  </si>
  <si>
    <t>GIDLOW, CAMERON B</t>
  </si>
  <si>
    <t>GIUFFRE, JOHN F</t>
  </si>
  <si>
    <t>GORDON, MARSHALEE</t>
  </si>
  <si>
    <t>GRABLE, MIKALA</t>
  </si>
  <si>
    <t>GREENE, JENNIFER</t>
  </si>
  <si>
    <t>GRIDER, AMY L</t>
  </si>
  <si>
    <t>GRIFFIN, SUSAN M</t>
  </si>
  <si>
    <t>GRIGGS, MICHELLE D</t>
  </si>
  <si>
    <t>GUSTAFSON, TRACEY</t>
  </si>
  <si>
    <t>HANSBERRY, VANESSA M</t>
  </si>
  <si>
    <t>HARRIS-BAKER, LINDSEY R</t>
  </si>
  <si>
    <t>HART, NANCY E</t>
  </si>
  <si>
    <t>HARTMAN, BRANDY L</t>
  </si>
  <si>
    <t>HASKEN, RUSSELL J</t>
  </si>
  <si>
    <t>HATTULA, KATY A</t>
  </si>
  <si>
    <t>HECKMAN-HIXSON, TERRY</t>
  </si>
  <si>
    <t>HEILMAN, JENNIFER A</t>
  </si>
  <si>
    <t>HEIMAN, KAITLIN J</t>
  </si>
  <si>
    <t>HOLBERT, JESSICA M</t>
  </si>
  <si>
    <t>HORTON, MELISSA J</t>
  </si>
  <si>
    <t>HUENEFELD, MICHAEL E</t>
  </si>
  <si>
    <t>HUNZIKER, JULIE A</t>
  </si>
  <si>
    <t>JACKSON, DANITA M</t>
  </si>
  <si>
    <t>JACKSON, NATASHA L</t>
  </si>
  <si>
    <t>JANOSIK, JOHN M</t>
  </si>
  <si>
    <t>JOHNSON, BRENDAN D</t>
  </si>
  <si>
    <t>JOHNSON, KIMBERLY M</t>
  </si>
  <si>
    <t>KALLENBERGER, LINDSEY M</t>
  </si>
  <si>
    <t>KENNERLY, SHERI J</t>
  </si>
  <si>
    <t>KERCHIEF-MENDOZA, WANDA D</t>
  </si>
  <si>
    <t>KERKHOFF, JANA</t>
  </si>
  <si>
    <t>KLEINDL, JENA</t>
  </si>
  <si>
    <t>KLEVER, JENNIFER E</t>
  </si>
  <si>
    <t>KLOSTER, KELLY M</t>
  </si>
  <si>
    <t>KNAACK, SAMUEL</t>
  </si>
  <si>
    <t>KOESTER, KAITLIN C</t>
  </si>
  <si>
    <t>KRAMER, LUCAS R</t>
  </si>
  <si>
    <t>KURTZ, HALEY</t>
  </si>
  <si>
    <t>KURTZ, JACK RILEY</t>
  </si>
  <si>
    <t>LAGRONE, JULIUS D</t>
  </si>
  <si>
    <t>LANG, JARED C</t>
  </si>
  <si>
    <t>LAO, MARIZ LYNNE</t>
  </si>
  <si>
    <t>LEHMAN, LANNIE</t>
  </si>
  <si>
    <t>LOBDELL, KEELEE M</t>
  </si>
  <si>
    <t>LUDOLPH, HEIDI</t>
  </si>
  <si>
    <t>LUTZ, KATHERINE L</t>
  </si>
  <si>
    <t>MARCUM, KYLE W</t>
  </si>
  <si>
    <t>MARSHALL, KYLI J</t>
  </si>
  <si>
    <t>MARTIN, ANDREW</t>
  </si>
  <si>
    <t>MCILWAIN, DENISE H</t>
  </si>
  <si>
    <t>MORRIS, JOANN C</t>
  </si>
  <si>
    <t>MORRISON, MARK C</t>
  </si>
  <si>
    <t>MROWINSKI, HANNAH</t>
  </si>
  <si>
    <t>MURPHY, BETHANY</t>
  </si>
  <si>
    <t>NAMIO, MELISSA</t>
  </si>
  <si>
    <t>NESBITT, ANNA L</t>
  </si>
  <si>
    <t>NEWMAN, JENNY</t>
  </si>
  <si>
    <t>OBRYAN, JOHN</t>
  </si>
  <si>
    <t>OWEN, DEVYN</t>
  </si>
  <si>
    <t>PERKINS, STEPHANIE L</t>
  </si>
  <si>
    <t>PETTY, RACHEL A</t>
  </si>
  <si>
    <t>PRALL, ELLEN M</t>
  </si>
  <si>
    <t>PRICE, ERIN</t>
  </si>
  <si>
    <t>PURVIS, DELORES M</t>
  </si>
  <si>
    <t>REDD, LISA</t>
  </si>
  <si>
    <t>REEVES, WILLIAM</t>
  </si>
  <si>
    <t>RHODE, CHARITY S</t>
  </si>
  <si>
    <t>ROMAN RODRIGUEZ, NOEMI</t>
  </si>
  <si>
    <t>SAMPLE-MANGAN, KAREN N</t>
  </si>
  <si>
    <t>SCHILLING, ERICKA L</t>
  </si>
  <si>
    <t>SCHMIDT, LISA M</t>
  </si>
  <si>
    <t>SCHOONHOVEN, MEREDITH L</t>
  </si>
  <si>
    <t>SCHOPF, SARA R</t>
  </si>
  <si>
    <t>SCHULZ, JEREMY R</t>
  </si>
  <si>
    <t>SHUEY, KELLI A</t>
  </si>
  <si>
    <t>SIMONS, DEREK D</t>
  </si>
  <si>
    <t>SLAGHT, JENNIFER</t>
  </si>
  <si>
    <t>SLATER, JENNIFER E</t>
  </si>
  <si>
    <t>SMITH, ADAM</t>
  </si>
  <si>
    <t>SMITH, KATRINA M</t>
  </si>
  <si>
    <t>SMITH, TOINETTE</t>
  </si>
  <si>
    <t>SPINNATO, TYLER</t>
  </si>
  <si>
    <t>STEPANEK, MELISSA</t>
  </si>
  <si>
    <t>SULLIVAN, JENNIFER</t>
  </si>
  <si>
    <t>SUTTON, HEATHER</t>
  </si>
  <si>
    <t>SWANK, LISA M</t>
  </si>
  <si>
    <t>TAMPUS, HELEN ABLONG</t>
  </si>
  <si>
    <t>TAYLOR, AIMEE J</t>
  </si>
  <si>
    <t>THRASHER, KELSEY</t>
  </si>
  <si>
    <t>TOMITA, JANET K</t>
  </si>
  <si>
    <t>UPMANN, HAILEY E</t>
  </si>
  <si>
    <t>VACCARO, BETH C</t>
  </si>
  <si>
    <t>VALENCIC, ALEXANDER T</t>
  </si>
  <si>
    <t>WALL, NICOLE A</t>
  </si>
  <si>
    <t>WATSON, JILL C</t>
  </si>
  <si>
    <t>WEBER, ROBERT W</t>
  </si>
  <si>
    <t>WEBSTER, STEPHANIE S</t>
  </si>
  <si>
    <t>WELLS, LINDSEY J</t>
  </si>
  <si>
    <t>WHEELOCK, BRIAN C</t>
  </si>
  <si>
    <t>WHITHAM, ELIZABETH</t>
  </si>
  <si>
    <t>WILHELMS, KAREN</t>
  </si>
  <si>
    <t>WILLIAMS, AMBER</t>
  </si>
  <si>
    <t>WILLIAMS, JENNIFER E</t>
  </si>
  <si>
    <t>WILSON, BRETT</t>
  </si>
  <si>
    <t>WILSON, SONYA K</t>
  </si>
  <si>
    <t>WRIGHT, JENNIFER K</t>
  </si>
  <si>
    <t>WRIGHT, PATRICIA D</t>
  </si>
  <si>
    <t>ALLCORN, RACHEL</t>
  </si>
  <si>
    <t>ALVARADO, ANNA M</t>
  </si>
  <si>
    <t>ARCHER, NICOLE E</t>
  </si>
  <si>
    <t>BAKER, RACHEL R</t>
  </si>
  <si>
    <t>BANGASSER, JAMES E</t>
  </si>
  <si>
    <t>BANGHART, MICHAEL S</t>
  </si>
  <si>
    <t>BEACH, JONATHAN</t>
  </si>
  <si>
    <t>BENSON, DEBRA J</t>
  </si>
  <si>
    <t>BONDELE, DEBRA L</t>
  </si>
  <si>
    <t>BOUNTHONG, WILLIAM</t>
  </si>
  <si>
    <t>BRINKMEIER, KRISTY M</t>
  </si>
  <si>
    <t>BROBST, RADINA K</t>
  </si>
  <si>
    <t>BUDENZ, KARLEEN A</t>
  </si>
  <si>
    <t>CACCIATORE, CANDACE LYNN</t>
  </si>
  <si>
    <t>CALINGACION, EUGENE F</t>
  </si>
  <si>
    <t>CLOAT, JULIA S</t>
  </si>
  <si>
    <t>COOPER, REUBEN</t>
  </si>
  <si>
    <t>COPUS, KATELYN E</t>
  </si>
  <si>
    <t>CORNELIUS, HEATHER M</t>
  </si>
  <si>
    <t>CRAWFORD, CHERYL A</t>
  </si>
  <si>
    <t>CURRY, CHRISTOPHER C</t>
  </si>
  <si>
    <t>DAVIS, MAURICE LOUIS</t>
  </si>
  <si>
    <t>DE JONG, JENNIFER K</t>
  </si>
  <si>
    <t>DEL CASTILLO, ROCIO</t>
  </si>
  <si>
    <t>DELINE, NATHANAEL R</t>
  </si>
  <si>
    <t>DEVRIES, BRITTANI K</t>
  </si>
  <si>
    <t>DIDUCH, JESSIE S</t>
  </si>
  <si>
    <t>DINDERMAN, DANA M</t>
  </si>
  <si>
    <t>DOMINO, JILL R</t>
  </si>
  <si>
    <t>DORTY, MICHELLE L</t>
  </si>
  <si>
    <t>DUERST, LUCAS N</t>
  </si>
  <si>
    <t>EILER, RICHARD L</t>
  </si>
  <si>
    <t>ELMER, ANN R</t>
  </si>
  <si>
    <t>ERBSEN, BECKY S</t>
  </si>
  <si>
    <t>FRANK, KIMBERLEE D</t>
  </si>
  <si>
    <t>FUMO, SUSAN</t>
  </si>
  <si>
    <t>GALLIE, MATTHEW A</t>
  </si>
  <si>
    <t>GARCIA-LOPEZ, PEDRO</t>
  </si>
  <si>
    <t>HASKEN, SARAH J</t>
  </si>
  <si>
    <t>HASTINGS, DAWN M</t>
  </si>
  <si>
    <t>HAUGER, BRITTNEY</t>
  </si>
  <si>
    <t>HAYES, AMANDA M</t>
  </si>
  <si>
    <t>HEIMER, PAUL</t>
  </si>
  <si>
    <t>HEITTER, SETH</t>
  </si>
  <si>
    <t>HERSEY, CHAD</t>
  </si>
  <si>
    <t>HERSEY, TARA K</t>
  </si>
  <si>
    <t>HICKMANN, KATHLEEN M</t>
  </si>
  <si>
    <t>HODGES, CHRISTINE L</t>
  </si>
  <si>
    <t>HOLDER, DANIEL S</t>
  </si>
  <si>
    <t>JACKSON, DANIELLE</t>
  </si>
  <si>
    <t>JACKSON, THEDFORD F</t>
  </si>
  <si>
    <t>JACOBS, JENICE A</t>
  </si>
  <si>
    <t>JANSSEN, CYNTHIA E</t>
  </si>
  <si>
    <t>KERNO, MATTHEW W</t>
  </si>
  <si>
    <t>KLECKLER, TIFFANY L</t>
  </si>
  <si>
    <t>KLEINDL, STACEY L</t>
  </si>
  <si>
    <t>KOEHL, CARIST M</t>
  </si>
  <si>
    <t>KROMM, TAMMY S</t>
  </si>
  <si>
    <t>KUSHWAH, SANTOSH</t>
  </si>
  <si>
    <t>LAFFERTY, LAURIE A</t>
  </si>
  <si>
    <t>LAMM, AMY R</t>
  </si>
  <si>
    <t>LARSON, AMY E</t>
  </si>
  <si>
    <t>LATIMER, SARA J</t>
  </si>
  <si>
    <t>LATIMORE, CAPRICE</t>
  </si>
  <si>
    <t>LEEPER, ALEISHA G</t>
  </si>
  <si>
    <t>LEHMAN, CYNTHIA</t>
  </si>
  <si>
    <t>LEWIS, SARAH</t>
  </si>
  <si>
    <t>MADIGAN, CARMEN J</t>
  </si>
  <si>
    <t>MANGAN II, TIMOTHY P</t>
  </si>
  <si>
    <t>MATHIS, GEORGIA K</t>
  </si>
  <si>
    <t>MCDANEL, LINSEY R</t>
  </si>
  <si>
    <t>MCDERMOTT, PATRICK J</t>
  </si>
  <si>
    <t>MILLER, ERIN M</t>
  </si>
  <si>
    <t>MILLS-RUCKMAN, JULIA S</t>
  </si>
  <si>
    <t>MURATI, FADILJ</t>
  </si>
  <si>
    <t>NAMIO, NICK J</t>
  </si>
  <si>
    <t>NIEMANN, JULIE L</t>
  </si>
  <si>
    <t>OGDEN, JACQUELINE A</t>
  </si>
  <si>
    <t>ORLOW, SHANE E</t>
  </si>
  <si>
    <t>PALLESEN, TRACY L</t>
  </si>
  <si>
    <t>PASPULA, ESTHER R</t>
  </si>
  <si>
    <t>PAULSEN, DEREK</t>
  </si>
  <si>
    <t>PEIGHT, ANDREA</t>
  </si>
  <si>
    <t>PEMBERTON, BRAD G</t>
  </si>
  <si>
    <t>PETERSEN, WILLIAM R</t>
  </si>
  <si>
    <t>PIERCE, RYAN D</t>
  </si>
  <si>
    <t>PRAUS, JENNIFER M</t>
  </si>
  <si>
    <t>PRICE, LESLIE A</t>
  </si>
  <si>
    <t>PRICE, MARK A</t>
  </si>
  <si>
    <t>RANDLE, SHALONDA R</t>
  </si>
  <si>
    <t>REIMAN, MELINDA J</t>
  </si>
  <si>
    <t>RIES, KATHRYN A</t>
  </si>
  <si>
    <t>RODRIGUEZ, CANDACE</t>
  </si>
  <si>
    <t>ROTH, VIOLET N</t>
  </si>
  <si>
    <t>ROWE, JENNIFER L</t>
  </si>
  <si>
    <t>SAGO, MELISSA N</t>
  </si>
  <si>
    <t>SANDHYAPAGU, RAVI WILSON</t>
  </si>
  <si>
    <t>SCHNEIDER, CARRIE A</t>
  </si>
  <si>
    <t>SCHNEIDERMAN, JENNY L</t>
  </si>
  <si>
    <t>SCHROCK, ANDREA L</t>
  </si>
  <si>
    <t>SCOTT, MARY DEBRA</t>
  </si>
  <si>
    <t>SCROGGINS, KRYSTAL</t>
  </si>
  <si>
    <t>SETTERSTROM, DANELLE M</t>
  </si>
  <si>
    <t>SHOCKEY, SARA R</t>
  </si>
  <si>
    <t>SKIPOR, BENJAMIN</t>
  </si>
  <si>
    <t>SMITH, LISA M</t>
  </si>
  <si>
    <t>SNYDER, JUDI A</t>
  </si>
  <si>
    <t>STOCKER, LAURA K</t>
  </si>
  <si>
    <t>STRALOW, ANGELA M</t>
  </si>
  <si>
    <t>SUMMERS, BETH A</t>
  </si>
  <si>
    <t>SUMMERS, DANIELLE N</t>
  </si>
  <si>
    <t>TAFT, MARGARET A</t>
  </si>
  <si>
    <t>TELL, PEGGY M</t>
  </si>
  <si>
    <t>TOLU-HONARY, AMY E</t>
  </si>
  <si>
    <t>TRUCKENMILLER, CHRISTINE</t>
  </si>
  <si>
    <t>VICTOROV, NATALIE</t>
  </si>
  <si>
    <t>VIVEROS, RAMON</t>
  </si>
  <si>
    <t>WAUGHON, SUSAN M</t>
  </si>
  <si>
    <t>WHEELER, NICOLE M</t>
  </si>
  <si>
    <t>WHITMORE, TIFFINY P</t>
  </si>
  <si>
    <t>WINKER, JAMES B</t>
  </si>
  <si>
    <t>WINTER, ROBERT Z</t>
  </si>
  <si>
    <t>WITHINGTON, CHRISTINE L</t>
  </si>
  <si>
    <t>YADALA, RAMMOHAN</t>
  </si>
  <si>
    <t>ABDULRAZZAQ, SHAMS</t>
  </si>
  <si>
    <t>ABRAM, ANNIE</t>
  </si>
  <si>
    <t>ADAMS, ALISSA M</t>
  </si>
  <si>
    <t>ADAMS, JONATHAN M</t>
  </si>
  <si>
    <t>ADOLPHSON, LENIE A</t>
  </si>
  <si>
    <t>AL ZIRJ JR, ALI</t>
  </si>
  <si>
    <t>ALBRECHT, LINDA</t>
  </si>
  <si>
    <t>ALBRIGHT, SUSAN E</t>
  </si>
  <si>
    <t>ALLEN, ANDRIAN C</t>
  </si>
  <si>
    <t>ALLEN, ROLANDA</t>
  </si>
  <si>
    <t>ALLEN-WILLIAMS, ELLIOTT</t>
  </si>
  <si>
    <t>ANDERSON, AUSTIN J</t>
  </si>
  <si>
    <t>ANDERSON, KHYRIE</t>
  </si>
  <si>
    <t>ANDERSON, NATHAN</t>
  </si>
  <si>
    <t>ANGELILLI, JENNIFER A</t>
  </si>
  <si>
    <t>ANTHONY, CASEY M</t>
  </si>
  <si>
    <t>ARENDT, LORIE A</t>
  </si>
  <si>
    <t>ARROYO, JOSE M</t>
  </si>
  <si>
    <t>ASCHE, BENJAMIN</t>
  </si>
  <si>
    <t>AURAND, KARLEY</t>
  </si>
  <si>
    <t>AVILES, ALICIA</t>
  </si>
  <si>
    <t>AVINA, ISAMAR</t>
  </si>
  <si>
    <t>BAKER, LAFRANCINE F</t>
  </si>
  <si>
    <t>BANGHART, HOLLY M</t>
  </si>
  <si>
    <t>BARR, ASHLI</t>
  </si>
  <si>
    <t>BARRETT, KEITH W</t>
  </si>
  <si>
    <t>BARRONE, KYLE A</t>
  </si>
  <si>
    <t>BARTHEL, MICHAEL D</t>
  </si>
  <si>
    <t>BARTHEL, SELENA L</t>
  </si>
  <si>
    <t>BATTEN, EDDIE L</t>
  </si>
  <si>
    <t>BATTLE, TERRANCE D</t>
  </si>
  <si>
    <t>BAUSCHER, AMY J</t>
  </si>
  <si>
    <t>BEINTEMA, LUANNE</t>
  </si>
  <si>
    <t>BENDORF, BRIANA A</t>
  </si>
  <si>
    <t>BENDORF, LISA</t>
  </si>
  <si>
    <t>BENJAMIN-ROUTEN, MONIQUE</t>
  </si>
  <si>
    <t>BENSON, VIKTORIA</t>
  </si>
  <si>
    <t>BERCHTOLD, ROSE G</t>
  </si>
  <si>
    <t>BERRY, JESSICA L</t>
  </si>
  <si>
    <t>BERRY, VICTOR</t>
  </si>
  <si>
    <t>BEST, JODI</t>
  </si>
  <si>
    <t>BEST, PATRICK T</t>
  </si>
  <si>
    <t>BEST, RORY</t>
  </si>
  <si>
    <t>BLACK, DREYLYN M</t>
  </si>
  <si>
    <t>BLACKMON, NOLA M</t>
  </si>
  <si>
    <t>BLAKELY, DAKAIJA</t>
  </si>
  <si>
    <t>BLASER, ROSE</t>
  </si>
  <si>
    <t>BLUM, DENISE A</t>
  </si>
  <si>
    <t>BOETTNER, WENDY</t>
  </si>
  <si>
    <t>BOOKER, MARSHAY</t>
  </si>
  <si>
    <t>BOYCE, ALANA</t>
  </si>
  <si>
    <t>BOYETT, AUDREY</t>
  </si>
  <si>
    <t>BRANDT, THOMPSON</t>
  </si>
  <si>
    <t>BRASHAW, JEFFREY J</t>
  </si>
  <si>
    <t>BRASHAW, MICHELLE</t>
  </si>
  <si>
    <t>BROENNEKE, WENDY S</t>
  </si>
  <si>
    <t>BROOKS, DARLEAN</t>
  </si>
  <si>
    <t>BROWN, NAKEYAH S</t>
  </si>
  <si>
    <t>BROWN, SELENA</t>
  </si>
  <si>
    <t>BRUCE, MORGAN</t>
  </si>
  <si>
    <t>BRUTON, SHAKERA</t>
  </si>
  <si>
    <t>BUBOLZ, KAYLEE A</t>
  </si>
  <si>
    <t>BUCKWALTER, BRYN</t>
  </si>
  <si>
    <t>BURKE, NATALIE</t>
  </si>
  <si>
    <t>BURRINGTON, CIARA</t>
  </si>
  <si>
    <t>BUSH, TORRENCE</t>
  </si>
  <si>
    <t>BUSKE, AMANDA</t>
  </si>
  <si>
    <t>BUSKER, DANE W</t>
  </si>
  <si>
    <t>BUSS, MONA J</t>
  </si>
  <si>
    <t>BYRDSONG, LATOYA L</t>
  </si>
  <si>
    <t>CACCIAPAGLIA, GARY</t>
  </si>
  <si>
    <t>CALDERON, MARK</t>
  </si>
  <si>
    <t>CALDERON, PHILIP D</t>
  </si>
  <si>
    <t>CALLAHAN, SARAH</t>
  </si>
  <si>
    <t>CAMPBELL, LEONARDO D</t>
  </si>
  <si>
    <t>CARDENUS, ZACHARY</t>
  </si>
  <si>
    <t>CASSON, JENNIFER</t>
  </si>
  <si>
    <t>CAUTHEN, ELAINE</t>
  </si>
  <si>
    <t>CAUTHEN, SARINA</t>
  </si>
  <si>
    <t>CAYCE, LATRICE</t>
  </si>
  <si>
    <t>CEPERO, KERRIE</t>
  </si>
  <si>
    <t>CLAPP, CAROLINE C</t>
  </si>
  <si>
    <t>CLICQUENNOI, CARLI A</t>
  </si>
  <si>
    <t>COE, KYLE</t>
  </si>
  <si>
    <t>COFFMAN, VICTORIA A</t>
  </si>
  <si>
    <t>COLBERG, SHELBY</t>
  </si>
  <si>
    <t>COLE, ANDREW J</t>
  </si>
  <si>
    <t>COLEMAN, PAULINE C</t>
  </si>
  <si>
    <t>COLLIER, AMANDA</t>
  </si>
  <si>
    <t>COLLIER, KEVONTAE D</t>
  </si>
  <si>
    <t>CONNER, MARY A</t>
  </si>
  <si>
    <t>CONTRERAS, HEIDY A</t>
  </si>
  <si>
    <t>CORBITT, JALEN ALLEN</t>
  </si>
  <si>
    <t>CORHN, CARMEN</t>
  </si>
  <si>
    <t>CORNELIUS, CATHERINE</t>
  </si>
  <si>
    <t>COULSON, MATTHEW</t>
  </si>
  <si>
    <t>CRAWFORD, LISA L</t>
  </si>
  <si>
    <t>CROSS, CHAD A</t>
  </si>
  <si>
    <t>CUNNINGHAM, ASHLEY</t>
  </si>
  <si>
    <t>CURRAN, CHRISTINE A</t>
  </si>
  <si>
    <t>DALLMAN, STACY</t>
  </si>
  <si>
    <t>DANEKAS, DAWN M</t>
  </si>
  <si>
    <t>DANIELS, JESSICA L</t>
  </si>
  <si>
    <t>DAVIDSON, DENNIS L</t>
  </si>
  <si>
    <t>DECASTRIS, NADIA</t>
  </si>
  <si>
    <t>DEJONG, CADAN</t>
  </si>
  <si>
    <t>DELA CRUZ, ERIC P</t>
  </si>
  <si>
    <t>DELAY, JEFFREY</t>
  </si>
  <si>
    <t>DELGADILLO, ADRIAN R</t>
  </si>
  <si>
    <t>DELGADO, OSCAR R</t>
  </si>
  <si>
    <t>DEMUTH, EVAN</t>
  </si>
  <si>
    <t>DEPRISCO, KAY A</t>
  </si>
  <si>
    <t>DERVISHI, MEVLUDIJE</t>
  </si>
  <si>
    <t>DETRA, JACKIE L</t>
  </si>
  <si>
    <t>DEVERS, IAN</t>
  </si>
  <si>
    <t>DEVINE, JENNIE R</t>
  </si>
  <si>
    <t>DEWEY, NIKKIA</t>
  </si>
  <si>
    <t>DEWEY, SUSAN K</t>
  </si>
  <si>
    <t>DICKMAN, JEANNE M</t>
  </si>
  <si>
    <t>DIDUCH, DENNY A</t>
  </si>
  <si>
    <t>DITSWORTH, ALISHA R</t>
  </si>
  <si>
    <t>DITTMAR, BREANNA M</t>
  </si>
  <si>
    <t>DITTMAR, JENNIFER M</t>
  </si>
  <si>
    <t>DORNHAGEN, ULRIKE</t>
  </si>
  <si>
    <t>DRIVER, STACEY</t>
  </si>
  <si>
    <t>DUDA, ELIZABETH</t>
  </si>
  <si>
    <t>DUEDE, SCOTT MATHIAS</t>
  </si>
  <si>
    <t>DUNN, LYNN E</t>
  </si>
  <si>
    <t>DUSING, JAMES</t>
  </si>
  <si>
    <t>DYSON, LUKE A</t>
  </si>
  <si>
    <t>EASTON, DAVID</t>
  </si>
  <si>
    <t>EICHELBERG, IRENE</t>
  </si>
  <si>
    <t>EILER, JEAN C</t>
  </si>
  <si>
    <t>ENDRESS, DENNIS W</t>
  </si>
  <si>
    <t>ENDRESS, THOMAS</t>
  </si>
  <si>
    <t>ENSIGN, SHELLEY L</t>
  </si>
  <si>
    <t>ERB, CYNTHIA K</t>
  </si>
  <si>
    <t>EUELL, CORIEON K</t>
  </si>
  <si>
    <t>EVANS, CHAD</t>
  </si>
  <si>
    <t>FANE, SHEILA V</t>
  </si>
  <si>
    <t>FARHAN, WAFAA M</t>
  </si>
  <si>
    <t>FARMER, GENEVIEVE</t>
  </si>
  <si>
    <t>FARRIS, LILLIAN N</t>
  </si>
  <si>
    <t>FERGUSON, ERRIC</t>
  </si>
  <si>
    <t>FISHER, RACHEL</t>
  </si>
  <si>
    <t>FITZPATRICK, JEFFREY A</t>
  </si>
  <si>
    <t>FLEMING, SALAIYA</t>
  </si>
  <si>
    <t>FLIAH, NADIRA</t>
  </si>
  <si>
    <t>FLUEGEL, KRISTINA K</t>
  </si>
  <si>
    <t>FONTANA, KATILYN M</t>
  </si>
  <si>
    <t>FORD, DONNA L</t>
  </si>
  <si>
    <t>FORD, SAARAH</t>
  </si>
  <si>
    <t>FORTNER, JERRY</t>
  </si>
  <si>
    <t>FRANCO, SHERRIE</t>
  </si>
  <si>
    <t>FRANKS, MARIAH</t>
  </si>
  <si>
    <t>FROST, ELISABETH G</t>
  </si>
  <si>
    <t>GAGE, GLORIA J</t>
  </si>
  <si>
    <t>GARCIA, DYLAN</t>
  </si>
  <si>
    <t>GARCIA, ELIZABETH</t>
  </si>
  <si>
    <t>GARCIA, FRANCISCO C</t>
  </si>
  <si>
    <t>GARDNER, MELISSA</t>
  </si>
  <si>
    <t>GEMPELER, AMANDA J</t>
  </si>
  <si>
    <t>GENANDT, MEGAN D</t>
  </si>
  <si>
    <t>GERBER, BRENDA J</t>
  </si>
  <si>
    <t>GIBSON, JUDITH M</t>
  </si>
  <si>
    <t>GILLIAM, GILL</t>
  </si>
  <si>
    <t>GILMOUR, JILL M</t>
  </si>
  <si>
    <t>GIVIN, SOLYTA</t>
  </si>
  <si>
    <t>GOEBEL, HEATHER M</t>
  </si>
  <si>
    <t>GOETZ, ROWENA S</t>
  </si>
  <si>
    <t>GOMEZ-PENA, CARLA A</t>
  </si>
  <si>
    <t>GRAHAM, LINDA M</t>
  </si>
  <si>
    <t>GREEN, STACY L</t>
  </si>
  <si>
    <t>GROVE, JUSTIN C</t>
  </si>
  <si>
    <t>HALL, JEROME</t>
  </si>
  <si>
    <t>HAMILTON, MICHAEL E</t>
  </si>
  <si>
    <t>HARRELL, ALIVIA</t>
  </si>
  <si>
    <t>HARRELL, JULIE A</t>
  </si>
  <si>
    <t>HARSON, KAITLYN M</t>
  </si>
  <si>
    <t>HASKEN, MADELINE</t>
  </si>
  <si>
    <t>HATTULA, RUTH R</t>
  </si>
  <si>
    <t>HAYUNGA, DENISE L</t>
  </si>
  <si>
    <t>HEARD, BRIANA I</t>
  </si>
  <si>
    <t>HECK, ALYSSA N</t>
  </si>
  <si>
    <t>HECK, JOSEPH</t>
  </si>
  <si>
    <t>HECK, PAUL</t>
  </si>
  <si>
    <t>HEIDEN, JENNIFER A</t>
  </si>
  <si>
    <t>HEILMAN, ALLEN R</t>
  </si>
  <si>
    <t>HEINECKE, AMANDA</t>
  </si>
  <si>
    <t>HEISLER, JILL E</t>
  </si>
  <si>
    <t>HELBLING, TERRY</t>
  </si>
  <si>
    <t>HELMS, CAROLINE</t>
  </si>
  <si>
    <t>HEMPHILL, DARION</t>
  </si>
  <si>
    <t>HENDERSON, RAVEN H</t>
  </si>
  <si>
    <t>HENDERSON-DIXSON, MARVA Y</t>
  </si>
  <si>
    <t>HENDRICKSON, MICHAEL</t>
  </si>
  <si>
    <t>HERMAN, SHAHALONIE</t>
  </si>
  <si>
    <t>HERRERA, JUAN</t>
  </si>
  <si>
    <t>HERRERA, LIZETH S</t>
  </si>
  <si>
    <t>HESS, JENNIFER</t>
  </si>
  <si>
    <t>HILL, JEREMY T</t>
  </si>
  <si>
    <t>HILTON, SANDRA L</t>
  </si>
  <si>
    <t>HITEMAN, DIMETRIA D</t>
  </si>
  <si>
    <t>HOFF, SHERYL L</t>
  </si>
  <si>
    <t>HOFFMAN, VICKY L</t>
  </si>
  <si>
    <t>HOFMASTER, DANIEL J</t>
  </si>
  <si>
    <t>HOFMASTER, JAYLEN</t>
  </si>
  <si>
    <t>HOFMASTER, LYNNE A</t>
  </si>
  <si>
    <t>HOLBERT, GINGER M</t>
  </si>
  <si>
    <t>HOLLINS-BOGGESS, SHIRLEY A</t>
  </si>
  <si>
    <t>HOLLOWAY, HEATHER</t>
  </si>
  <si>
    <t>HOLSTON, LADRELL J</t>
  </si>
  <si>
    <t>HOLTAPP, STEPHEN T</t>
  </si>
  <si>
    <t>HOLWEG, KELLI</t>
  </si>
  <si>
    <t>HOMAN, ROBERT P</t>
  </si>
  <si>
    <t>HOMER, MELANA E</t>
  </si>
  <si>
    <t>HOOPER, MARK J</t>
  </si>
  <si>
    <t>HOWARD, MARY F</t>
  </si>
  <si>
    <t>HUENEFELD, JAMIE</t>
  </si>
  <si>
    <t>HUENEFELD, KAYLA J</t>
  </si>
  <si>
    <t>HUGHES, KENNETH W</t>
  </si>
  <si>
    <t>HUGHES, RUBY</t>
  </si>
  <si>
    <t>HUGHES, SIDNEY</t>
  </si>
  <si>
    <t>HUGHES, TYKIELA</t>
  </si>
  <si>
    <t>HUNT, TYLER</t>
  </si>
  <si>
    <t>IHUS, TAMMY J</t>
  </si>
  <si>
    <t>ISHMON, DENISE K</t>
  </si>
  <si>
    <t>ISHMON, DILLON A</t>
  </si>
  <si>
    <t>JACKSON III, SAMUEL</t>
  </si>
  <si>
    <t>JACKSON, ALBERTA</t>
  </si>
  <si>
    <t>JACKSON, IYANA</t>
  </si>
  <si>
    <t>JACKSON, KAREN J</t>
  </si>
  <si>
    <t>JACKSON, STEPHANIE</t>
  </si>
  <si>
    <t>JACOBS, CHRISTINE F</t>
  </si>
  <si>
    <t>JACOBS, STEFANIE</t>
  </si>
  <si>
    <t>JACOBS, TIMOTHY S</t>
  </si>
  <si>
    <t>JAMISON, GALE</t>
  </si>
  <si>
    <t>JAMISON, LILLIE M</t>
  </si>
  <si>
    <t>JOHNSON, DYONNA M</t>
  </si>
  <si>
    <t>JOHNSON, JAN</t>
  </si>
  <si>
    <t>JOHNSON, JANNA L</t>
  </si>
  <si>
    <t>JOHNSON, MEKHI</t>
  </si>
  <si>
    <t>JOHNSON-THAKE, LISA</t>
  </si>
  <si>
    <t>JOHNSTON, JAMIE</t>
  </si>
  <si>
    <t>JONES, DAZZIMOND</t>
  </si>
  <si>
    <t>JONES, KIMBERLY S</t>
  </si>
  <si>
    <t>JONES, TIFFANY L</t>
  </si>
  <si>
    <t>JORDAN, JENNIFER</t>
  </si>
  <si>
    <t>KASTEN, LINDA J</t>
  </si>
  <si>
    <t>KEYES, DESIREE C</t>
  </si>
  <si>
    <t>KIRK, TIARA A</t>
  </si>
  <si>
    <t>KIRKENDOLL, MARIE A</t>
  </si>
  <si>
    <t>KLECKLER, ALYESE</t>
  </si>
  <si>
    <t>KLECKLER, KENZI</t>
  </si>
  <si>
    <t>KLECKLER, RILEY M</t>
  </si>
  <si>
    <t>KLECKNER, TIMOTHY A</t>
  </si>
  <si>
    <t>KLEINDL, ELLEN</t>
  </si>
  <si>
    <t>KLEMM, JANE L</t>
  </si>
  <si>
    <t>KLEVER, HOLLY</t>
  </si>
  <si>
    <t>KNIPSCHIELD, DEBORAH L</t>
  </si>
  <si>
    <t>KNUTSON, LANA J</t>
  </si>
  <si>
    <t>KRAFT, KRISTA J</t>
  </si>
  <si>
    <t>KRAUT, LEON A</t>
  </si>
  <si>
    <t>KREEGER, JOHN J</t>
  </si>
  <si>
    <t>KRUGER, LILITH</t>
  </si>
  <si>
    <t>KRUM, KAREN</t>
  </si>
  <si>
    <t>KUHLEMEIER, DIANA S</t>
  </si>
  <si>
    <t>KUHLOW, CHAD D</t>
  </si>
  <si>
    <t>KUNDERT, REBECCA</t>
  </si>
  <si>
    <t>KUTZKE, JEAN M</t>
  </si>
  <si>
    <t>LACY, ALEXIS MARIE</t>
  </si>
  <si>
    <t>LAMM, BRANDON</t>
  </si>
  <si>
    <t>LAMMERS, MARK A</t>
  </si>
  <si>
    <t>LANCASTER, ALEXA</t>
  </si>
  <si>
    <t>LANGILL, JODI A</t>
  </si>
  <si>
    <t>LARA, MARTA I</t>
  </si>
  <si>
    <t>LARSON, KYLE R</t>
  </si>
  <si>
    <t>LAWSON, KENNETH</t>
  </si>
  <si>
    <t>LAWVER, DEAN A</t>
  </si>
  <si>
    <t>LAXAMANA, JANELA JOY R</t>
  </si>
  <si>
    <t>LEISER, SCARLETT</t>
  </si>
  <si>
    <t>LEITZEN, JENNIFER J</t>
  </si>
  <si>
    <t>LEONARD, TAWANA K</t>
  </si>
  <si>
    <t>LEPKA, JENNIFER</t>
  </si>
  <si>
    <t>LEWIS, GLORIA A</t>
  </si>
  <si>
    <t>LEWIS, ISAIAH</t>
  </si>
  <si>
    <t>LEWIS, KASSEY J</t>
  </si>
  <si>
    <t>LIEBER-JACOBS, REBECCA J</t>
  </si>
  <si>
    <t>LINDER, JAN N</t>
  </si>
  <si>
    <t>LINEBARGER, SHONTRELL N</t>
  </si>
  <si>
    <t>LINTHAKHANH, DREW D</t>
  </si>
  <si>
    <t>LINTHAKHANH, MADISON</t>
  </si>
  <si>
    <t>LONG, SARAH J</t>
  </si>
  <si>
    <t>LOSCO, VICKY L</t>
  </si>
  <si>
    <t>LUTZ, GRACE E</t>
  </si>
  <si>
    <t>LUTZ, STEPHANIE L</t>
  </si>
  <si>
    <t>LUY, MICHELLE</t>
  </si>
  <si>
    <t>MAIZE, STEVE</t>
  </si>
  <si>
    <t>MAIZE, TINA</t>
  </si>
  <si>
    <t>MALLEY, KEVIN C</t>
  </si>
  <si>
    <t>MANDT, BARBARA A</t>
  </si>
  <si>
    <t>MANDT, SUSAN E</t>
  </si>
  <si>
    <t>MARIN, JACQUELINE</t>
  </si>
  <si>
    <t>MARIN, RICHARD J</t>
  </si>
  <si>
    <t>MARSHALL, CARL S</t>
  </si>
  <si>
    <t>MARTEN, BENJAMIN W</t>
  </si>
  <si>
    <t>MARTIN, DON L</t>
  </si>
  <si>
    <t>MARTIN, KIARA</t>
  </si>
  <si>
    <t>MARTINEZ, KATY D</t>
  </si>
  <si>
    <t>MASON, ANNE M</t>
  </si>
  <si>
    <t>MATAMOROS, CESAR</t>
  </si>
  <si>
    <t>MATHEWS, NICOLE L</t>
  </si>
  <si>
    <t>MATZ, JOSHUA</t>
  </si>
  <si>
    <t>MAUPIN, DONNIE I</t>
  </si>
  <si>
    <t>MAUPIN, LUCY</t>
  </si>
  <si>
    <t>MCCABE, AUBRIANA</t>
  </si>
  <si>
    <t>MCKILLIP, BRETT</t>
  </si>
  <si>
    <t>MCLAIN, KAREN L</t>
  </si>
  <si>
    <t>MCPEEK, PERRY</t>
  </si>
  <si>
    <t>MCPHEE, MAMIE</t>
  </si>
  <si>
    <t>MCSHANE, BRANDON</t>
  </si>
  <si>
    <t>MEIGHAN, MYA</t>
  </si>
  <si>
    <t>MELANCON, LINDSEY</t>
  </si>
  <si>
    <t>MERCADO, GISELL</t>
  </si>
  <si>
    <t>MERRIMAN, LAMARR R</t>
  </si>
  <si>
    <t>METZ, CLARISSA</t>
  </si>
  <si>
    <t>MILLER, RAYMOND</t>
  </si>
  <si>
    <t>MILLER, STACY L</t>
  </si>
  <si>
    <t>MILLIKEN, MATT R</t>
  </si>
  <si>
    <t>MITCHELL, JARED</t>
  </si>
  <si>
    <t>MITCHELL, JEREMIAH</t>
  </si>
  <si>
    <t>MOORE, JOHN J</t>
  </si>
  <si>
    <t>MOORE, KRISTOPHER M</t>
  </si>
  <si>
    <t>MORDICK, JESSICA</t>
  </si>
  <si>
    <t>MOREHEAD, BRYAN D</t>
  </si>
  <si>
    <t>MUMFORD, DALLAS</t>
  </si>
  <si>
    <t>NAIRE, CELYNN D</t>
  </si>
  <si>
    <t>NAMIO, JOSEPH</t>
  </si>
  <si>
    <t>NESEMEIER, ANNE E</t>
  </si>
  <si>
    <t>NEUENDORF, ALANNA</t>
  </si>
  <si>
    <t>NEWTON, KHALID L</t>
  </si>
  <si>
    <t>NEWTON, LATRICE</t>
  </si>
  <si>
    <t>NYE, BARBARA C</t>
  </si>
  <si>
    <t>ODEN, JAVON A</t>
  </si>
  <si>
    <t>ONTJES, HANNAH</t>
  </si>
  <si>
    <t>OOSTHUIZEN, NICOLE T</t>
  </si>
  <si>
    <t>ORTH, TERRI J</t>
  </si>
  <si>
    <t>OSTERGARD, JEREMY</t>
  </si>
  <si>
    <t>OTT, ALISHA</t>
  </si>
  <si>
    <t>OTTMAN, JORDON E</t>
  </si>
  <si>
    <t>OTTO, CLAYTON</t>
  </si>
  <si>
    <t>OTTO, JUSTINA</t>
  </si>
  <si>
    <t>OWENS, CHELSEA</t>
  </si>
  <si>
    <t>PAGE, SARA S</t>
  </si>
  <si>
    <t>PEARSON, WARREN</t>
  </si>
  <si>
    <t>PEMPILTON, SHANIA T</t>
  </si>
  <si>
    <t>PFEIFFER, JULIE J</t>
  </si>
  <si>
    <t>PFILE, DIANE S</t>
  </si>
  <si>
    <t>PIPER, JAYME N</t>
  </si>
  <si>
    <t>PITTMAN, DARREISHA</t>
  </si>
  <si>
    <t>PLUM, BROOKE</t>
  </si>
  <si>
    <t>POAGE, ANGELA M</t>
  </si>
  <si>
    <t>POMLEE, AMBER</t>
  </si>
  <si>
    <t>POMLEE, MARCIA</t>
  </si>
  <si>
    <t>PRICE, BRENDA F</t>
  </si>
  <si>
    <t>PRICKETT, TRAVIS</t>
  </si>
  <si>
    <t>PRINNER, BRIAN P</t>
  </si>
  <si>
    <t>RAMOS, ANTONIA M</t>
  </si>
  <si>
    <t>RAMOS, HEATHER</t>
  </si>
  <si>
    <t>REDINGTON, RANDY</t>
  </si>
  <si>
    <t>REGAN, MICHAEL</t>
  </si>
  <si>
    <t>REINEKE, CAROL A</t>
  </si>
  <si>
    <t>REUBER, VALERIE A</t>
  </si>
  <si>
    <t>RHYNE, LASHUN</t>
  </si>
  <si>
    <t>RICE, ROXANE M</t>
  </si>
  <si>
    <t>RICHARDSON, MARK</t>
  </si>
  <si>
    <t>RITTERBUSCH, SALLY T</t>
  </si>
  <si>
    <t>ROBINSON, CHANTEL N</t>
  </si>
  <si>
    <t>ROBINSON, MARIO A</t>
  </si>
  <si>
    <t>RODRIGUEZ, ARMANDO</t>
  </si>
  <si>
    <t>ROGERS, REGINA A</t>
  </si>
  <si>
    <t>RUIZ, DESIREE</t>
  </si>
  <si>
    <t>SABIN, CHRIS</t>
  </si>
  <si>
    <t>SALINAS, ADRIANA</t>
  </si>
  <si>
    <t>SAMUELS, PEGGY</t>
  </si>
  <si>
    <t>SANCHEZ-LAGUNAS, DIANA</t>
  </si>
  <si>
    <t>SANDERS, GWENDOLYN</t>
  </si>
  <si>
    <t>SCHARR, ASHLYN</t>
  </si>
  <si>
    <t>SCHERSCHEL, JANA M</t>
  </si>
  <si>
    <t>SCHINDLER, SARA E</t>
  </si>
  <si>
    <t>SCHNEIDER, PATRICIA L</t>
  </si>
  <si>
    <t>SCHNIERLA, SHALEY</t>
  </si>
  <si>
    <t>SCHRECK, ANGELA A</t>
  </si>
  <si>
    <t>SCHUBERT, JANET K</t>
  </si>
  <si>
    <t>SCHUUR, KATHLEEN M</t>
  </si>
  <si>
    <t>SEEBECK, EMILEE</t>
  </si>
  <si>
    <t>SELLERS, CALEB</t>
  </si>
  <si>
    <t>SELLERS, DONAVYN</t>
  </si>
  <si>
    <t>SELLERS, KAMRYN A</t>
  </si>
  <si>
    <t>SERRANO, SAMANTHA</t>
  </si>
  <si>
    <t>SHENBERGER, DAWN L</t>
  </si>
  <si>
    <t>SHERRER, TABATHA M</t>
  </si>
  <si>
    <t>SHIPPERT, MORGAN D</t>
  </si>
  <si>
    <t>SHOCKEY, CHRISTOPHER W</t>
  </si>
  <si>
    <t>SHOCKEY, MADDUX SAMUEL</t>
  </si>
  <si>
    <t>SIMMONS, SAIGE M</t>
  </si>
  <si>
    <t>SIMS, DARRON</t>
  </si>
  <si>
    <t>SLOAN, ANYSIA</t>
  </si>
  <si>
    <t>SMITH, CHRISTOPHER</t>
  </si>
  <si>
    <t>SMITH, KAREN J</t>
  </si>
  <si>
    <t>SMITH, TAMMY A</t>
  </si>
  <si>
    <t>SMITH, TIA A</t>
  </si>
  <si>
    <t>SMITH, WENDY Z</t>
  </si>
  <si>
    <t>SNOBL, SARAH</t>
  </si>
  <si>
    <t>SOMMERS, KRAIG SCHEHL</t>
  </si>
  <si>
    <t>SONDGEROTH, STUART A</t>
  </si>
  <si>
    <t>SPEARMAN, ARON L</t>
  </si>
  <si>
    <t>SPRAGGINS, ANNA M</t>
  </si>
  <si>
    <t>STACIONIS, MATT R</t>
  </si>
  <si>
    <t>STACY, CECELIA L</t>
  </si>
  <si>
    <t>STACY, MICAH M</t>
  </si>
  <si>
    <t>STANIS, SAMANTHA</t>
  </si>
  <si>
    <t>STEARNS, PAMELA S</t>
  </si>
  <si>
    <t>STENTA, JOSEPH A</t>
  </si>
  <si>
    <t>STEWART, ANDREW</t>
  </si>
  <si>
    <t>STEWART, KATIE</t>
  </si>
  <si>
    <t>STEWART, TAMMY L</t>
  </si>
  <si>
    <t>STOTT, KATHERINE</t>
  </si>
  <si>
    <t>STRANG, GEORGE</t>
  </si>
  <si>
    <t>STRATTON, MATTHEW</t>
  </si>
  <si>
    <t>STREIGHT, RACHEL</t>
  </si>
  <si>
    <t>STURTEVANT, KATELYN M</t>
  </si>
  <si>
    <t>SUMMERS, BEN</t>
  </si>
  <si>
    <t>SUMMERS, NOAH</t>
  </si>
  <si>
    <t>SUMMERS, SHARON</t>
  </si>
  <si>
    <t>SWANSON, ROBIN</t>
  </si>
  <si>
    <t>SWORDS, HALEY</t>
  </si>
  <si>
    <t>TALBOTT, JOHN</t>
  </si>
  <si>
    <t>TELLEFSON, STEVEN K</t>
  </si>
  <si>
    <t>THIELE, MICAH</t>
  </si>
  <si>
    <t>THIES, HALEY C</t>
  </si>
  <si>
    <t>THOMAS, LAURIE</t>
  </si>
  <si>
    <t>THOMPSON, JANICE L</t>
  </si>
  <si>
    <t>TILSON, RAYCHANEL</t>
  </si>
  <si>
    <t>TORRES LANDEROS, HECTOR R</t>
  </si>
  <si>
    <t>TRAN, ALEXA</t>
  </si>
  <si>
    <t>TRIPLETT, SHATIKA S</t>
  </si>
  <si>
    <t>TROST, BOBBIE L</t>
  </si>
  <si>
    <t>ULMER, PARRISH</t>
  </si>
  <si>
    <t>UNGER, DAVID F</t>
  </si>
  <si>
    <t>VALKEMA, SUSANNE B</t>
  </si>
  <si>
    <t>VAN, PETER</t>
  </si>
  <si>
    <t>VANDEBERG, NEELAH</t>
  </si>
  <si>
    <t>VASQUEZ, EDUARDO</t>
  </si>
  <si>
    <t>VEGA GARCIA, NATALIA</t>
  </si>
  <si>
    <t>VICK, JULIE L</t>
  </si>
  <si>
    <t>VINCE, DERRECK</t>
  </si>
  <si>
    <t>VIVEROS, GIANA</t>
  </si>
  <si>
    <t>VOEGELI, AMY</t>
  </si>
  <si>
    <t>WADDELL, MELISSA</t>
  </si>
  <si>
    <t>WAGENS, ROSE M</t>
  </si>
  <si>
    <t>WALES, ALYSSA</t>
  </si>
  <si>
    <t>WALKER, LAYLA</t>
  </si>
  <si>
    <t>WASHBURN, DAVID D</t>
  </si>
  <si>
    <t>WHITE, SHARI</t>
  </si>
  <si>
    <t>WHITEHEAD, TAMMY J</t>
  </si>
  <si>
    <t>WHITSON, JENNIFER</t>
  </si>
  <si>
    <t>WILCOX, JUSTYNE I</t>
  </si>
  <si>
    <t>WILCOX, NICOLE I</t>
  </si>
  <si>
    <t>WILKENS, TINA M</t>
  </si>
  <si>
    <t>WILLIAMS, CASHMERE C</t>
  </si>
  <si>
    <t>WILLIAMS, CHERYL C</t>
  </si>
  <si>
    <t>WILLIAMS, KYLE D</t>
  </si>
  <si>
    <t>WILLIAMS, LAYAH A</t>
  </si>
  <si>
    <t>WILLIAMS, LORRAINE S</t>
  </si>
  <si>
    <t>WILLIAMS, SAMIYAH</t>
  </si>
  <si>
    <t>WILLIAMS, WILLIAM F</t>
  </si>
  <si>
    <t>WILSON, SHEQUILA T</t>
  </si>
  <si>
    <t>WISNER, RACHAEL</t>
  </si>
  <si>
    <t>WITMER, LORI</t>
  </si>
  <si>
    <t>WOITYNEK, TIMOTHY</t>
  </si>
  <si>
    <t>WOODYATT, AMY</t>
  </si>
  <si>
    <t>WRIGHT, FAITH</t>
  </si>
  <si>
    <t>WURSTER, DAWN M</t>
  </si>
  <si>
    <t>YODER, KALLI E</t>
  </si>
  <si>
    <t>ZIMMERMAN, KELLY</t>
  </si>
  <si>
    <t>ZIMMERMAN, OLIVIA</t>
  </si>
  <si>
    <t>ZIMMERMAN, TIMOTHY J</t>
  </si>
  <si>
    <t>ZINK, JERSIE J</t>
  </si>
  <si>
    <t>BAKER, BERNARD</t>
  </si>
  <si>
    <t>BROWN, LAKINDA M</t>
  </si>
  <si>
    <t>BROWN, MELANIE</t>
  </si>
  <si>
    <t>BUSH, RONNIE J</t>
  </si>
  <si>
    <t>CAIRY, SAMANTHA S</t>
  </si>
  <si>
    <t>CARLSON, DAVID J</t>
  </si>
  <si>
    <t>CASTLE, BEVERLY</t>
  </si>
  <si>
    <t>CERVANTES, JESUS S</t>
  </si>
  <si>
    <t>CHARLES, ESTELLE M</t>
  </si>
  <si>
    <t>CHOUMONT, RACHAEL L</t>
  </si>
  <si>
    <t>CICIORA, BECKY M</t>
  </si>
  <si>
    <t>COLE, CASHONNA L</t>
  </si>
  <si>
    <t>COLLIER, DEONTAE R</t>
  </si>
  <si>
    <t>CONTER, JEFFREY A</t>
  </si>
  <si>
    <t>CROSS, BRANDY L</t>
  </si>
  <si>
    <t>CROSS, GERALD D</t>
  </si>
  <si>
    <t>DIFFENDERFER, JACKIE L</t>
  </si>
  <si>
    <t>DITZLER, GIANNA R</t>
  </si>
  <si>
    <t>DUDA, JAYNE E</t>
  </si>
  <si>
    <t>FELD, KIM A</t>
  </si>
  <si>
    <t>FLEMING, VACHE D</t>
  </si>
  <si>
    <t>FOX, MELANY</t>
  </si>
  <si>
    <t>GALLIE, CONNIE</t>
  </si>
  <si>
    <t>GEISEMAN, LOIS</t>
  </si>
  <si>
    <t>GOMEZ, DANNYA</t>
  </si>
  <si>
    <t>GORDON, NANCY L</t>
  </si>
  <si>
    <t>GREEN, ALELIE V</t>
  </si>
  <si>
    <t>HALL, KRISTA M</t>
  </si>
  <si>
    <t>HAMILTON, CRENA</t>
  </si>
  <si>
    <t>HAVENS, COLTON</t>
  </si>
  <si>
    <t>HEITZ, TRACI A</t>
  </si>
  <si>
    <t>HERRLING, LISA K</t>
  </si>
  <si>
    <t>HILTON, MIA Z</t>
  </si>
  <si>
    <t>JOHNSON, NANCY A</t>
  </si>
  <si>
    <t>JURS, LAURIE S</t>
  </si>
  <si>
    <t>KEHL JR, JAMES F</t>
  </si>
  <si>
    <t>KNIGHT, KIMBERLY A</t>
  </si>
  <si>
    <t>KUBATZKE, JASON</t>
  </si>
  <si>
    <t>LAMOREUX, ROBERT</t>
  </si>
  <si>
    <t>LASSANDRO, HEATHER</t>
  </si>
  <si>
    <t>LUY, ANDREA M</t>
  </si>
  <si>
    <t>MAHONEY, KIMBERLY</t>
  </si>
  <si>
    <t>MARSHALL, SAMUEL T</t>
  </si>
  <si>
    <t>MCKILLIP, JORDAN</t>
  </si>
  <si>
    <t>MEDRANO, LEONARDO</t>
  </si>
  <si>
    <t>MILLER, ERICA</t>
  </si>
  <si>
    <t>MILLER, JOCELYN L</t>
  </si>
  <si>
    <t>MOORE, JOHN R</t>
  </si>
  <si>
    <t>NOTT, JORI K</t>
  </si>
  <si>
    <t>O LEARY, KEVIN</t>
  </si>
  <si>
    <t>OTTO, STACI N</t>
  </si>
  <si>
    <t>PRUITT, KERRY T</t>
  </si>
  <si>
    <t>REECE, CRAIG</t>
  </si>
  <si>
    <t>RETZLAFF, MARGARET</t>
  </si>
  <si>
    <t>RICHARDS, KAREN J</t>
  </si>
  <si>
    <t>ROBINSON, AMANDA D</t>
  </si>
  <si>
    <t>ROBINSON, RICKY C</t>
  </si>
  <si>
    <t>ROUSE, ALISON M</t>
  </si>
  <si>
    <t>SIEBERNS, NINA</t>
  </si>
  <si>
    <t>SIMMONS, MORGAN D</t>
  </si>
  <si>
    <t>SIMS, KIM L</t>
  </si>
  <si>
    <t>SKARLUPKA, ANDREA K</t>
  </si>
  <si>
    <t>SNYDER, MICHAEL</t>
  </si>
  <si>
    <t>SOMMERS, JESSICA A</t>
  </si>
  <si>
    <t>SPIRITOSANTO, JOHN M</t>
  </si>
  <si>
    <t>SPITTLER, ROBIN A</t>
  </si>
  <si>
    <t>STEWART, LEDARIUS D</t>
  </si>
  <si>
    <t>STEWART, MOLLY R</t>
  </si>
  <si>
    <t>TAGGART, PENNY J</t>
  </si>
  <si>
    <t>THOMAS, LINDSEY</t>
  </si>
  <si>
    <t>THREADGILL, WINDELL</t>
  </si>
  <si>
    <t>WARNER, SAMANTHA</t>
  </si>
  <si>
    <t>WIDMER, DEREK A</t>
  </si>
  <si>
    <t>WILCOX, LYNN A</t>
  </si>
  <si>
    <t>WILLIAMS, KATHLEEN V</t>
  </si>
  <si>
    <t>WITTBECKER, JASMINE</t>
  </si>
  <si>
    <t>ZETTLE, CONNIE M</t>
  </si>
  <si>
    <t>ARENDT, NATHAN J</t>
  </si>
  <si>
    <t>BAHENA, NICOLAS C</t>
  </si>
  <si>
    <t>BAKER, AMBER D</t>
  </si>
  <si>
    <t>BIEHL, MICHAEL C</t>
  </si>
  <si>
    <t>BLAND, DANNIE</t>
  </si>
  <si>
    <t>BROENNEKE, SHANNON L</t>
  </si>
  <si>
    <t>BROUHARD, BONITA A</t>
  </si>
  <si>
    <t>CARR, KARLA</t>
  </si>
  <si>
    <t>CAUTHEN, WAYNE E</t>
  </si>
  <si>
    <t>CHRISTEN, ANTHONY H</t>
  </si>
  <si>
    <t>COOPER, ELLIOTT F</t>
  </si>
  <si>
    <t>CURRY, JESSICA L</t>
  </si>
  <si>
    <t>CURTIS, KAITLYN</t>
  </si>
  <si>
    <t>DACH, STACEY L</t>
  </si>
  <si>
    <t>DAHM, KEVIN</t>
  </si>
  <si>
    <t>DEDMOND, MIRAKEL M</t>
  </si>
  <si>
    <t>DEVINE, DEBRA</t>
  </si>
  <si>
    <t>DIFFENBAUGH, DAN</t>
  </si>
  <si>
    <t>EDISON, AAYLA</t>
  </si>
  <si>
    <t>FAULKNER, DEBRA</t>
  </si>
  <si>
    <t>GALE, RODNEY J</t>
  </si>
  <si>
    <t>GARDNER, DAVID R</t>
  </si>
  <si>
    <t>GROVES, REGINA L</t>
  </si>
  <si>
    <t>HENZE, LAURA</t>
  </si>
  <si>
    <t>HERBIG, CHRISTINA L</t>
  </si>
  <si>
    <t>HULL, IDA M</t>
  </si>
  <si>
    <t>JACKSON, STEPHANIA S</t>
  </si>
  <si>
    <t>JANICKE, JESSE J</t>
  </si>
  <si>
    <t>KEISTER, LUCAS W</t>
  </si>
  <si>
    <t>KEISTER, MICHELLE E</t>
  </si>
  <si>
    <t>KIMPEL, JEAN E</t>
  </si>
  <si>
    <t>KRAFT, SANDRA K</t>
  </si>
  <si>
    <t>LAMOREUX, BENJAMIN J</t>
  </si>
  <si>
    <t>LAMOREUX, ISSAC D</t>
  </si>
  <si>
    <t>LANE, LOUIS J</t>
  </si>
  <si>
    <t>LEITZEN, BRITTANY B</t>
  </si>
  <si>
    <t>LEWERS, DAMON</t>
  </si>
  <si>
    <t>LEWIS, KIERRA</t>
  </si>
  <si>
    <t>LEWIS, TAVARES D</t>
  </si>
  <si>
    <t>LONG, TAMMA L</t>
  </si>
  <si>
    <t>LUEDEKING, LAURIE</t>
  </si>
  <si>
    <t>LUTHER, GLENN G</t>
  </si>
  <si>
    <t>MAINES, VALERIA</t>
  </si>
  <si>
    <t>MARSHALL, CINDY L</t>
  </si>
  <si>
    <t>MARTIN, TIHANNA</t>
  </si>
  <si>
    <t>MEIGHAN, AYANNA L</t>
  </si>
  <si>
    <t>MENENDEZ, RANISSA G</t>
  </si>
  <si>
    <t>MIJATOVIC, ALEXIS S</t>
  </si>
  <si>
    <t>MISEK, ANDREA L</t>
  </si>
  <si>
    <t>MUGGLER, PATRICK</t>
  </si>
  <si>
    <t>O BRIEN, ANGELA D</t>
  </si>
  <si>
    <t>OAKLEY, STEVIE</t>
  </si>
  <si>
    <t>OWENS, SHEILA M</t>
  </si>
  <si>
    <t>OWENS, STEVE</t>
  </si>
  <si>
    <t>PARKS, ERICKA N</t>
  </si>
  <si>
    <t>PARKS, MELVIN</t>
  </si>
  <si>
    <t>RISSMAN, ADELA</t>
  </si>
  <si>
    <t>ROBERTS, DEAN S</t>
  </si>
  <si>
    <t>ROBERTS, WENDY H</t>
  </si>
  <si>
    <t>RODRIGUEZ, LEO M</t>
  </si>
  <si>
    <t>RUDOLPH, MIA C</t>
  </si>
  <si>
    <t>SCHMELZER, TROY A</t>
  </si>
  <si>
    <t>SCHROCK, KENNETH C</t>
  </si>
  <si>
    <t>SELLERS, MAURICE L</t>
  </si>
  <si>
    <t>SIEMENS, KEVIN</t>
  </si>
  <si>
    <t>SIEMENS, STEVEN M</t>
  </si>
  <si>
    <t>SNYDER, JOSHUA D</t>
  </si>
  <si>
    <t>STOTT, MARIE A</t>
  </si>
  <si>
    <t>SULLIVAN, BYRON</t>
  </si>
  <si>
    <t>TIPTON, MELISSA M</t>
  </si>
  <si>
    <t>VALKEMA, EMILY L</t>
  </si>
  <si>
    <t>VALKEMA, KRIS M</t>
  </si>
  <si>
    <t>VIVEROS, JENNIFER L</t>
  </si>
  <si>
    <t>WALKER, CHERRY K</t>
  </si>
  <si>
    <t>WHALEN, HELENA M</t>
  </si>
  <si>
    <t>WILHELMS, DEBRA J</t>
  </si>
  <si>
    <t>WINTER, KAYLA L</t>
  </si>
  <si>
    <t>WITTBECKER, SHAWN L</t>
  </si>
  <si>
    <t>WOITYNEK, STEPHANIE KAY</t>
  </si>
  <si>
    <t>WOODYATT-WILSON, TAMMY</t>
  </si>
  <si>
    <t>BENOY, YONCA</t>
  </si>
  <si>
    <t>BOGGESS, MISHEA</t>
  </si>
  <si>
    <t>DASCHER, BRIANNA</t>
  </si>
  <si>
    <t>DAVIDSON, JONATHAN R</t>
  </si>
  <si>
    <t>DECHY, MICHAEL</t>
  </si>
  <si>
    <t>DRISCOLL, KAREN L</t>
  </si>
  <si>
    <t>ELZEN, DALLAS</t>
  </si>
  <si>
    <t>ELZEN, THOMAS E</t>
  </si>
  <si>
    <t>FRANCO, LAURA A</t>
  </si>
  <si>
    <t>GEISER, MELISSA</t>
  </si>
  <si>
    <t>HARRELL, GRETA D</t>
  </si>
  <si>
    <t>HARTZ, LINDA</t>
  </si>
  <si>
    <t>HOLLAND, DOMINIQUE</t>
  </si>
  <si>
    <t>HULLINGER, PAUL E</t>
  </si>
  <si>
    <t>MCILVANIE, JEFFERY</t>
  </si>
  <si>
    <t>MEIER, ROBERT A</t>
  </si>
  <si>
    <t>MINKIE, CORY L</t>
  </si>
  <si>
    <t>MORIARTY, GERRI D</t>
  </si>
  <si>
    <t>MULLEN, DANIEL P</t>
  </si>
  <si>
    <t>PASCH, JUSTIN K</t>
  </si>
  <si>
    <t>PAULS, KILEY L</t>
  </si>
  <si>
    <t>REED, MONICA L</t>
  </si>
  <si>
    <t>SCHMELZER, MICHAEL W</t>
  </si>
  <si>
    <t>SIEFFERT, JOSEPH</t>
  </si>
  <si>
    <t>STABENOW, RANDY L</t>
  </si>
  <si>
    <t>TERRY, FANTRANCES</t>
  </si>
  <si>
    <t>THOMAS, CAROL A</t>
  </si>
  <si>
    <t>WHEELER, LANCE C</t>
  </si>
  <si>
    <t>WILLIAMS, AMANDA</t>
  </si>
  <si>
    <t>WILLIAMS-THOMAS, PAULETTE</t>
  </si>
  <si>
    <t>WOITYNEK, SEAN M</t>
  </si>
  <si>
    <t>WRIGHT, BRONTE E</t>
  </si>
  <si>
    <t>WURSTER, DEBRA K</t>
  </si>
  <si>
    <t xml:space="preserve">21 ROSES BY KEILANNA ROSE </t>
  </si>
  <si>
    <t xml:space="preserve">22VETS LLC </t>
  </si>
  <si>
    <t>4 SEASONS BOWLING CENTER</t>
  </si>
  <si>
    <t xml:space="preserve">4IMPRINT INC </t>
  </si>
  <si>
    <t xml:space="preserve">AAD ULLC </t>
  </si>
  <si>
    <t>A-ARTMAN PAINTING</t>
  </si>
  <si>
    <t xml:space="preserve">ACHIEVEMENT NETWORK, THE LTD </t>
  </si>
  <si>
    <t>ACP DIRECT</t>
  </si>
  <si>
    <t xml:space="preserve">ACTIVE INTERNET TECHNOLOGIES </t>
  </si>
  <si>
    <t xml:space="preserve">ADAPTIVEMALL.COM LLC </t>
  </si>
  <si>
    <t xml:space="preserve">ADVANCE TECHNOLOGIES INC </t>
  </si>
  <si>
    <t xml:space="preserve">AGAPEME LLC </t>
  </si>
  <si>
    <t xml:space="preserve">AGPARTS WORLDWIDE INC </t>
  </si>
  <si>
    <t xml:space="preserve">AIR </t>
  </si>
  <si>
    <t xml:space="preserve">ALBOUM &amp; ASSOCIATES </t>
  </si>
  <si>
    <t xml:space="preserve">ALEXANDER, SHAWNA L.  </t>
  </si>
  <si>
    <t xml:space="preserve">ALL DRESSED UP COSTUMES </t>
  </si>
  <si>
    <t xml:space="preserve">ALLUVIT LLC </t>
  </si>
  <si>
    <t>AMALGAMATED BANK OF CHICAGO</t>
  </si>
  <si>
    <t xml:space="preserve">AMAZON CAPITAL SERVICES </t>
  </si>
  <si>
    <t>AMC3 IDENTITY SOLUTIONS LLC</t>
  </si>
  <si>
    <t xml:space="preserve">AMENDT, RYAN </t>
  </si>
  <si>
    <t xml:space="preserve">AMERICAN CAPITAL FINANCIAL SERVICES </t>
  </si>
  <si>
    <t xml:space="preserve">AMES AUTO MARINE ELEC SVC </t>
  </si>
  <si>
    <t xml:space="preserve">AMPLIFY </t>
  </si>
  <si>
    <t xml:space="preserve">ANDERSON LOCK COMPANY LTD </t>
  </si>
  <si>
    <t xml:space="preserve">APERTURE EDUCATION LLC </t>
  </si>
  <si>
    <t xml:space="preserve">APPLE INC </t>
  </si>
  <si>
    <t xml:space="preserve">ARBITERPAY TRUST ACCOUNT </t>
  </si>
  <si>
    <t xml:space="preserve">ARBITERSPORTS </t>
  </si>
  <si>
    <t xml:space="preserve">ART OF EDUCATION UNIVERSITY, THE LLC </t>
  </si>
  <si>
    <t xml:space="preserve">ATHLOS </t>
  </si>
  <si>
    <t xml:space="preserve">AUDIO ENGINEERING INC </t>
  </si>
  <si>
    <t xml:space="preserve">AURAND, SUSAN </t>
  </si>
  <si>
    <t xml:space="preserve">AUTHORS UNBOUND AGENCY </t>
  </si>
  <si>
    <t xml:space="preserve">AUTO ZONE </t>
  </si>
  <si>
    <t>AVID CENTER</t>
  </si>
  <si>
    <t xml:space="preserve">BARDELL, KALAH </t>
  </si>
  <si>
    <t xml:space="preserve">BARKAU CHRYSLER DODGE JEEP RAM </t>
  </si>
  <si>
    <t xml:space="preserve">BARTELS, CLARA </t>
  </si>
  <si>
    <t xml:space="preserve">BARTELS, JORDAN </t>
  </si>
  <si>
    <t xml:space="preserve">BBL </t>
  </si>
  <si>
    <t xml:space="preserve">BE SURE CONSULTING AND TRAINING </t>
  </si>
  <si>
    <t>BIG RADIO</t>
  </si>
  <si>
    <t xml:space="preserve">BLAIN'S FARM &amp; FLEET </t>
  </si>
  <si>
    <t xml:space="preserve">BLICK ART MATERIALS </t>
  </si>
  <si>
    <t xml:space="preserve">BLITT AND GAINES P C </t>
  </si>
  <si>
    <t xml:space="preserve">BMO HARRIS BANK </t>
  </si>
  <si>
    <t xml:space="preserve">BOCKER AUTO GROUP </t>
  </si>
  <si>
    <t xml:space="preserve">BOSS CARPET ONE FLOOR &amp; HOME </t>
  </si>
  <si>
    <t xml:space="preserve">BOYS &amp; GIRLS CLUB OF FREEPORT </t>
  </si>
  <si>
    <t xml:space="preserve">BOYS &amp; GIRLS CLUB OF ROCKFORD </t>
  </si>
  <si>
    <t xml:space="preserve">BRAIN POP LLC </t>
  </si>
  <si>
    <t xml:space="preserve">BRIGHTLY </t>
  </si>
  <si>
    <t xml:space="preserve">BRIGHTPOINT </t>
  </si>
  <si>
    <t xml:space="preserve">BSN SPORTS LLC </t>
  </si>
  <si>
    <t xml:space="preserve">BUCKWALTER, BRYN </t>
  </si>
  <si>
    <t xml:space="preserve">CALO </t>
  </si>
  <si>
    <t xml:space="preserve">CALOW, TAMMY  </t>
  </si>
  <si>
    <t xml:space="preserve">CAMELOT THERAPEUTIC SCHOOLS LLC </t>
  </si>
  <si>
    <t>CARD INTEGRATORS CORP</t>
  </si>
  <si>
    <t>CARE SOLACE</t>
  </si>
  <si>
    <t xml:space="preserve">CAREERTEC </t>
  </si>
  <si>
    <t>CARQUEST OF FREEPORT</t>
  </si>
  <si>
    <t xml:space="preserve">CDH EDUCATIONAL CENTER </t>
  </si>
  <si>
    <t xml:space="preserve">CDW GOVERNMENT INC </t>
  </si>
  <si>
    <t xml:space="preserve">CENGAGE LEARNING INC </t>
  </si>
  <si>
    <t xml:space="preserve">CENTURY RESOURCES </t>
  </si>
  <si>
    <t xml:space="preserve">CERVANTES, TANYA </t>
  </si>
  <si>
    <t xml:space="preserve">CHANHASSEN DINNER THEATRES </t>
  </si>
  <si>
    <t xml:space="preserve">CHERRY SIGNS INC </t>
  </si>
  <si>
    <t xml:space="preserve">CHICAGO FLYHOUSE INC </t>
  </si>
  <si>
    <t xml:space="preserve">CHILDREN'S HANDS ON MUSEUM OF NW IL </t>
  </si>
  <si>
    <t xml:space="preserve">CINCO BOOKS </t>
  </si>
  <si>
    <t xml:space="preserve">CINTAS CORP </t>
  </si>
  <si>
    <t>CINTAS LOC #19M</t>
  </si>
  <si>
    <t xml:space="preserve">COLLEGE BOARD - AP EXAMS </t>
  </si>
  <si>
    <t xml:space="preserve">COLLEGE BOARD </t>
  </si>
  <si>
    <t xml:space="preserve">COMCAST </t>
  </si>
  <si>
    <t xml:space="preserve">COMMUNITY PLAYTHINGS </t>
  </si>
  <si>
    <t xml:space="preserve">CONNOR CO </t>
  </si>
  <si>
    <t xml:space="preserve">CONNORS, TIMOTHY </t>
  </si>
  <si>
    <t xml:space="preserve">CONSERV FS INC </t>
  </si>
  <si>
    <t xml:space="preserve">CONSTELLATION NEWENERGY GAS DIV LLC </t>
  </si>
  <si>
    <t xml:space="preserve">CRESCENT ELECTRIC SUPPLY CO </t>
  </si>
  <si>
    <t xml:space="preserve">CRISIS PREVENTION INSTITUTE INC </t>
  </si>
  <si>
    <t xml:space="preserve">CUB FOODS </t>
  </si>
  <si>
    <t xml:space="preserve">CULLIGAN WATER CONDITIONING </t>
  </si>
  <si>
    <t xml:space="preserve">CURRICULUM ASSOCIATES INC </t>
  </si>
  <si>
    <t xml:space="preserve">CUSTODIAL EDUCATION ASSN </t>
  </si>
  <si>
    <t xml:space="preserve">CXTEC </t>
  </si>
  <si>
    <t xml:space="preserve">DACH FENCE CO INC </t>
  </si>
  <si>
    <t xml:space="preserve">DANIELLE SALTO CONSULATING LLC </t>
  </si>
  <si>
    <t xml:space="preserve">DAVE DEMEESTER LANDSCAPING &amp; LAWN SVC </t>
  </si>
  <si>
    <t xml:space="preserve">DAVIS, MAURICE </t>
  </si>
  <si>
    <t xml:space="preserve">DE JONG, RACHEL </t>
  </si>
  <si>
    <t xml:space="preserve">DECKER EQUIPMENT </t>
  </si>
  <si>
    <t xml:space="preserve">DEL CASTILLO, ROCIO </t>
  </si>
  <si>
    <t xml:space="preserve">DELL MARKETING LP </t>
  </si>
  <si>
    <t xml:space="preserve">DELOITTE SERVICES LP </t>
  </si>
  <si>
    <t xml:space="preserve">DEMCO INC </t>
  </si>
  <si>
    <t xml:space="preserve">DILIGENT CORPORATION </t>
  </si>
  <si>
    <t xml:space="preserve">DIMOND BROS INSURANCE LLC </t>
  </si>
  <si>
    <t xml:space="preserve">DIRECT FITNESS SOLUTIONS </t>
  </si>
  <si>
    <t xml:space="preserve">DIVERSIFIED BENEFIT SERVICES INC </t>
  </si>
  <si>
    <t>DMI FUNDRAISING LLC</t>
  </si>
  <si>
    <t xml:space="preserve">DOLAN EDUCATION CENTER </t>
  </si>
  <si>
    <t xml:space="preserve">DOLLARDAYS INTL INC </t>
  </si>
  <si>
    <t xml:space="preserve">DONALD J DIETRICH INC </t>
  </si>
  <si>
    <t xml:space="preserve">DUBUQUE FIRE EQUIPMENT INC </t>
  </si>
  <si>
    <t xml:space="preserve">E DYNAMIC LEARNING - EDL US LLC </t>
  </si>
  <si>
    <t xml:space="preserve">EASTER SEALS METROPOLITAN CHICAGO INC </t>
  </si>
  <si>
    <t xml:space="preserve">EBSCO INFORMATION SERVICES </t>
  </si>
  <si>
    <t xml:space="preserve">ECRA GROUP INC </t>
  </si>
  <si>
    <t xml:space="preserve">EDUNOMICS LAB </t>
  </si>
  <si>
    <t xml:space="preserve">EF TOURS </t>
  </si>
  <si>
    <t>EFTPS</t>
  </si>
  <si>
    <t xml:space="preserve">ELAN FINANCIAL SERVICES </t>
  </si>
  <si>
    <t xml:space="preserve">ELLIOTT GRAPHIX LLC </t>
  </si>
  <si>
    <t xml:space="preserve">EMBRACE EDUCATION </t>
  </si>
  <si>
    <t>ENGIE RESOURCES LLC</t>
  </si>
  <si>
    <t xml:space="preserve">ENOME INC - GOALBOOK </t>
  </si>
  <si>
    <t xml:space="preserve">ESSENTIAL SKILLS SOFTWARE </t>
  </si>
  <si>
    <t xml:space="preserve">EVAC CHAIR </t>
  </si>
  <si>
    <t xml:space="preserve">EVANS, CHRISTINE </t>
  </si>
  <si>
    <t xml:space="preserve">EXCHANGE STREET PRINTERY </t>
  </si>
  <si>
    <t xml:space="preserve">EXPLORE LEARNING </t>
  </si>
  <si>
    <t xml:space="preserve">FACILISERV INC </t>
  </si>
  <si>
    <t xml:space="preserve">FAIRFIELD INN &amp; SUITES BY MARRIOTT </t>
  </si>
  <si>
    <t xml:space="preserve">FEHR-GRAHAM &amp; ASSOCIATES </t>
  </si>
  <si>
    <t xml:space="preserve">FETTES, JESSICA </t>
  </si>
  <si>
    <t xml:space="preserve">FEV TUTOR INC </t>
  </si>
  <si>
    <t xml:space="preserve">FIELDTURF USA INC </t>
  </si>
  <si>
    <t>FISCHER EXCAVATING INC</t>
  </si>
  <si>
    <t xml:space="preserve">FLINN SCIENTIFIC INC </t>
  </si>
  <si>
    <t xml:space="preserve">FORWARD SPACE </t>
  </si>
  <si>
    <t>FRANK COONEY CO</t>
  </si>
  <si>
    <t>FRANSEN'S TREE SERVICE</t>
  </si>
  <si>
    <t xml:space="preserve">FREEMAN, FAITH </t>
  </si>
  <si>
    <t xml:space="preserve">FREEPORT ART MUSEUM </t>
  </si>
  <si>
    <t xml:space="preserve">FREEPORT EDUCATION ASSOCIATION </t>
  </si>
  <si>
    <t xml:space="preserve">FREEPORT HIGH SCHOOL </t>
  </si>
  <si>
    <t xml:space="preserve">FREEPORT HIGH SCHOOL ATHLETIC REIMBURSEMENT </t>
  </si>
  <si>
    <t>FREEPORT INDUSTRIAL ROOFING INC</t>
  </si>
  <si>
    <t xml:space="preserve">FREEPORT MIDDLE SCHOOL </t>
  </si>
  <si>
    <t xml:space="preserve">FREEPORT PRESS </t>
  </si>
  <si>
    <t>FREEPORT SCH DIST 145 HEALTH CARE ACCOUNT</t>
  </si>
  <si>
    <t xml:space="preserve">FREEPORT SCHOOL DIST #145 </t>
  </si>
  <si>
    <t xml:space="preserve">FREEPORT WATER &amp; SEWER COMMISSION </t>
  </si>
  <si>
    <t xml:space="preserve">FRESHWORKS INC </t>
  </si>
  <si>
    <t xml:space="preserve">FRONTLINE TECHNOLOGIES GROUP LLC </t>
  </si>
  <si>
    <t xml:space="preserve">FULL COMPASS SYSTEMS LTD </t>
  </si>
  <si>
    <t xml:space="preserve">GAGGLE.NET INC </t>
  </si>
  <si>
    <t xml:space="preserve">GAMETIME SCREEN PRINTING </t>
  </si>
  <si>
    <t xml:space="preserve">GASVODA &amp; ASSOCIATES INC </t>
  </si>
  <si>
    <t xml:space="preserve">GENERAL AUDIT TOOL </t>
  </si>
  <si>
    <t>GLOBAL EDUCATIONAL CONCEPTS</t>
  </si>
  <si>
    <t xml:space="preserve">GOLD MEDAL PRODUCTS CO </t>
  </si>
  <si>
    <t xml:space="preserve">GOLDEN APPLE FOUNDATION </t>
  </si>
  <si>
    <t xml:space="preserve">GOODHEART-WILLCOX PUBLISHER </t>
  </si>
  <si>
    <t xml:space="preserve">GOODYEAR TIRE &amp; SERVICE CENTERS </t>
  </si>
  <si>
    <t xml:space="preserve">GOPHER SPORT </t>
  </si>
  <si>
    <t xml:space="preserve">GRAND CANYON UNIVERSITY </t>
  </si>
  <si>
    <t xml:space="preserve">GRAY MEDIA GROUP </t>
  </si>
  <si>
    <t xml:space="preserve">GREEN ASSOCIATES </t>
  </si>
  <si>
    <t xml:space="preserve">GREEN-UP LANSCAPE </t>
  </si>
  <si>
    <t xml:space="preserve">GROWERS SUPPLY </t>
  </si>
  <si>
    <t xml:space="preserve">HALOGEN SUPPLY CO INC </t>
  </si>
  <si>
    <t xml:space="preserve">HAUGER, BRITTNEY </t>
  </si>
  <si>
    <t>HEAD2TOE CUSTOM APPAREL &amp; DESIGN</t>
  </si>
  <si>
    <t xml:space="preserve">HEALTHY POUR L3C </t>
  </si>
  <si>
    <t xml:space="preserve">HEART SHIFT CONSULTING </t>
  </si>
  <si>
    <t xml:space="preserve">HEARTSPRING INC </t>
  </si>
  <si>
    <t xml:space="preserve">HEINEMANN </t>
  </si>
  <si>
    <t xml:space="preserve">HELM CIVIL </t>
  </si>
  <si>
    <t xml:space="preserve">HELM MECHANICAL - HELM SERVICE </t>
  </si>
  <si>
    <t xml:space="preserve">HELM TRUCK AND EQUIPMENT </t>
  </si>
  <si>
    <t xml:space="preserve">HERRERA, NANCY </t>
  </si>
  <si>
    <t xml:space="preserve">HIGH ROAD SCHOOL OF BELVIDERE </t>
  </si>
  <si>
    <t xml:space="preserve">HIGHLAND COMMUNITY COLLEGE </t>
  </si>
  <si>
    <t xml:space="preserve">HILLDALE </t>
  </si>
  <si>
    <t>HILTON HOTEL- CHICAGO</t>
  </si>
  <si>
    <t xml:space="preserve">HIMES PETRARCA &amp; FESTER CHTD </t>
  </si>
  <si>
    <t xml:space="preserve">HIPERWARE LABS </t>
  </si>
  <si>
    <t xml:space="preserve">HOME DEPOT PRO, THE </t>
  </si>
  <si>
    <t xml:space="preserve">HONEYWELL INTERNATIONAL INC </t>
  </si>
  <si>
    <t xml:space="preserve">HOUGHTON MIFFLIN HARCOURT </t>
  </si>
  <si>
    <t xml:space="preserve">HUDL </t>
  </si>
  <si>
    <t xml:space="preserve">IFIBER </t>
  </si>
  <si>
    <t xml:space="preserve">IL ASSN SCHL ADMINISTRATORS </t>
  </si>
  <si>
    <t xml:space="preserve">ILLINOIS ASSN OF SCHL BOARDS </t>
  </si>
  <si>
    <t xml:space="preserve">ILLINOIS COUNTIES RISK MANAGEMENT TRUST </t>
  </si>
  <si>
    <t>ILLINOIS DEPARTMENT OF EMPLOYMENT SECURITY</t>
  </si>
  <si>
    <t>ILLINOIS DEPARTMENT OF REVENUE</t>
  </si>
  <si>
    <t xml:space="preserve">ILLINOIS DEPT OF INNOVATION &amp; TECHNOLOGY A/R </t>
  </si>
  <si>
    <t>ILLINOIS MUNICIPAL RETIREMENT FUND</t>
  </si>
  <si>
    <t>ILLINOIS READING COUNCIL</t>
  </si>
  <si>
    <t xml:space="preserve">ILLINOIS STATE DISBURSEMENT UNIT </t>
  </si>
  <si>
    <t xml:space="preserve">ILLINOIS STATE POLICE </t>
  </si>
  <si>
    <t xml:space="preserve">IMAGINE LEARNING LLC </t>
  </si>
  <si>
    <t>INCLUSION RULES</t>
  </si>
  <si>
    <t xml:space="preserve">INSIGHT PUBLIC SECTOR INC </t>
  </si>
  <si>
    <t xml:space="preserve">INTERNATIONAL BACCALAUREATE ORG </t>
  </si>
  <si>
    <t>ITOUCH BIOMETRICS LLC</t>
  </si>
  <si>
    <t xml:space="preserve">J W  PEPPER &amp; SON INC </t>
  </si>
  <si>
    <t xml:space="preserve">JANSSEN, CYNTHIA </t>
  </si>
  <si>
    <t xml:space="preserve">JOHN DEERE FINANCIAL </t>
  </si>
  <si>
    <t>JOHNSON CONTROLS FIRE PROT LP</t>
  </si>
  <si>
    <t xml:space="preserve">JOHNSTONE SUPPLY OF ROCKFORD </t>
  </si>
  <si>
    <t xml:space="preserve">JOSTENS INC </t>
  </si>
  <si>
    <t>JUNIOR LIBRARY GUILD</t>
  </si>
  <si>
    <t xml:space="preserve">KALLENBERGER, LINDSEY </t>
  </si>
  <si>
    <t xml:space="preserve">KAMI </t>
  </si>
  <si>
    <t xml:space="preserve">KAPLAN EARLY LEARNING CO </t>
  </si>
  <si>
    <t xml:space="preserve">KELLEY, MARY </t>
  </si>
  <si>
    <t xml:space="preserve">KIESELHORST, BRITNEY </t>
  </si>
  <si>
    <t xml:space="preserve">KLEINDL, JENA </t>
  </si>
  <si>
    <t xml:space="preserve">KNOWBE4 INC </t>
  </si>
  <si>
    <t xml:space="preserve">KODO KIDS </t>
  </si>
  <si>
    <t xml:space="preserve">KROLL LLC </t>
  </si>
  <si>
    <t>KRUSE EMPLOYER SERVICES</t>
  </si>
  <si>
    <t xml:space="preserve">KURT'S POLAR AIR INC </t>
  </si>
  <si>
    <t xml:space="preserve">KURTZ, JACK </t>
  </si>
  <si>
    <t xml:space="preserve">LAGRONE, JULIUS </t>
  </si>
  <si>
    <t xml:space="preserve">LAKESHORE LEARNING MATERIALS </t>
  </si>
  <si>
    <t xml:space="preserve">LAKESIDE INTERNATIONAL LLC </t>
  </si>
  <si>
    <t xml:space="preserve">LAROSA ENTERPRISES LLC </t>
  </si>
  <si>
    <t>LARSON EQUIPTMENT AND FURNITURE COMPANY, THE</t>
  </si>
  <si>
    <t>LAWSON PRODUCTS INC</t>
  </si>
  <si>
    <t xml:space="preserve">LEARNING A-Z </t>
  </si>
  <si>
    <t xml:space="preserve">LEARNING TECHNOLOGY CTR ROE #9 CHAMPAIGN-FORD </t>
  </si>
  <si>
    <t xml:space="preserve">LEGO EDUCATION </t>
  </si>
  <si>
    <t xml:space="preserve">LEVEL UP RETAIL SERVICES </t>
  </si>
  <si>
    <t xml:space="preserve">LIBRARY STORE INC </t>
  </si>
  <si>
    <t xml:space="preserve">LIGHTSPEED TECHNOLOGIES INC </t>
  </si>
  <si>
    <t xml:space="preserve">LITTLE CITY FOUNDATION </t>
  </si>
  <si>
    <t xml:space="preserve">LOVE YOUR CLASSROOM LLC </t>
  </si>
  <si>
    <t xml:space="preserve">LUDA-LARGE UNIT DISTRICT ASSOCIATION </t>
  </si>
  <si>
    <t xml:space="preserve">LUMOS LEARNING </t>
  </si>
  <si>
    <t xml:space="preserve">LUNDSTEN, BRENT </t>
  </si>
  <si>
    <t xml:space="preserve">MAGNA-MATIC CORP </t>
  </si>
  <si>
    <t xml:space="preserve">MAJORCLARITY BY PAPER </t>
  </si>
  <si>
    <t xml:space="preserve">MANGAN, TIMOTHY II </t>
  </si>
  <si>
    <t xml:space="preserve">MANRRS NATIONAL OFFICE </t>
  </si>
  <si>
    <t xml:space="preserve">MARCO TECHNOLOGIES LLC </t>
  </si>
  <si>
    <t xml:space="preserve">MARTIN, ANDREW </t>
  </si>
  <si>
    <t xml:space="preserve">MATH LEARNING CENTER, THE </t>
  </si>
  <si>
    <t>MCGRAW-HILL EDUCATION INC</t>
  </si>
  <si>
    <t xml:space="preserve">MEFFORD, LINDSAY </t>
  </si>
  <si>
    <t xml:space="preserve">MEIGHAN, AYANNA </t>
  </si>
  <si>
    <t xml:space="preserve">MENARDS </t>
  </si>
  <si>
    <t xml:space="preserve">MENTA ACADEMY NORTHWEST </t>
  </si>
  <si>
    <t xml:space="preserve">MIDDLETON POWER CENTER </t>
  </si>
  <si>
    <t xml:space="preserve">MIDLAND PAPER COMPANY </t>
  </si>
  <si>
    <t xml:space="preserve">MIDWEST TRANSIT EQUIPMENT INC </t>
  </si>
  <si>
    <t>MILWAUKEE COUNTY ZOO</t>
  </si>
  <si>
    <t xml:space="preserve">MINDWORKS INNOVATIONS INC </t>
  </si>
  <si>
    <t xml:space="preserve">MOBILE ELECTRONICS INC </t>
  </si>
  <si>
    <t xml:space="preserve">MODERN SOLUTIONS PEST CONTROL SERVICES </t>
  </si>
  <si>
    <t xml:space="preserve">MOLO PETROLEUM LLC </t>
  </si>
  <si>
    <t xml:space="preserve">MONROE TRUCK EQUIPMENT INC </t>
  </si>
  <si>
    <t xml:space="preserve">MPS </t>
  </si>
  <si>
    <t xml:space="preserve">N I B P A F </t>
  </si>
  <si>
    <t xml:space="preserve">NATIONAL CHEERLEADERS ASSOCIATION </t>
  </si>
  <si>
    <t>NATIONAL FITNESS CAMPAIGN LP</t>
  </si>
  <si>
    <t xml:space="preserve">NATIONAL SEATING &amp; MOBILITY INC </t>
  </si>
  <si>
    <t xml:space="preserve">NAVIGATE360 LLC </t>
  </si>
  <si>
    <t xml:space="preserve">NCS PEARSON INC </t>
  </si>
  <si>
    <t xml:space="preserve">NEWS-2-YOU </t>
  </si>
  <si>
    <t xml:space="preserve">NEWSELA INC </t>
  </si>
  <si>
    <t xml:space="preserve">NIA - NORTHWESTERN IL ASSN </t>
  </si>
  <si>
    <t xml:space="preserve">NICAM CONSTRUCTION LLC </t>
  </si>
  <si>
    <t xml:space="preserve">NICOR GAS </t>
  </si>
  <si>
    <t xml:space="preserve">NORTHERN ILLINOIS UNIVERSITY </t>
  </si>
  <si>
    <t xml:space="preserve">NORTHWEST EVALUATION ASSOC </t>
  </si>
  <si>
    <t xml:space="preserve">OPG-3 INC </t>
  </si>
  <si>
    <t xml:space="preserve">OTERO, TULIO PH D </t>
  </si>
  <si>
    <t xml:space="preserve">PACIFIC LEARNING </t>
  </si>
  <si>
    <t>PADLET</t>
  </si>
  <si>
    <t xml:space="preserve">PANORAMA EDUCATION </t>
  </si>
  <si>
    <t xml:space="preserve">PARK HILLS GOLF CLUB </t>
  </si>
  <si>
    <t xml:space="preserve">PARTS AUTHORITY LLC </t>
  </si>
  <si>
    <t xml:space="preserve">PC COLLISION CENTER, INC </t>
  </si>
  <si>
    <t xml:space="preserve">PEMBERTON, BRAD </t>
  </si>
  <si>
    <t xml:space="preserve">PEPSI-COLA COMPANY </t>
  </si>
  <si>
    <t xml:space="preserve">PERKINS, MICHELLE </t>
  </si>
  <si>
    <t xml:space="preserve">PERMA BOUND </t>
  </si>
  <si>
    <t xml:space="preserve">PETTY CASH- STATE BANK </t>
  </si>
  <si>
    <t xml:space="preserve">PETTY, RACHEL </t>
  </si>
  <si>
    <t xml:space="preserve">PHYSICIANS IMMEDIATE CARE </t>
  </si>
  <si>
    <t xml:space="preserve">PIONEER VALLEY - LITERACY FOOTPRINTS </t>
  </si>
  <si>
    <t xml:space="preserve">PITNEY BOWES GLOBAL FINANC SVS </t>
  </si>
  <si>
    <t>PITNEY BOWES PURCHASE POWER</t>
  </si>
  <si>
    <t xml:space="preserve">PLAYCORE GROUP INC </t>
  </si>
  <si>
    <t xml:space="preserve">POSITIVE PROMOTIONS INC </t>
  </si>
  <si>
    <t xml:space="preserve">POWERSCHOOL GROUP LLC </t>
  </si>
  <si>
    <t xml:space="preserve">PRALL, ELLEN </t>
  </si>
  <si>
    <t xml:space="preserve">PRATHER, ARIKA </t>
  </si>
  <si>
    <t xml:space="preserve">PRECISION DRIVE &amp; CONTROL INC </t>
  </si>
  <si>
    <t xml:space="preserve">PRECISION SPORTS TRAINING, LLC </t>
  </si>
  <si>
    <t xml:space="preserve">PRESENCELEARNING INC </t>
  </si>
  <si>
    <t xml:space="preserve">PRETZEL FAN CLUB </t>
  </si>
  <si>
    <t xml:space="preserve">PRO-TECHS SURFACING,LLC </t>
  </si>
  <si>
    <t xml:space="preserve">PURITY PLUS WATER SYSTEMS </t>
  </si>
  <si>
    <t xml:space="preserve">PYRAMID MODEL CONSORTIUM </t>
  </si>
  <si>
    <t xml:space="preserve">QUALITY ELECTRIC &amp; COMM INC </t>
  </si>
  <si>
    <t xml:space="preserve">QUILL CORPORATION </t>
  </si>
  <si>
    <t xml:space="preserve">RACHEL'S CHALLENGE </t>
  </si>
  <si>
    <t>RAPTOR TECHNOLOGIES LLC</t>
  </si>
  <si>
    <t>RCN TECHNOLOGIES</t>
  </si>
  <si>
    <t xml:space="preserve">READ TO THEM, INC </t>
  </si>
  <si>
    <t xml:space="preserve">REALLY GOOD STUFF INC </t>
  </si>
  <si>
    <t xml:space="preserve">REALVNC LTD </t>
  </si>
  <si>
    <t xml:space="preserve">REBEL ATHLETIC INC </t>
  </si>
  <si>
    <t xml:space="preserve">REGIONAL OFFICE OF EDUCATION BOONE-WINNEBAG </t>
  </si>
  <si>
    <t>REGIONAL OFFICE OF EDUCATION CARROLL JODAVIES</t>
  </si>
  <si>
    <t xml:space="preserve">RELIANCE STANDARD LIFE INSURANCE COMPANY </t>
  </si>
  <si>
    <t xml:space="preserve">RENAISSANCE </t>
  </si>
  <si>
    <t xml:space="preserve">REPUBLIC SERVICES #721 </t>
  </si>
  <si>
    <t xml:space="preserve">RESURGENCE LEGAL GROUP, PC </t>
  </si>
  <si>
    <t xml:space="preserve">RICHARDSON SCHOOL, THE </t>
  </si>
  <si>
    <t xml:space="preserve">RIDDELL - ALL AMERICAN SPORTS CORP </t>
  </si>
  <si>
    <t xml:space="preserve">RIFTON EQUIPMENT </t>
  </si>
  <si>
    <t xml:space="preserve">ROCHESTER 100 INC </t>
  </si>
  <si>
    <t xml:space="preserve">ROCKFORD PUBLIC SCHOOLS #205 </t>
  </si>
  <si>
    <t xml:space="preserve">ROCKFORD REGISTER STAR </t>
  </si>
  <si>
    <t xml:space="preserve">ROCKFORD STEAM BOILER WORKS INC </t>
  </si>
  <si>
    <t xml:space="preserve">ROCKFORD UNIVERSITY </t>
  </si>
  <si>
    <t xml:space="preserve">ROD'S SHOP </t>
  </si>
  <si>
    <t xml:space="preserve">ROGUE FITNESS </t>
  </si>
  <si>
    <t xml:space="preserve">ROSA EDUCATIONAL CONSULTING INC </t>
  </si>
  <si>
    <t xml:space="preserve">ROSECRANCE HEALTH NETWORK </t>
  </si>
  <si>
    <t xml:space="preserve">RUBIO, JACALYN </t>
  </si>
  <si>
    <t xml:space="preserve">RUDOLPH MASONRY INC </t>
  </si>
  <si>
    <t xml:space="preserve">RUDOLPH, MIA </t>
  </si>
  <si>
    <t xml:space="preserve">SALTO, DANIELLE </t>
  </si>
  <si>
    <t xml:space="preserve">SANITARY CLEANERS </t>
  </si>
  <si>
    <t xml:space="preserve">SANTANDER LEASING LLC </t>
  </si>
  <si>
    <t>SAUNDERS OIL COMPANY INC</t>
  </si>
  <si>
    <t xml:space="preserve">SAVVAS LEARNING COMPANY LLC </t>
  </si>
  <si>
    <t xml:space="preserve">SCHOLASTIC INC </t>
  </si>
  <si>
    <t xml:space="preserve">SCHOOL DATEBOOKS </t>
  </si>
  <si>
    <t xml:space="preserve">SCHOOL NURSE SUPPLY INC </t>
  </si>
  <si>
    <t>SCHOOL OUTFITTERS</t>
  </si>
  <si>
    <t xml:space="preserve">SCHOOL SPECIALTY LLC </t>
  </si>
  <si>
    <t xml:space="preserve">SCHOOL TOOL BOX </t>
  </si>
  <si>
    <t xml:space="preserve">SCHROCK, ANDREA </t>
  </si>
  <si>
    <t xml:space="preserve">SCROGGINS, KRYSTAL </t>
  </si>
  <si>
    <t xml:space="preserve">SECRETARY OF STATE </t>
  </si>
  <si>
    <t xml:space="preserve">SEESAW </t>
  </si>
  <si>
    <t xml:space="preserve">SHEEHAN, TONYA </t>
  </si>
  <si>
    <t xml:space="preserve">SHRED-IT USA LLC </t>
  </si>
  <si>
    <t xml:space="preserve">SIKICH LLP </t>
  </si>
  <si>
    <t xml:space="preserve">SIMPLY SWIMMING </t>
  </si>
  <si>
    <t xml:space="preserve">SKATETIME SCHOOL PROGRAM </t>
  </si>
  <si>
    <t xml:space="preserve">SKIPOR, BENJAMIN </t>
  </si>
  <si>
    <t xml:space="preserve">SKYWARD INC </t>
  </si>
  <si>
    <t xml:space="preserve">SLAGHT, JENNIFER </t>
  </si>
  <si>
    <t>SOLUTION TREE</t>
  </si>
  <si>
    <t xml:space="preserve">SOS SURVIVAL PRODUCTS </t>
  </si>
  <si>
    <t xml:space="preserve">SOUTHWEST STRINGS </t>
  </si>
  <si>
    <t xml:space="preserve">SPARK COMMUNITY EDUCATION LLC </t>
  </si>
  <si>
    <t xml:space="preserve">SPEAR CORPORATION </t>
  </si>
  <si>
    <t xml:space="preserve">SPECIALTY FLOORS INC </t>
  </si>
  <si>
    <t>SPIN TECHNOLOGY INC</t>
  </si>
  <si>
    <t xml:space="preserve">SPIRIT CULTURAL EXCHANGE </t>
  </si>
  <si>
    <t xml:space="preserve">SPIRITOSANTO, JOHN </t>
  </si>
  <si>
    <t xml:space="preserve">SPRINGFIELD ELECTRIC SUPPLY </t>
  </si>
  <si>
    <t xml:space="preserve">SRN TESTING SERVICES </t>
  </si>
  <si>
    <t xml:space="preserve">ST JOSEPH CHURCH </t>
  </si>
  <si>
    <t xml:space="preserve">STAND FOR CHILDREN LEADERSHIP CENTER </t>
  </si>
  <si>
    <t xml:space="preserve">STANLEY CONVERGENT SEC SOL INC </t>
  </si>
  <si>
    <t xml:space="preserve">STAPLES ADVANTAGE </t>
  </si>
  <si>
    <t xml:space="preserve">STARS - SHOWTIME ADULTS RENDERING SERVICE </t>
  </si>
  <si>
    <t xml:space="preserve">STATE BANK NA </t>
  </si>
  <si>
    <t xml:space="preserve">STEINER ELECTRIC COMPANY </t>
  </si>
  <si>
    <t xml:space="preserve">STEPHENSON COUNTY HEALTH DEPT </t>
  </si>
  <si>
    <t xml:space="preserve">STEPHENSON COUNTY HIGHWAY DEPT </t>
  </si>
  <si>
    <t xml:space="preserve">STEPHENSON SERVICE COMPANY </t>
  </si>
  <si>
    <t xml:space="preserve">SUCCESSFUL INNOVATION </t>
  </si>
  <si>
    <t xml:space="preserve">SUN LIFE FINANCIAL </t>
  </si>
  <si>
    <t xml:space="preserve">SUNRISE SOUTHWEST LLC </t>
  </si>
  <si>
    <t xml:space="preserve">SWANK MOTION PICTURES INC </t>
  </si>
  <si>
    <t xml:space="preserve">SWORDS, HALEY </t>
  </si>
  <si>
    <t xml:space="preserve">SYNDEO NETWORKS INC </t>
  </si>
  <si>
    <t xml:space="preserve">SYN-TECH SYSTEMS </t>
  </si>
  <si>
    <t xml:space="preserve">SYSCO BARABOO LLC </t>
  </si>
  <si>
    <t xml:space="preserve">T H I S </t>
  </si>
  <si>
    <t xml:space="preserve">TEACHERS RETIREMENT SYSTEM (.58) </t>
  </si>
  <si>
    <t xml:space="preserve">TEACHERS' RETIREMENT SYSTEM (9.0%) </t>
  </si>
  <si>
    <t>TEACHERS' RETIREMENT SYSTEM FEDERAL 10.60</t>
  </si>
  <si>
    <t xml:space="preserve">TEACHERS' RETIREMENT SYSTEM OF </t>
  </si>
  <si>
    <t xml:space="preserve">TEACHERS' RETIREMENT SYSTEM SSP </t>
  </si>
  <si>
    <t xml:space="preserve">TEAMSTERS LOCAL UNION NO 325 </t>
  </si>
  <si>
    <t xml:space="preserve">TEC DISTRIBUTION LL </t>
  </si>
  <si>
    <t xml:space="preserve">TEM ENVIRONMENTAL INC </t>
  </si>
  <si>
    <t xml:space="preserve">TENNANT SALES &amp; SERVICE CO </t>
  </si>
  <si>
    <t>THE ADVENTURE CLUB</t>
  </si>
  <si>
    <t xml:space="preserve">THE CENTER - RESOURCES FOR TEACHING &amp; LEARNIN </t>
  </si>
  <si>
    <t xml:space="preserve">THE OMNI GROUP </t>
  </si>
  <si>
    <t xml:space="preserve">THE SHERWIN-WILLIAMS COMPANY </t>
  </si>
  <si>
    <t xml:space="preserve">THE TRAVELING CHEF </t>
  </si>
  <si>
    <t xml:space="preserve">THERADAPT PRODUCTS INC </t>
  </si>
  <si>
    <t xml:space="preserve">THERMFLO INC </t>
  </si>
  <si>
    <t xml:space="preserve">THRASHER, KELSEY </t>
  </si>
  <si>
    <t xml:space="preserve">TK ELEVATOR CORPORATION </t>
  </si>
  <si>
    <t xml:space="preserve">TOM NAQUIN CHEVERLET, INC </t>
  </si>
  <si>
    <t xml:space="preserve">TRANE U S  INC </t>
  </si>
  <si>
    <t xml:space="preserve">TRANSITION CURRICULUM INC </t>
  </si>
  <si>
    <t xml:space="preserve">TRANSPORTATION EDUCATION ASSOCIATION </t>
  </si>
  <si>
    <t xml:space="preserve">TRIMARK MARLINN LLC </t>
  </si>
  <si>
    <t xml:space="preserve">TRI-STATE TRAVEL </t>
  </si>
  <si>
    <t xml:space="preserve">TRURAN, ANNE </t>
  </si>
  <si>
    <t xml:space="preserve">TURFWERKS </t>
  </si>
  <si>
    <t xml:space="preserve">TURNITIN LLC </t>
  </si>
  <si>
    <t xml:space="preserve">TYLER TECHNOLOGIES INC </t>
  </si>
  <si>
    <t xml:space="preserve">UCP SEGUIN - INFINITEC OF CHICAGO </t>
  </si>
  <si>
    <t>ULLC INC</t>
  </si>
  <si>
    <t xml:space="preserve">UMBRELLA BOOKS </t>
  </si>
  <si>
    <t xml:space="preserve">UNITED LABORATORIES INC </t>
  </si>
  <si>
    <t xml:space="preserve">UNITED STEEL WORKERS OF AMERICA </t>
  </si>
  <si>
    <t>UNIVERSAL ASBESTOS REMOVAL</t>
  </si>
  <si>
    <t xml:space="preserve">UNIVERSAL DANCE ASSOCIATION </t>
  </si>
  <si>
    <t>UNIVERSITY OF PHOENIX</t>
  </si>
  <si>
    <t xml:space="preserve">UNIVERSITY OF ST FRANCIS </t>
  </si>
  <si>
    <t xml:space="preserve">US BANCORP GOVERNMENT LEASING &amp; FIANCING </t>
  </si>
  <si>
    <t>US BANK</t>
  </si>
  <si>
    <t xml:space="preserve">US BANK-DEPENDANT CARE ACCOUNT </t>
  </si>
  <si>
    <t xml:space="preserve">US BANK-NON MEDICAL ACCOUNT </t>
  </si>
  <si>
    <t>US CELLULAR</t>
  </si>
  <si>
    <t xml:space="preserve">US POKER AND CASINO PARTIES </t>
  </si>
  <si>
    <t xml:space="preserve">VALENCIC, ALEXANDER </t>
  </si>
  <si>
    <t xml:space="preserve">VAN GALDER BUS COMPANY </t>
  </si>
  <si>
    <t xml:space="preserve">VARSITY SPIRIT FASHIONS &amp; SUPPLIES LLC </t>
  </si>
  <si>
    <t xml:space="preserve">VERIZON WIRELESS </t>
  </si>
  <si>
    <t xml:space="preserve">VESTA MODULAR </t>
  </si>
  <si>
    <t xml:space="preserve">VISIBLE OUTDOOR ADS INC </t>
  </si>
  <si>
    <t xml:space="preserve">VISTA HIGHER LEARNING </t>
  </si>
  <si>
    <t xml:space="preserve">VISTA LEARNING NFP </t>
  </si>
  <si>
    <t xml:space="preserve">VOICES OF STEPHENSON COUNTY </t>
  </si>
  <si>
    <t xml:space="preserve">W W GRAINGER INC </t>
  </si>
  <si>
    <t xml:space="preserve">WAGNER'S BUSINESS PRODUCTS </t>
  </si>
  <si>
    <t xml:space="preserve">WALTER LAWSON CHILDREN'S HOME </t>
  </si>
  <si>
    <t xml:space="preserve">WAUSAU TILE INC </t>
  </si>
  <si>
    <t xml:space="preserve">WEEKLY READER - SCHOLASTIC MAGAZINE </t>
  </si>
  <si>
    <t xml:space="preserve">WEST 40-MW PBIS </t>
  </si>
  <si>
    <t xml:space="preserve">WEST MUSIC - PERCUSSION SOURCE </t>
  </si>
  <si>
    <t xml:space="preserve">WESTED </t>
  </si>
  <si>
    <t xml:space="preserve">WESTERN GOVERNORS UNIVERSITY </t>
  </si>
  <si>
    <t xml:space="preserve">WHY TRY LLC </t>
  </si>
  <si>
    <t xml:space="preserve">WI SCTF </t>
  </si>
  <si>
    <t xml:space="preserve">WIESER EDUCATIONAL </t>
  </si>
  <si>
    <t xml:space="preserve">WILLIAMS, AMBER </t>
  </si>
  <si>
    <t xml:space="preserve">WILSON LANGUAGE TRAINING CORP </t>
  </si>
  <si>
    <t xml:space="preserve">WINDSTAR LINES INC </t>
  </si>
  <si>
    <t xml:space="preserve">WINTER CONSTRUCTION INC </t>
  </si>
  <si>
    <t xml:space="preserve">WINTER, ROBERT </t>
  </si>
  <si>
    <t xml:space="preserve">WISE, AMY </t>
  </si>
  <si>
    <t xml:space="preserve">WORKHUMAN </t>
  </si>
  <si>
    <t xml:space="preserve">WORKS INTERNATIONAL INC </t>
  </si>
  <si>
    <t>WRIGHT, JENNIFER</t>
  </si>
  <si>
    <t xml:space="preserve">WRITE BRAIN </t>
  </si>
  <si>
    <t xml:space="preserve">XEROX FINANCIAL SERVICES </t>
  </si>
  <si>
    <t xml:space="preserve">YELLOWFOLDER </t>
  </si>
  <si>
    <t>ZIER'S TEST LANE INC</t>
  </si>
  <si>
    <t>ZOOM VIDEO COMMUNICATIONS</t>
  </si>
  <si>
    <t>9 EAST COFFEE AND CATERING</t>
  </si>
  <si>
    <t>ALBER HEAVY DUTY TOWING</t>
  </si>
  <si>
    <t xml:space="preserve">ALIBADI, FALAH  </t>
  </si>
  <si>
    <t xml:space="preserve">ALTRUIZE </t>
  </si>
  <si>
    <t>ALVARADO, ANNA</t>
  </si>
  <si>
    <t xml:space="preserve">ARN, NICOLE </t>
  </si>
  <si>
    <t xml:space="preserve">ASSOCIATION OF CHRISTIAN SCHOOLS INTL </t>
  </si>
  <si>
    <t>AVANT ASSESSMENT</t>
  </si>
  <si>
    <t xml:space="preserve">B&amp;C GARAGE DOOR INC </t>
  </si>
  <si>
    <t xml:space="preserve">BAILEY, AMANDA </t>
  </si>
  <si>
    <t xml:space="preserve">BARNES &amp; NOBLE INC </t>
  </si>
  <si>
    <t xml:space="preserve">BESSERT, JOSH </t>
  </si>
  <si>
    <t xml:space="preserve">BHFX IMAGING LLC </t>
  </si>
  <si>
    <t xml:space="preserve">BOYLAN HIGH SCHOOL </t>
  </si>
  <si>
    <t xml:space="preserve">BRIAN FELTES &amp; ASSOCIATE INC </t>
  </si>
  <si>
    <t xml:space="preserve">BRUBAKER, ROSEMARIE </t>
  </si>
  <si>
    <t xml:space="preserve">BUDENZ, KARLEEN </t>
  </si>
  <si>
    <t xml:space="preserve">BUTITTA BROS AUTOMOTIVE SVS </t>
  </si>
  <si>
    <t xml:space="preserve">CANNOVA'S PIZZA </t>
  </si>
  <si>
    <t xml:space="preserve">CARL SANDBURG </t>
  </si>
  <si>
    <t xml:space="preserve">CF ADVERTISING FUNDRAISING </t>
  </si>
  <si>
    <t xml:space="preserve">CHADDOCK </t>
  </si>
  <si>
    <t xml:space="preserve">CHAPMAN PROPERTIES 360 LLC </t>
  </si>
  <si>
    <t xml:space="preserve">CHICAGOLAND BASIC LEADERSHIP TRAINING </t>
  </si>
  <si>
    <t xml:space="preserve">CIMINO'S LITTLE ITALY </t>
  </si>
  <si>
    <t>CINTAS CORPORATION #343</t>
  </si>
  <si>
    <t xml:space="preserve">CITY OF FREEPORT </t>
  </si>
  <si>
    <t xml:space="preserve">CLOAT, JULIA </t>
  </si>
  <si>
    <t xml:space="preserve">CMC NEPTUNE LLC </t>
  </si>
  <si>
    <t xml:space="preserve">COAL CREEK SOFTWARE </t>
  </si>
  <si>
    <t xml:space="preserve">CODEHS </t>
  </si>
  <si>
    <t xml:space="preserve">CONNORS, REBECCA </t>
  </si>
  <si>
    <t xml:space="preserve">CONTINENTAL PRESS INC </t>
  </si>
  <si>
    <t xml:space="preserve">CORNELL INTERVENTIONS INC </t>
  </si>
  <si>
    <t xml:space="preserve">CRAWFORD, CHANTEL </t>
  </si>
  <si>
    <t>CUDA, RACHEL</t>
  </si>
  <si>
    <t xml:space="preserve">DASCHER, SHAUN </t>
  </si>
  <si>
    <t xml:space="preserve">DAVIS PRODUCTIONS LLC DJ </t>
  </si>
  <si>
    <t xml:space="preserve">DE JONG, JENNIFER </t>
  </si>
  <si>
    <t xml:space="preserve">DEARTH, ASHLEY </t>
  </si>
  <si>
    <t xml:space="preserve">DEININGER FLORAL SHOP </t>
  </si>
  <si>
    <t xml:space="preserve">DEVRIES, BRITTANI </t>
  </si>
  <si>
    <t xml:space="preserve">DISCOVERY CENTER MUSEUM </t>
  </si>
  <si>
    <t xml:space="preserve">DMARCIAN INC </t>
  </si>
  <si>
    <t xml:space="preserve">DUEDE, CAROLYN </t>
  </si>
  <si>
    <t xml:space="preserve">DUNN, LYNN </t>
  </si>
  <si>
    <t xml:space="preserve">DUPAGE FEDERATION ON HUMAN SERVICES REFORM </t>
  </si>
  <si>
    <t xml:space="preserve">EAST HIGH SCHOOL ROY SACKMASTER </t>
  </si>
  <si>
    <t xml:space="preserve">EAST WEST </t>
  </si>
  <si>
    <t xml:space="preserve">EASTLAND GIRLS' BASKETBALL </t>
  </si>
  <si>
    <t xml:space="preserve">EGOLDFAX </t>
  </si>
  <si>
    <t xml:space="preserve">EMPIRICAL RESOLUTION INC </t>
  </si>
  <si>
    <t xml:space="preserve">ENABLING DEVICES </t>
  </si>
  <si>
    <t xml:space="preserve">ERBSEN, BECKY </t>
  </si>
  <si>
    <t xml:space="preserve">ETA - HAND 2 MIND </t>
  </si>
  <si>
    <t xml:space="preserve">EVERDING, KELLY </t>
  </si>
  <si>
    <t xml:space="preserve">FREEPORT GLASS CO INC </t>
  </si>
  <si>
    <t xml:space="preserve">FREEPORT PARK DISTRICT </t>
  </si>
  <si>
    <t xml:space="preserve">FREEPORT SEPTIC SERVICE </t>
  </si>
  <si>
    <t xml:space="preserve">FUN &amp; FUNCTION LLC </t>
  </si>
  <si>
    <t xml:space="preserve">GAINES, TONIA </t>
  </si>
  <si>
    <t xml:space="preserve">GALINDO, AMY </t>
  </si>
  <si>
    <t xml:space="preserve">GIPPER MEDIA </t>
  </si>
  <si>
    <t xml:space="preserve">GRANT SPECIALTIES </t>
  </si>
  <si>
    <t>GUILFORD HIGH SCHOOL</t>
  </si>
  <si>
    <t xml:space="preserve">HARBACHS MEATS </t>
  </si>
  <si>
    <t xml:space="preserve">HARLEM HIGH SCHOOL </t>
  </si>
  <si>
    <t xml:space="preserve">HASKEN, RICHARD </t>
  </si>
  <si>
    <t xml:space="preserve">HASKEN, RUSSELL </t>
  </si>
  <si>
    <t xml:space="preserve">HASTINGS, DAWN </t>
  </si>
  <si>
    <t xml:space="preserve">HEILMAN, JENNIFER </t>
  </si>
  <si>
    <t xml:space="preserve">HJELMELAND, LAUREN </t>
  </si>
  <si>
    <t xml:space="preserve">HOMETOWN TROPHIES </t>
  </si>
  <si>
    <t xml:space="preserve">HOWIES ATHLETIC TAPE </t>
  </si>
  <si>
    <t xml:space="preserve">IHSA </t>
  </si>
  <si>
    <t xml:space="preserve">ILLINOIS PREP TOP TIMING </t>
  </si>
  <si>
    <t xml:space="preserve">ILLINOIS PRINCIPALS ASSOCIATION </t>
  </si>
  <si>
    <t xml:space="preserve">IMPERO SOLUTIONS INC </t>
  </si>
  <si>
    <t xml:space="preserve">INTERNATIONAL RESTAURANT SUPPLY </t>
  </si>
  <si>
    <t xml:space="preserve">ISAFE ENTERPRISES LLC </t>
  </si>
  <si>
    <t xml:space="preserve">IXL LEARNING - QUIA </t>
  </si>
  <si>
    <t xml:space="preserve">J H BARKAU &amp; SONS INC </t>
  </si>
  <si>
    <t xml:space="preserve">JACKSON, DANIELLE </t>
  </si>
  <si>
    <t xml:space="preserve">JACKSON, THEDFORD </t>
  </si>
  <si>
    <t xml:space="preserve">JACOBS, JENICE </t>
  </si>
  <si>
    <t xml:space="preserve">JANSEN, ALEXANDER </t>
  </si>
  <si>
    <t xml:space="preserve">JEFFERSON HIGH SCHOOL </t>
  </si>
  <si>
    <t xml:space="preserve">JOHNSON, BRENDAN </t>
  </si>
  <si>
    <t>KENMARK INC</t>
  </si>
  <si>
    <t xml:space="preserve">KENNERLY, SHERI </t>
  </si>
  <si>
    <t xml:space="preserve">KLECKLER, TIFFANY </t>
  </si>
  <si>
    <t xml:space="preserve">KLEINDL, STACEY </t>
  </si>
  <si>
    <t xml:space="preserve">KLEVER, JENNIFER </t>
  </si>
  <si>
    <t xml:space="preserve">KOEHL, CARIST </t>
  </si>
  <si>
    <t xml:space="preserve">KREEGER, JOHN </t>
  </si>
  <si>
    <t xml:space="preserve">KURTZ, HALEY </t>
  </si>
  <si>
    <t xml:space="preserve">KUTA SOFTWARE LLC </t>
  </si>
  <si>
    <t xml:space="preserve">LAMM, CONNER </t>
  </si>
  <si>
    <t xml:space="preserve">LANGUAGE LINE SERVICES </t>
  </si>
  <si>
    <t xml:space="preserve">LEADING EDGE FUNDRAISING </t>
  </si>
  <si>
    <t xml:space="preserve">LEARNING ALLY INC </t>
  </si>
  <si>
    <t xml:space="preserve">LEARNING WITHOUT TEARS </t>
  </si>
  <si>
    <t xml:space="preserve">LED RIGHT LLC </t>
  </si>
  <si>
    <t xml:space="preserve">LEHMAN, CYNTHIA </t>
  </si>
  <si>
    <t xml:space="preserve">LINCOLN PRAIRIE BHC </t>
  </si>
  <si>
    <t xml:space="preserve">LINCOLN RENT-ALL </t>
  </si>
  <si>
    <t xml:space="preserve">LITERACY RESOURCES - HEGGERTY </t>
  </si>
  <si>
    <t xml:space="preserve">LOESCHER HTG &amp; AIR CONDITIONING CO </t>
  </si>
  <si>
    <t xml:space="preserve">LONG, SARAH </t>
  </si>
  <si>
    <t>MASONIC TEMPLE INC</t>
  </si>
  <si>
    <t xml:space="preserve">MCDERMOTT, PATRICK </t>
  </si>
  <si>
    <t xml:space="preserve">MCILWAIN, DENISE </t>
  </si>
  <si>
    <t xml:space="preserve">MFAC LLC </t>
  </si>
  <si>
    <t xml:space="preserve">MILLER, AMBER </t>
  </si>
  <si>
    <t xml:space="preserve">MOA ENTERTAINMENT COMPANY LLC </t>
  </si>
  <si>
    <t xml:space="preserve">MOLLY HAWKINS' HOUSE </t>
  </si>
  <si>
    <t>MORRIS, JOANN</t>
  </si>
  <si>
    <t xml:space="preserve">NAPA AUTO PARTS - DIV OF MPEC-101 </t>
  </si>
  <si>
    <t xml:space="preserve">NASCO </t>
  </si>
  <si>
    <t xml:space="preserve">NATIONAL ASSN OF SCHOOL NURSES INC </t>
  </si>
  <si>
    <t xml:space="preserve">NID OF THE LUTHERAN CHURCH </t>
  </si>
  <si>
    <t xml:space="preserve">NOREDINK CORP </t>
  </si>
  <si>
    <t>NORTHERN ILLINOIS CONFERENCE</t>
  </si>
  <si>
    <t xml:space="preserve">NOTHING BUNDT CAKES </t>
  </si>
  <si>
    <t xml:space="preserve">OIL EQUIPMENT CO </t>
  </si>
  <si>
    <t xml:space="preserve">ORLOW, SHANE </t>
  </si>
  <si>
    <t xml:space="preserve">PALMER, JANYAH </t>
  </si>
  <si>
    <t xml:space="preserve">PAR INC </t>
  </si>
  <si>
    <t xml:space="preserve">PITNEY BOWES INC </t>
  </si>
  <si>
    <t xml:space="preserve">PIZZA HUT </t>
  </si>
  <si>
    <t>PLATFORM ATHLETICS, LLC</t>
  </si>
  <si>
    <t xml:space="preserve">PMA SECURITIES INC </t>
  </si>
  <si>
    <t xml:space="preserve">PRO ED INC </t>
  </si>
  <si>
    <t xml:space="preserve">RAFTERS RESTAURANT LLC </t>
  </si>
  <si>
    <t xml:space="preserve">RANDLE, SHALONDA </t>
  </si>
  <si>
    <t xml:space="preserve">REACHING ACROSS ILLINOIS LIBRARY SYSTEM:RAILS </t>
  </si>
  <si>
    <t xml:space="preserve">READ NATURALLY </t>
  </si>
  <si>
    <t xml:space="preserve">REALITYWORKS INC </t>
  </si>
  <si>
    <t xml:space="preserve">RHODE ISLAND NOVELTY </t>
  </si>
  <si>
    <t xml:space="preserve">RITE BITE FUNDRAISING </t>
  </si>
  <si>
    <t xml:space="preserve">RITE-WAY FURN &amp; APPL MART INC </t>
  </si>
  <si>
    <t xml:space="preserve">ROBINSON, AMANDA </t>
  </si>
  <si>
    <t xml:space="preserve">ROCHELLE TOWNSHIP HIGH SCHOOL </t>
  </si>
  <si>
    <t xml:space="preserve">ROCKFORD BOARD OF EDUCATION </t>
  </si>
  <si>
    <t xml:space="preserve">ROGERS ATHLETIC </t>
  </si>
  <si>
    <t xml:space="preserve">SAGO, MELISSA </t>
  </si>
  <si>
    <t xml:space="preserve">SANDY, CHRISTINA </t>
  </si>
  <si>
    <t xml:space="preserve">SASC LLC </t>
  </si>
  <si>
    <t xml:space="preserve">SCHOOL HEALTH CORPORATION </t>
  </si>
  <si>
    <t xml:space="preserve">SCHOONHOVEN, MEREDITH </t>
  </si>
  <si>
    <t xml:space="preserve">SECURE BY DESIGN INC </t>
  </si>
  <si>
    <t xml:space="preserve">SEIPLE, LAWRENCE SR </t>
  </si>
  <si>
    <t xml:space="preserve">SIMONE, ALEXIS </t>
  </si>
  <si>
    <t xml:space="preserve">SIMONS, DEREK </t>
  </si>
  <si>
    <t xml:space="preserve">SKYWARD USER GROUP NFP </t>
  </si>
  <si>
    <t>SMITH, ELIZABETH</t>
  </si>
  <si>
    <t xml:space="preserve">SMITH, KATRINA </t>
  </si>
  <si>
    <t>SPAIDE, MADELYNE</t>
  </si>
  <si>
    <t xml:space="preserve">STERLING HIGH SCHOOL </t>
  </si>
  <si>
    <t xml:space="preserve">SULLIVAN, JENNIFER </t>
  </si>
  <si>
    <t xml:space="preserve">SUMMER CONFERENCE HOUSING </t>
  </si>
  <si>
    <t>SUPER DUPER PUBLICATIONS</t>
  </si>
  <si>
    <t xml:space="preserve">SWEET PAYNE LLC </t>
  </si>
  <si>
    <t xml:space="preserve">TAFT, MARGARET </t>
  </si>
  <si>
    <t xml:space="preserve">TAX LIEN PROPERTIES LLC </t>
  </si>
  <si>
    <t xml:space="preserve">TEACHERS FIRST LLC </t>
  </si>
  <si>
    <t xml:space="preserve">TEACHERS PAY TEACHERS - TEACHERS SYNERGY </t>
  </si>
  <si>
    <t xml:space="preserve">TEACHING STRATEGIES INC </t>
  </si>
  <si>
    <t xml:space="preserve">THE DEN AT FOX CREEK </t>
  </si>
  <si>
    <t xml:space="preserve">THE DISCOVERY SOURCE INC </t>
  </si>
  <si>
    <t xml:space="preserve">THE FREEPORT CLUB </t>
  </si>
  <si>
    <t xml:space="preserve">THE IRIS COMPANIES </t>
  </si>
  <si>
    <t xml:space="preserve">TIME FOR KIDS </t>
  </si>
  <si>
    <t xml:space="preserve">TRI-3 EVENTS </t>
  </si>
  <si>
    <t xml:space="preserve">TYNKER </t>
  </si>
  <si>
    <t xml:space="preserve">VIRCO INC </t>
  </si>
  <si>
    <t>VOEGELI, JEREMY</t>
  </si>
  <si>
    <t xml:space="preserve">WARD MURRAY PACE &amp; JOHNSON PC </t>
  </si>
  <si>
    <t xml:space="preserve">WARNER, SAMANTHA </t>
  </si>
  <si>
    <t xml:space="preserve">WAUGHON, SUSAN </t>
  </si>
  <si>
    <t xml:space="preserve">WEBB, LILLIAN </t>
  </si>
  <si>
    <t xml:space="preserve">WEISSMAN </t>
  </si>
  <si>
    <t xml:space="preserve">WENGER CORPORATION </t>
  </si>
  <si>
    <t xml:space="preserve">WESTERN PSYCHOLOGICAL SERVICES </t>
  </si>
  <si>
    <t xml:space="preserve">WITTBECKER, JASMINE </t>
  </si>
  <si>
    <t xml:space="preserve">WJL CUSTOMS </t>
  </si>
  <si>
    <t xml:space="preserve">WOODWARD PRINTING SERVICES </t>
  </si>
  <si>
    <t xml:space="preserve">YARBER, ALLIE </t>
  </si>
  <si>
    <t xml:space="preserve">YMCA OF NORTHWEST ILLINOIS </t>
  </si>
  <si>
    <t xml:space="preserve">YMCA OF ROCK RIVER VALLEY </t>
  </si>
  <si>
    <t xml:space="preserve">ZIGMONT, SHARON </t>
  </si>
  <si>
    <t xml:space="preserve">ZOHO CORPORATION </t>
  </si>
  <si>
    <t>LAKEVIEW BOOKS</t>
  </si>
  <si>
    <t xml:space="preserve">LAKE PARK HIGH SCHOOL </t>
  </si>
  <si>
    <t xml:space="preserve">KURT KOESTER STUDIO </t>
  </si>
  <si>
    <t>KREEGER, TRACY</t>
  </si>
  <si>
    <t xml:space="preserve">KNOWBUDDY RESOURCES </t>
  </si>
  <si>
    <t xml:space="preserve">KNAACK, SAMUEL </t>
  </si>
  <si>
    <t>KELVIN EDUCATIONAL</t>
  </si>
  <si>
    <t xml:space="preserve">KEISTER, MICHELLE </t>
  </si>
  <si>
    <t xml:space="preserve">KANELAND COMM UNIT SCH DIST #302 </t>
  </si>
  <si>
    <t xml:space="preserve">JOINER, ALEXIS </t>
  </si>
  <si>
    <t xml:space="preserve">JOHNSON PLASTICS PLUS </t>
  </si>
  <si>
    <t xml:space="preserve">JANOSIK, BRITTNEY </t>
  </si>
  <si>
    <t>JAMES, CATHY</t>
  </si>
  <si>
    <t xml:space="preserve">J.H.M. ELECTRIC </t>
  </si>
  <si>
    <t xml:space="preserve">ILMEA </t>
  </si>
  <si>
    <t xml:space="preserve">ILLINOIS EDUCATION ASSOCIATION </t>
  </si>
  <si>
    <t xml:space="preserve">ILLINOIS ASSN OF SCH PERSONNEL ADM </t>
  </si>
  <si>
    <t xml:space="preserve">ILLINOIS ASBO </t>
  </si>
  <si>
    <t xml:space="preserve">IL STATE UNIV </t>
  </si>
  <si>
    <t xml:space="preserve">IL OFC STATE FIRE MARSHAL </t>
  </si>
  <si>
    <t xml:space="preserve">IASA-NW </t>
  </si>
  <si>
    <t xml:space="preserve">HOWARD LEE &amp; SONS INC </t>
  </si>
  <si>
    <t xml:space="preserve">HILTON, MIA </t>
  </si>
  <si>
    <t xml:space="preserve">HILBY, BRANDAE </t>
  </si>
  <si>
    <t xml:space="preserve">HERSEY, TARA </t>
  </si>
  <si>
    <t xml:space="preserve">HEIMAN, KAITLIN </t>
  </si>
  <si>
    <t xml:space="preserve">HEILER, WENDY </t>
  </si>
  <si>
    <t xml:space="preserve">HAYES, AMANDA </t>
  </si>
  <si>
    <t xml:space="preserve">HAWKINS, JASON </t>
  </si>
  <si>
    <t xml:space="preserve">HARRIS-BAKER, LINDSEY </t>
  </si>
  <si>
    <t xml:space="preserve">HARRELL, GRETA </t>
  </si>
  <si>
    <t xml:space="preserve">HAMILTON, CRENA </t>
  </si>
  <si>
    <t xml:space="preserve">GROTH MUSIC - MPI INC </t>
  </si>
  <si>
    <t xml:space="preserve">GRAND RIVER HALL LLC </t>
  </si>
  <si>
    <t xml:space="preserve">GENERATIONS BREWING COMPANY LLC </t>
  </si>
  <si>
    <t xml:space="preserve">GENERATION GENIUS INC </t>
  </si>
  <si>
    <t xml:space="preserve">GEISER, MELISSA </t>
  </si>
  <si>
    <t xml:space="preserve">GANDER PUBLISHING </t>
  </si>
  <si>
    <t xml:space="preserve">FRINK'S SEWER AND DRAIN INC </t>
  </si>
  <si>
    <t xml:space="preserve">FRANCO, LAURA </t>
  </si>
  <si>
    <t xml:space="preserve">FOLLET CONTENT SOLUTION LLC </t>
  </si>
  <si>
    <t xml:space="preserve">FITZGERALD EQUIPMENT CO INC </t>
  </si>
  <si>
    <t xml:space="preserve">ELMER, ANN </t>
  </si>
  <si>
    <t>ELITE SPORTSWEAR LP</t>
  </si>
  <si>
    <t>ELEVATOR INSPECTION SERVICES COMPANY INC</t>
  </si>
  <si>
    <t xml:space="preserve">EASY WAY SAFETY SERVICES INC </t>
  </si>
  <si>
    <t xml:space="preserve">E3 GORDON STOWE </t>
  </si>
  <si>
    <t xml:space="preserve">DITTMAR FARMS LLC </t>
  </si>
  <si>
    <t xml:space="preserve">DIFFENDERFER, JACKIE </t>
  </si>
  <si>
    <t xml:space="preserve">DIDUCH, AUTUMN </t>
  </si>
  <si>
    <t xml:space="preserve">DEMEESTER'S FLOWERSHOP &amp; GREENHOUSES INC </t>
  </si>
  <si>
    <t xml:space="preserve">DELINE, NATHANAEL </t>
  </si>
  <si>
    <t xml:space="preserve">DELAY, JEFFREY </t>
  </si>
  <si>
    <t>DEKALB HIGH SCHOOL GIRLS BASKETBALL</t>
  </si>
  <si>
    <t xml:space="preserve">DAVID, EMILY </t>
  </si>
  <si>
    <t xml:space="preserve">DAVID, CHRISTOPHER </t>
  </si>
  <si>
    <t xml:space="preserve">DASCHER, BRIANNA </t>
  </si>
  <si>
    <t xml:space="preserve">CURRAN, HANNAH </t>
  </si>
  <si>
    <t xml:space="preserve">CRICKET MEDIA </t>
  </si>
  <si>
    <t xml:space="preserve">CREATIVELY YOURS </t>
  </si>
  <si>
    <t xml:space="preserve">CRAWFORD, CHERYL </t>
  </si>
  <si>
    <t xml:space="preserve">COX, MORGAN </t>
  </si>
  <si>
    <t xml:space="preserve">COUNTRY GIRL FLORAL &amp; GIFTS </t>
  </si>
  <si>
    <t xml:space="preserve">COON, EMERSON </t>
  </si>
  <si>
    <t xml:space="preserve">COLLIER, DEONTAE </t>
  </si>
  <si>
    <t>CLUKEY, SANDRA</t>
  </si>
  <si>
    <t xml:space="preserve">CLUB'S CHOICE FUNDRAISING </t>
  </si>
  <si>
    <t xml:space="preserve">CLEAN MAT'ERS </t>
  </si>
  <si>
    <t xml:space="preserve">CLARK, KILAYA </t>
  </si>
  <si>
    <t xml:space="preserve">CHRISTOPHER, TREVOR </t>
  </si>
  <si>
    <t xml:space="preserve">CENTRAL ILLINOIS CHEER BOWS </t>
  </si>
  <si>
    <t xml:space="preserve">CAMELOT EDUCATION - BELVIDERE </t>
  </si>
  <si>
    <t xml:space="preserve">CACCIATORE, CANDACE </t>
  </si>
  <si>
    <t xml:space="preserve">BW TEAM GEAR &amp; ATHL EQUIP INC </t>
  </si>
  <si>
    <t>BURKE, ASHLEY</t>
  </si>
  <si>
    <t xml:space="preserve">BULL, BRANDON </t>
  </si>
  <si>
    <t xml:space="preserve">BULK BOOKSTORE </t>
  </si>
  <si>
    <t xml:space="preserve">BUFFALO GROVE HIGH SCHOOL </t>
  </si>
  <si>
    <t xml:space="preserve">BROAD REACH </t>
  </si>
  <si>
    <t xml:space="preserve">BOOMGARDEN, JACLYN </t>
  </si>
  <si>
    <t xml:space="preserve">BONNEY, JULIANNA </t>
  </si>
  <si>
    <t xml:space="preserve">BLAUERT, LAURA </t>
  </si>
  <si>
    <t xml:space="preserve">BHC STREAMWOOD HOSPITAL </t>
  </si>
  <si>
    <t>BELVIDERE HIGH SCHOOL</t>
  </si>
  <si>
    <t xml:space="preserve">BELVIDERE CUSD #100 </t>
  </si>
  <si>
    <t xml:space="preserve">BEIN, MARTHA </t>
  </si>
  <si>
    <t xml:space="preserve">BAX T'S &amp; GIFTS </t>
  </si>
  <si>
    <t xml:space="preserve">BAKER, AMBER </t>
  </si>
  <si>
    <t xml:space="preserve">AUTISM PRODUCTS </t>
  </si>
  <si>
    <t>AUBURN HIGH SCHOOL</t>
  </si>
  <si>
    <t xml:space="preserve">AMERICAN LEGION AUXILIARY </t>
  </si>
  <si>
    <t>AMERICAN FAMILY LIFE ASSURANCE CO</t>
  </si>
  <si>
    <t xml:space="preserve">AHRENS, ASHLEY  </t>
  </si>
  <si>
    <t xml:space="preserve">ACADEMIC THERAPY PUBLICATIONS </t>
  </si>
  <si>
    <t xml:space="preserve">LARSON, AMY </t>
  </si>
  <si>
    <t xml:space="preserve">LASCO INVESTMENTS OF FREEPORT LLC </t>
  </si>
  <si>
    <t xml:space="preserve">LATIMER, SARA </t>
  </si>
  <si>
    <t xml:space="preserve">LATIMORE, CAPRICE </t>
  </si>
  <si>
    <t xml:space="preserve">LINDO THEATRE </t>
  </si>
  <si>
    <t xml:space="preserve">LONG, TAMMA </t>
  </si>
  <si>
    <t xml:space="preserve">LOOKOUT BOOKS </t>
  </si>
  <si>
    <t xml:space="preserve">LUCK'S MUSIC LIBRARY </t>
  </si>
  <si>
    <t>LUSTER LEARNING INSTITUTE, NFP-CALM CLASSROOM</t>
  </si>
  <si>
    <t xml:space="preserve">LUTHER, GLENN </t>
  </si>
  <si>
    <t xml:space="preserve">MARENGO COMMUNITY HIGH SCHOOL DISTRICT #154 </t>
  </si>
  <si>
    <t xml:space="preserve">MASA-MYERS, ZACHARY </t>
  </si>
  <si>
    <t xml:space="preserve">MIND RESOURCES </t>
  </si>
  <si>
    <t xml:space="preserve">MUDER, HAYDEN </t>
  </si>
  <si>
    <t xml:space="preserve">MULTI HEALTH SYSTEMS - MHS INC </t>
  </si>
  <si>
    <t xml:space="preserve">MUSIC IN MOTION </t>
  </si>
  <si>
    <t xml:space="preserve">NATIONAL MISSISSIPPI RIVER </t>
  </si>
  <si>
    <t xml:space="preserve">NESBITT, ANNA </t>
  </si>
  <si>
    <t xml:space="preserve">NISSEN, BRIAN </t>
  </si>
  <si>
    <t xml:space="preserve">O BRIEN, ANGELA </t>
  </si>
  <si>
    <t xml:space="preserve">ODEH, SAMI </t>
  </si>
  <si>
    <t xml:space="preserve">ON DECK SPORTS </t>
  </si>
  <si>
    <t xml:space="preserve">ONCE KIDS LLC </t>
  </si>
  <si>
    <t xml:space="preserve">OSCAR TELECOM </t>
  </si>
  <si>
    <t xml:space="preserve">PAOLI CLAY COMPANY INC </t>
  </si>
  <si>
    <t xml:space="preserve">PASCH, JUSTIN </t>
  </si>
  <si>
    <t xml:space="preserve">PEIGHT, ANDREA </t>
  </si>
  <si>
    <t xml:space="preserve">PETTY CASH - TRANSPORTATION </t>
  </si>
  <si>
    <t xml:space="preserve">PLAINFIELD NORTH HIGH SCHOOL </t>
  </si>
  <si>
    <t xml:space="preserve">POLITSCH, BRYAN </t>
  </si>
  <si>
    <t xml:space="preserve">PRICE, LESLIE </t>
  </si>
  <si>
    <t xml:space="preserve">REDD, LISA </t>
  </si>
  <si>
    <t>REDMORE, NATHANIEL</t>
  </si>
  <si>
    <t>RESEARCH PRESS CO INC</t>
  </si>
  <si>
    <t>RESTAURANT LA JAROCHA</t>
  </si>
  <si>
    <t xml:space="preserve">RETZLAFF, MARGARET </t>
  </si>
  <si>
    <t xml:space="preserve">RIDGELAND MUSIC </t>
  </si>
  <si>
    <t xml:space="preserve">ROCK VALLEY CULLIGAN </t>
  </si>
  <si>
    <t xml:space="preserve">ROCKFORD SYMPHONY ORCHESTRA </t>
  </si>
  <si>
    <t xml:space="preserve">RODRIGUEZ, CANDACE </t>
  </si>
  <si>
    <t xml:space="preserve">RYDIN DECAL </t>
  </si>
  <si>
    <t xml:space="preserve">SAMACO SUPPLY </t>
  </si>
  <si>
    <t xml:space="preserve">SCHOOL BUS SAFETY CO </t>
  </si>
  <si>
    <t xml:space="preserve">SCHOOL LIFE </t>
  </si>
  <si>
    <t xml:space="preserve">SCHRADERMEIER, EDWARD </t>
  </si>
  <si>
    <t xml:space="preserve">SDAO, RACHEL </t>
  </si>
  <si>
    <t xml:space="preserve">SHARE CORPORATION </t>
  </si>
  <si>
    <t xml:space="preserve">SHEPPARD, MATTHEW </t>
  </si>
  <si>
    <t xml:space="preserve">SHORTER, BROOKLYNN </t>
  </si>
  <si>
    <t xml:space="preserve">SKARLUPKA, ANDREA </t>
  </si>
  <si>
    <t xml:space="preserve">SMALLWOOD LOCK SUPPLY </t>
  </si>
  <si>
    <t xml:space="preserve">SNAP MOBILE </t>
  </si>
  <si>
    <t>SOCCER.COM</t>
  </si>
  <si>
    <t xml:space="preserve">SPARTAN TOOL LLC </t>
  </si>
  <si>
    <t xml:space="preserve">SPINNATO, TYLER </t>
  </si>
  <si>
    <t>STEPHENSON COUNTY FARM BUREAU</t>
  </si>
  <si>
    <t xml:space="preserve">STINGLEY, EVIE </t>
  </si>
  <si>
    <t xml:space="preserve">STUMP BUSTER </t>
  </si>
  <si>
    <t xml:space="preserve">SUMMERS, BETH </t>
  </si>
  <si>
    <t xml:space="preserve">SUMMERS, DANIELLE </t>
  </si>
  <si>
    <t>SWAY MEDICAL</t>
  </si>
  <si>
    <t xml:space="preserve">SYCAMORE HIGH SCHOOL </t>
  </si>
  <si>
    <t>TBP PRODUCTIONS, LLP</t>
  </si>
  <si>
    <t xml:space="preserve">THE MASTER TEACHER INC </t>
  </si>
  <si>
    <t xml:space="preserve">THEMES &amp; VARIATIONS INC </t>
  </si>
  <si>
    <t xml:space="preserve">THREADGILL, MALEAH </t>
  </si>
  <si>
    <t>TNT FUNNEL CAKES LLC</t>
  </si>
  <si>
    <t xml:space="preserve">TRAINING WHEELS </t>
  </si>
  <si>
    <t xml:space="preserve">ULINE </t>
  </si>
  <si>
    <t xml:space="preserve">VANDERBILT MUSIC CO INC </t>
  </si>
  <si>
    <t xml:space="preserve">VARIDESK LLC </t>
  </si>
  <si>
    <t xml:space="preserve">VENTRIS LEARNING LLC </t>
  </si>
  <si>
    <t>VERNIER SOFTWARE TECHNOLOGY</t>
  </si>
  <si>
    <t xml:space="preserve">VERNON HILLS HIGH SCHOOL </t>
  </si>
  <si>
    <t xml:space="preserve">VICTOROV, NATALIE </t>
  </si>
  <si>
    <t xml:space="preserve">VIDEO COMMUNICATIONS </t>
  </si>
  <si>
    <t xml:space="preserve">VIVEROS, JENNIFER </t>
  </si>
  <si>
    <t xml:space="preserve">WALL, NICOLE </t>
  </si>
  <si>
    <t xml:space="preserve">WATSON, JILL </t>
  </si>
  <si>
    <t xml:space="preserve">WAYNE SCHOFIELD PLUMBING &amp; WELL SERVICE </t>
  </si>
  <si>
    <t xml:space="preserve">WELDERS SUPPLY COMPANY </t>
  </si>
  <si>
    <t>WHITE, BENJAMIN</t>
  </si>
  <si>
    <t xml:space="preserve">WIESENBERG, KENDALL </t>
  </si>
  <si>
    <t xml:space="preserve">WILLOW LANE EDUCATION </t>
  </si>
  <si>
    <t xml:space="preserve">WILSON SPORTING GOODS CO </t>
  </si>
  <si>
    <t xml:space="preserve">WILSON, SONYA </t>
  </si>
  <si>
    <t xml:space="preserve">WINTER, KAYLA </t>
  </si>
  <si>
    <t xml:space="preserve">WOITYNEK, SEAN </t>
  </si>
  <si>
    <t xml:space="preserve">WOITYNEK, STEPHANIE </t>
  </si>
  <si>
    <t xml:space="preserve">WOLTER INC </t>
  </si>
  <si>
    <t xml:space="preserve">WOODBURN PRESS </t>
  </si>
  <si>
    <t xml:space="preserve">WRIGHT, BRONTE </t>
  </si>
  <si>
    <t xml:space="preserve">WURSTER, DEBRA </t>
  </si>
  <si>
    <t xml:space="preserve">ZEPHYR </t>
  </si>
  <si>
    <t xml:space="preserve">ZION BENTON TOWNSHIP HS NJROTC UNIT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</si>
</sst>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#\-###\-####\-##"/>
    <numFmt numFmtId="166" formatCode="[$-409]mmmm\ d\,\ yyyy;@"/>
    <numFmt numFmtId="167" formatCode="#,##0.000000_);[Red]\(#,##0.000000\)"/>
    <numFmt numFmtId="168" formatCode="0."/>
    <numFmt numFmtId="169" formatCode="&quot;$&quot;#,##0.00"/>
    <numFmt numFmtId="170" formatCode="[$-409]d\-mmm;@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81"/>
      <name val="Arial"/>
      <family val="2"/>
    </font>
    <font>
      <vertAlign val="superscript"/>
      <sz val="10"/>
      <name val="Arial"/>
      <family val="2"/>
    </font>
    <font>
      <vertAlign val="superscript"/>
      <sz val="10"/>
      <name val="Arial"/>
      <family val="2"/>
    </font>
    <font>
      <i/>
      <sz val="9"/>
      <name val="Arial"/>
      <family val="2"/>
    </font>
    <font>
      <b/>
      <u/>
      <sz val="10"/>
      <name val="Arial"/>
      <family val="2"/>
    </font>
    <font>
      <sz val="8"/>
      <color indexed="9"/>
      <name val="Arial"/>
      <family val="2"/>
    </font>
    <font>
      <b/>
      <i/>
      <sz val="9"/>
      <color indexed="10"/>
      <name val="Arial"/>
      <family val="2"/>
    </font>
    <font>
      <b/>
      <i/>
      <sz val="10"/>
      <color indexed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3.5"/>
      <color rgb="FFFF0000"/>
      <name val="Arial"/>
      <family val="2"/>
    </font>
    <font>
      <u/>
      <sz val="8"/>
      <color indexed="12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i/>
      <sz val="9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8"/>
      <color rgb="FFFF0000"/>
      <name val="Arial"/>
      <family val="2"/>
    </font>
    <font>
      <sz val="10"/>
      <color rgb="FF000000"/>
      <name val="Arial"/>
      <family val="2"/>
    </font>
    <font>
      <sz val="8"/>
      <color theme="0"/>
      <name val="Arial"/>
      <family val="2"/>
    </font>
    <font>
      <b/>
      <u/>
      <sz val="12"/>
      <name val="Arial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indexed="10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i/>
      <sz val="12"/>
      <name val="Calibri"/>
      <family val="2"/>
      <scheme val="minor"/>
    </font>
    <font>
      <b/>
      <sz val="8"/>
      <color theme="0"/>
      <name val="Arial"/>
      <family val="2"/>
    </font>
    <font>
      <sz val="11"/>
      <name val="Calibri"/>
      <family val="2"/>
      <scheme val="minor"/>
    </font>
    <font>
      <sz val="10"/>
      <color theme="0"/>
      <name val="Arial"/>
      <family val="2"/>
    </font>
    <font>
      <i/>
      <sz val="11"/>
      <color theme="1" tint="0.3499862666707357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 tint="0.34998626667073579"/>
      <name val="Arial"/>
      <family val="2"/>
    </font>
    <font>
      <sz val="9"/>
      <color rgb="FFFFFFCC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1C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4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55"/>
      </left>
      <right/>
      <top style="double">
        <color indexed="55"/>
      </top>
      <bottom style="thin">
        <color indexed="55"/>
      </bottom>
      <diagonal/>
    </border>
    <border>
      <left/>
      <right/>
      <top style="double">
        <color indexed="55"/>
      </top>
      <bottom style="thin">
        <color indexed="55"/>
      </bottom>
      <diagonal/>
    </border>
    <border>
      <left/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ashed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 style="thin">
        <color indexed="55"/>
      </right>
      <top/>
      <bottom style="double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tted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55"/>
      </left>
      <right/>
      <top/>
      <bottom style="double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5"/>
      </left>
      <right style="thin">
        <color indexed="55"/>
      </right>
      <top/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/>
      <diagonal/>
    </border>
    <border>
      <left/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dotted">
        <color indexed="55"/>
      </right>
      <top style="thin">
        <color indexed="55"/>
      </top>
      <bottom style="thin">
        <color theme="0" tint="-0.34998626667073579"/>
      </bottom>
      <diagonal/>
    </border>
    <border>
      <left style="dotted">
        <color indexed="55"/>
      </left>
      <right style="thin">
        <color indexed="55"/>
      </right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auto="1"/>
      </top>
      <bottom/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rgb="FF969696"/>
      </top>
      <bottom style="thin">
        <color rgb="FF969696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55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</borders>
  <cellStyleXfs count="2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6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3" fillId="0" borderId="0"/>
    <xf numFmtId="0" fontId="3" fillId="0" borderId="0"/>
    <xf numFmtId="0" fontId="4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589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6" xfId="3" applyFont="1" applyBorder="1" applyAlignment="1">
      <alignment horizontal="left" vertical="center" wrapText="1"/>
    </xf>
    <xf numFmtId="0" fontId="5" fillId="0" borderId="7" xfId="3" applyFont="1" applyBorder="1" applyAlignment="1">
      <alignment horizontal="center" vertical="center"/>
    </xf>
    <xf numFmtId="0" fontId="5" fillId="0" borderId="0" xfId="3" applyFont="1"/>
    <xf numFmtId="38" fontId="5" fillId="2" borderId="1" xfId="3" applyNumberFormat="1" applyFont="1" applyFill="1" applyBorder="1" applyAlignment="1">
      <alignment horizontal="left" vertical="top"/>
    </xf>
    <xf numFmtId="38" fontId="5" fillId="2" borderId="1" xfId="3" applyNumberFormat="1" applyFont="1" applyFill="1" applyBorder="1" applyAlignment="1">
      <alignment horizontal="right" vertical="top"/>
    </xf>
    <xf numFmtId="0" fontId="5" fillId="0" borderId="8" xfId="3" applyFont="1" applyBorder="1" applyAlignment="1">
      <alignment vertical="center" wrapText="1"/>
    </xf>
    <xf numFmtId="0" fontId="5" fillId="0" borderId="8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8" xfId="3" applyFont="1" applyBorder="1" applyAlignment="1">
      <alignment horizontal="left" vertical="center"/>
    </xf>
    <xf numFmtId="0" fontId="5" fillId="0" borderId="1" xfId="3" applyFont="1" applyBorder="1" applyAlignment="1">
      <alignment horizontal="center" vertical="center"/>
    </xf>
    <xf numFmtId="0" fontId="5" fillId="0" borderId="8" xfId="3" applyFont="1" applyBorder="1" applyAlignment="1">
      <alignment vertical="center"/>
    </xf>
    <xf numFmtId="0" fontId="5" fillId="0" borderId="0" xfId="4" applyFont="1" applyAlignment="1">
      <alignment vertical="center" wrapText="1"/>
    </xf>
    <xf numFmtId="0" fontId="5" fillId="0" borderId="8" xfId="4" applyFont="1" applyBorder="1" applyAlignment="1">
      <alignment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8" xfId="4" applyFont="1" applyBorder="1" applyAlignment="1">
      <alignment horizontal="left" vertical="center" wrapText="1"/>
    </xf>
    <xf numFmtId="0" fontId="5" fillId="0" borderId="8" xfId="4" applyFont="1" applyBorder="1" applyAlignment="1">
      <alignment vertical="center"/>
    </xf>
    <xf numFmtId="0" fontId="5" fillId="0" borderId="1" xfId="4" applyFont="1" applyBorder="1" applyAlignment="1">
      <alignment horizontal="center" vertical="center"/>
    </xf>
    <xf numFmtId="0" fontId="13" fillId="0" borderId="0" xfId="3" applyFont="1"/>
    <xf numFmtId="3" fontId="5" fillId="0" borderId="0" xfId="3" applyNumberFormat="1" applyFont="1"/>
    <xf numFmtId="0" fontId="1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0" fontId="1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4" fillId="0" borderId="0" xfId="0" applyFont="1"/>
    <xf numFmtId="0" fontId="5" fillId="0" borderId="4" xfId="0" applyFont="1" applyBorder="1" applyAlignment="1">
      <alignment vertical="top"/>
    </xf>
    <xf numFmtId="0" fontId="5" fillId="0" borderId="9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top" wrapText="1"/>
    </xf>
    <xf numFmtId="38" fontId="15" fillId="0" borderId="1" xfId="3" applyNumberFormat="1" applyFont="1" applyBorder="1" applyAlignment="1" applyProtection="1">
      <alignment horizontal="right"/>
      <protection locked="0"/>
    </xf>
    <xf numFmtId="38" fontId="15" fillId="3" borderId="12" xfId="4" applyNumberFormat="1" applyFont="1" applyFill="1" applyBorder="1" applyAlignment="1">
      <alignment horizontal="right"/>
    </xf>
    <xf numFmtId="38" fontId="15" fillId="2" borderId="2" xfId="4" applyNumberFormat="1" applyFont="1" applyFill="1" applyBorder="1" applyAlignment="1">
      <alignment horizontal="right"/>
    </xf>
    <xf numFmtId="38" fontId="15" fillId="0" borderId="1" xfId="5" applyNumberFormat="1" applyFont="1" applyBorder="1" applyAlignment="1" applyProtection="1">
      <alignment horizontal="right"/>
      <protection locked="0"/>
    </xf>
    <xf numFmtId="38" fontId="15" fillId="2" borderId="1" xfId="5" applyNumberFormat="1" applyFont="1" applyFill="1" applyBorder="1" applyAlignment="1">
      <alignment horizontal="right"/>
    </xf>
    <xf numFmtId="38" fontId="15" fillId="3" borderId="12" xfId="5" applyNumberFormat="1" applyFont="1" applyFill="1" applyBorder="1" applyAlignment="1">
      <alignment horizontal="right"/>
    </xf>
    <xf numFmtId="38" fontId="15" fillId="2" borderId="2" xfId="5" applyNumberFormat="1" applyFont="1" applyFill="1" applyBorder="1" applyAlignment="1">
      <alignment horizontal="right"/>
    </xf>
    <xf numFmtId="38" fontId="15" fillId="3" borderId="13" xfId="5" applyNumberFormat="1" applyFont="1" applyFill="1" applyBorder="1" applyAlignment="1">
      <alignment horizontal="right"/>
    </xf>
    <xf numFmtId="38" fontId="15" fillId="3" borderId="2" xfId="5" applyNumberFormat="1" applyFont="1" applyFill="1" applyBorder="1" applyAlignment="1">
      <alignment horizontal="right"/>
    </xf>
    <xf numFmtId="38" fontId="15" fillId="2" borderId="14" xfId="5" applyNumberFormat="1" applyFont="1" applyFill="1" applyBorder="1" applyAlignment="1">
      <alignment horizontal="right"/>
    </xf>
    <xf numFmtId="38" fontId="15" fillId="3" borderId="14" xfId="5" applyNumberFormat="1" applyFont="1" applyFill="1" applyBorder="1" applyAlignment="1">
      <alignment horizontal="right"/>
    </xf>
    <xf numFmtId="38" fontId="15" fillId="3" borderId="12" xfId="6" applyNumberFormat="1" applyFont="1" applyFill="1" applyBorder="1" applyAlignment="1">
      <alignment horizontal="right"/>
    </xf>
    <xf numFmtId="38" fontId="15" fillId="3" borderId="14" xfId="0" applyNumberFormat="1" applyFont="1" applyFill="1" applyBorder="1" applyAlignment="1">
      <alignment horizontal="right" wrapText="1"/>
    </xf>
    <xf numFmtId="38" fontId="15" fillId="3" borderId="14" xfId="0" applyNumberFormat="1" applyFont="1" applyFill="1" applyBorder="1" applyAlignment="1">
      <alignment wrapText="1"/>
    </xf>
    <xf numFmtId="38" fontId="15" fillId="3" borderId="1" xfId="0" applyNumberFormat="1" applyFont="1" applyFill="1" applyBorder="1" applyAlignment="1">
      <alignment wrapText="1"/>
    </xf>
    <xf numFmtId="38" fontId="15" fillId="3" borderId="15" xfId="0" applyNumberFormat="1" applyFont="1" applyFill="1" applyBorder="1" applyAlignment="1">
      <alignment wrapText="1"/>
    </xf>
    <xf numFmtId="49" fontId="14" fillId="0" borderId="10" xfId="0" applyNumberFormat="1" applyFont="1" applyBorder="1" applyAlignment="1" applyProtection="1">
      <alignment horizontal="center" wrapText="1"/>
      <protection locked="0"/>
    </xf>
    <xf numFmtId="0" fontId="5" fillId="3" borderId="17" xfId="3" applyFont="1" applyFill="1" applyBorder="1" applyAlignment="1">
      <alignment horizontal="center" vertical="center"/>
    </xf>
    <xf numFmtId="0" fontId="5" fillId="0" borderId="10" xfId="4" applyFont="1" applyBorder="1" applyAlignment="1">
      <alignment vertical="center"/>
    </xf>
    <xf numFmtId="0" fontId="5" fillId="0" borderId="14" xfId="4" applyFont="1" applyBorder="1" applyAlignment="1">
      <alignment horizontal="center" vertical="center"/>
    </xf>
    <xf numFmtId="0" fontId="5" fillId="3" borderId="17" xfId="4" applyFont="1" applyFill="1" applyBorder="1" applyAlignment="1">
      <alignment horizontal="center" vertical="center"/>
    </xf>
    <xf numFmtId="0" fontId="9" fillId="3" borderId="20" xfId="4" applyFont="1" applyFill="1" applyBorder="1" applyAlignment="1">
      <alignment vertical="center"/>
    </xf>
    <xf numFmtId="0" fontId="5" fillId="3" borderId="17" xfId="5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vertical="center"/>
    </xf>
    <xf numFmtId="0" fontId="5" fillId="0" borderId="21" xfId="0" applyFont="1" applyBorder="1" applyAlignment="1">
      <alignment horizontal="left" vertical="center"/>
    </xf>
    <xf numFmtId="0" fontId="5" fillId="0" borderId="10" xfId="0" applyFont="1" applyBorder="1" applyAlignment="1">
      <alignment vertical="top" wrapText="1"/>
    </xf>
    <xf numFmtId="0" fontId="19" fillId="3" borderId="16" xfId="0" applyFont="1" applyFill="1" applyBorder="1" applyAlignment="1">
      <alignment horizontal="left" vertical="center" indent="1"/>
    </xf>
    <xf numFmtId="0" fontId="5" fillId="3" borderId="20" xfId="0" applyFont="1" applyFill="1" applyBorder="1" applyAlignment="1">
      <alignment vertical="top" wrapText="1"/>
    </xf>
    <xf numFmtId="0" fontId="5" fillId="3" borderId="17" xfId="0" applyFont="1" applyFill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38" fontId="15" fillId="3" borderId="13" xfId="6" applyNumberFormat="1" applyFont="1" applyFill="1" applyBorder="1" applyAlignment="1">
      <alignment horizontal="right"/>
    </xf>
    <xf numFmtId="0" fontId="9" fillId="4" borderId="8" xfId="3" applyFont="1" applyFill="1" applyBorder="1" applyAlignment="1">
      <alignment vertical="center" wrapText="1"/>
    </xf>
    <xf numFmtId="0" fontId="5" fillId="4" borderId="9" xfId="3" applyFont="1" applyFill="1" applyBorder="1" applyAlignment="1">
      <alignment horizontal="center" wrapText="1"/>
    </xf>
    <xf numFmtId="0" fontId="9" fillId="4" borderId="10" xfId="4" applyFont="1" applyFill="1" applyBorder="1" applyAlignment="1">
      <alignment horizontal="left" vertical="center" wrapText="1"/>
    </xf>
    <xf numFmtId="0" fontId="5" fillId="4" borderId="11" xfId="4" applyFont="1" applyFill="1" applyBorder="1" applyAlignment="1">
      <alignment vertical="center" wrapText="1"/>
    </xf>
    <xf numFmtId="0" fontId="9" fillId="4" borderId="8" xfId="4" applyFont="1" applyFill="1" applyBorder="1" applyAlignment="1">
      <alignment vertical="center" wrapText="1"/>
    </xf>
    <xf numFmtId="0" fontId="5" fillId="4" borderId="9" xfId="4" applyFont="1" applyFill="1" applyBorder="1" applyAlignment="1">
      <alignment horizontal="center" wrapText="1"/>
    </xf>
    <xf numFmtId="0" fontId="5" fillId="5" borderId="8" xfId="5" applyFont="1" applyFill="1" applyBorder="1" applyAlignment="1">
      <alignment vertical="center" wrapText="1"/>
    </xf>
    <xf numFmtId="0" fontId="5" fillId="5" borderId="1" xfId="5" applyFont="1" applyFill="1" applyBorder="1" applyAlignment="1">
      <alignment horizontal="center" vertical="center" wrapText="1"/>
    </xf>
    <xf numFmtId="0" fontId="5" fillId="5" borderId="8" xfId="5" applyFont="1" applyFill="1" applyBorder="1" applyAlignment="1">
      <alignment horizontal="left" vertical="center" wrapText="1"/>
    </xf>
    <xf numFmtId="0" fontId="5" fillId="5" borderId="8" xfId="5" applyFont="1" applyFill="1" applyBorder="1" applyAlignment="1">
      <alignment horizontal="left" vertical="center"/>
    </xf>
    <xf numFmtId="0" fontId="5" fillId="5" borderId="8" xfId="5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5" applyFont="1" applyFill="1" applyBorder="1" applyAlignment="1">
      <alignment horizontal="centerContinuous" vertical="center"/>
    </xf>
    <xf numFmtId="0" fontId="5" fillId="5" borderId="1" xfId="5" applyFont="1" applyFill="1" applyBorder="1" applyAlignment="1">
      <alignment horizontal="centerContinuous" vertical="center" wrapText="1"/>
    </xf>
    <xf numFmtId="0" fontId="9" fillId="4" borderId="8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Continuous" vertical="center"/>
    </xf>
    <xf numFmtId="0" fontId="9" fillId="4" borderId="8" xfId="6" applyFont="1" applyFill="1" applyBorder="1" applyAlignment="1">
      <alignment vertical="center" wrapText="1"/>
    </xf>
    <xf numFmtId="0" fontId="5" fillId="4" borderId="1" xfId="6" applyFont="1" applyFill="1" applyBorder="1" applyAlignment="1">
      <alignment horizontal="centerContinuous"/>
    </xf>
    <xf numFmtId="0" fontId="5" fillId="5" borderId="21" xfId="0" applyFont="1" applyFill="1" applyBorder="1" applyAlignment="1">
      <alignment vertical="top"/>
    </xf>
    <xf numFmtId="0" fontId="5" fillId="5" borderId="9" xfId="0" applyFont="1" applyFill="1" applyBorder="1" applyAlignment="1">
      <alignment vertical="top" wrapText="1"/>
    </xf>
    <xf numFmtId="0" fontId="5" fillId="5" borderId="11" xfId="0" applyFont="1" applyFill="1" applyBorder="1" applyAlignment="1">
      <alignment horizontal="center" vertical="top" wrapText="1"/>
    </xf>
    <xf numFmtId="0" fontId="16" fillId="0" borderId="0" xfId="0" applyFont="1"/>
    <xf numFmtId="38" fontId="16" fillId="0" borderId="26" xfId="0" applyNumberFormat="1" applyFont="1" applyBorder="1" applyAlignment="1" applyProtection="1">
      <alignment horizontal="center"/>
      <protection locked="0"/>
    </xf>
    <xf numFmtId="0" fontId="19" fillId="3" borderId="9" xfId="4" applyFont="1" applyFill="1" applyBorder="1" applyAlignment="1">
      <alignment horizontal="center" vertical="center" wrapText="1"/>
    </xf>
    <xf numFmtId="0" fontId="9" fillId="3" borderId="20" xfId="5" applyFont="1" applyFill="1" applyBorder="1" applyAlignment="1">
      <alignment horizontal="left" vertical="center" indent="2"/>
    </xf>
    <xf numFmtId="0" fontId="9" fillId="3" borderId="20" xfId="3" applyFont="1" applyFill="1" applyBorder="1" applyAlignment="1">
      <alignment horizontal="left" vertical="center" indent="2"/>
    </xf>
    <xf numFmtId="0" fontId="19" fillId="3" borderId="8" xfId="4" applyFont="1" applyFill="1" applyBorder="1" applyAlignment="1">
      <alignment horizontal="left" vertical="center" wrapText="1" indent="2"/>
    </xf>
    <xf numFmtId="0" fontId="9" fillId="3" borderId="20" xfId="4" applyFont="1" applyFill="1" applyBorder="1" applyAlignment="1">
      <alignment horizontal="left" vertical="center" wrapText="1" indent="2"/>
    </xf>
    <xf numFmtId="38" fontId="15" fillId="6" borderId="1" xfId="4" applyNumberFormat="1" applyFont="1" applyFill="1" applyBorder="1" applyAlignment="1" applyProtection="1">
      <alignment horizontal="right"/>
      <protection locked="0"/>
    </xf>
    <xf numFmtId="0" fontId="19" fillId="0" borderId="7" xfId="3" applyFont="1" applyBorder="1" applyAlignment="1">
      <alignment horizontal="center" vertical="center"/>
    </xf>
    <xf numFmtId="49" fontId="19" fillId="0" borderId="7" xfId="3" applyNumberFormat="1" applyFont="1" applyBorder="1" applyAlignment="1">
      <alignment horizontal="center" vertical="center"/>
    </xf>
    <xf numFmtId="0" fontId="19" fillId="0" borderId="14" xfId="3" applyFont="1" applyBorder="1" applyAlignment="1">
      <alignment horizontal="center" vertical="center" wrapText="1"/>
    </xf>
    <xf numFmtId="49" fontId="19" fillId="0" borderId="2" xfId="3" applyNumberFormat="1" applyFont="1" applyBorder="1" applyAlignment="1">
      <alignment horizontal="center" vertical="center"/>
    </xf>
    <xf numFmtId="49" fontId="19" fillId="0" borderId="2" xfId="3" applyNumberFormat="1" applyFont="1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5" fillId="0" borderId="9" xfId="4" applyFont="1" applyBorder="1" applyAlignment="1">
      <alignment horizontal="center" vertical="center"/>
    </xf>
    <xf numFmtId="38" fontId="15" fillId="2" borderId="14" xfId="4" applyNumberFormat="1" applyFont="1" applyFill="1" applyBorder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38" fontId="15" fillId="2" borderId="14" xfId="4" applyNumberFormat="1" applyFont="1" applyFill="1" applyBorder="1" applyAlignment="1" applyProtection="1">
      <alignment horizontal="right"/>
      <protection locked="0"/>
    </xf>
    <xf numFmtId="38" fontId="15" fillId="6" borderId="12" xfId="4" applyNumberFormat="1" applyFont="1" applyFill="1" applyBorder="1" applyAlignment="1">
      <alignment horizontal="right"/>
    </xf>
    <xf numFmtId="38" fontId="15" fillId="7" borderId="14" xfId="0" applyNumberFormat="1" applyFont="1" applyFill="1" applyBorder="1" applyAlignment="1">
      <alignment horizontal="right" wrapText="1"/>
    </xf>
    <xf numFmtId="38" fontId="15" fillId="3" borderId="13" xfId="0" applyNumberFormat="1" applyFont="1" applyFill="1" applyBorder="1" applyAlignment="1">
      <alignment vertical="center" wrapText="1"/>
    </xf>
    <xf numFmtId="38" fontId="15" fillId="7" borderId="13" xfId="0" applyNumberFormat="1" applyFont="1" applyFill="1" applyBorder="1" applyAlignment="1">
      <alignment vertical="center" wrapText="1"/>
    </xf>
    <xf numFmtId="0" fontId="10" fillId="0" borderId="0" xfId="0" applyFont="1"/>
    <xf numFmtId="0" fontId="5" fillId="0" borderId="0" xfId="2" applyFont="1" applyAlignment="1" applyProtection="1">
      <alignment horizontal="left" indent="1"/>
      <protection locked="0"/>
    </xf>
    <xf numFmtId="0" fontId="5" fillId="0" borderId="30" xfId="2" applyFont="1" applyBorder="1" applyAlignment="1" applyProtection="1">
      <alignment horizontal="left" vertical="center" indent="1"/>
      <protection locked="0"/>
    </xf>
    <xf numFmtId="0" fontId="5" fillId="0" borderId="31" xfId="2" applyFont="1" applyBorder="1" applyAlignment="1" applyProtection="1">
      <alignment horizontal="left" indent="1"/>
      <protection locked="0"/>
    </xf>
    <xf numFmtId="38" fontId="5" fillId="0" borderId="34" xfId="2" applyNumberFormat="1" applyFont="1" applyBorder="1" applyProtection="1">
      <protection locked="0"/>
    </xf>
    <xf numFmtId="0" fontId="5" fillId="0" borderId="35" xfId="2" applyFont="1" applyBorder="1" applyAlignment="1" applyProtection="1">
      <alignment horizontal="left" vertical="center" indent="1"/>
      <protection locked="0"/>
    </xf>
    <xf numFmtId="0" fontId="5" fillId="0" borderId="15" xfId="2" applyFont="1" applyBorder="1" applyAlignment="1" applyProtection="1">
      <alignment horizontal="left" indent="1"/>
      <protection locked="0"/>
    </xf>
    <xf numFmtId="0" fontId="5" fillId="0" borderId="41" xfId="2" applyFont="1" applyBorder="1" applyAlignment="1" applyProtection="1">
      <alignment horizontal="left" vertical="center" indent="1"/>
      <protection locked="0"/>
    </xf>
    <xf numFmtId="0" fontId="5" fillId="0" borderId="2" xfId="2" applyFont="1" applyBorder="1" applyAlignment="1" applyProtection="1">
      <alignment horizontal="left" vertical="center" indent="1"/>
      <protection locked="0"/>
    </xf>
    <xf numFmtId="0" fontId="5" fillId="0" borderId="15" xfId="2" applyFont="1" applyBorder="1" applyAlignment="1" applyProtection="1">
      <alignment horizontal="left" vertical="center" inden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0" fillId="0" borderId="0" xfId="9" applyFont="1" applyAlignment="1">
      <alignment horizontal="center" wrapText="1"/>
    </xf>
    <xf numFmtId="0" fontId="49" fillId="10" borderId="43" xfId="9" applyFont="1" applyFill="1" applyBorder="1" applyAlignment="1">
      <alignment horizontal="center" wrapText="1"/>
    </xf>
    <xf numFmtId="0" fontId="16" fillId="0" borderId="0" xfId="9" applyAlignment="1">
      <alignment wrapText="1"/>
    </xf>
    <xf numFmtId="0" fontId="16" fillId="0" borderId="0" xfId="9"/>
    <xf numFmtId="38" fontId="15" fillId="8" borderId="12" xfId="4" applyNumberFormat="1" applyFont="1" applyFill="1" applyBorder="1" applyAlignment="1">
      <alignment horizontal="right"/>
    </xf>
    <xf numFmtId="0" fontId="47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9" fillId="3" borderId="12" xfId="6" applyFont="1" applyFill="1" applyBorder="1" applyAlignment="1">
      <alignment horizontal="left" vertical="center" indent="2"/>
    </xf>
    <xf numFmtId="0" fontId="24" fillId="3" borderId="12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vertical="center"/>
    </xf>
    <xf numFmtId="38" fontId="15" fillId="12" borderId="2" xfId="0" applyNumberFormat="1" applyFont="1" applyFill="1" applyBorder="1" applyAlignment="1">
      <alignment horizontal="right" shrinkToFit="1"/>
    </xf>
    <xf numFmtId="3" fontId="14" fillId="12" borderId="45" xfId="0" applyNumberFormat="1" applyFont="1" applyFill="1" applyBorder="1" applyAlignment="1">
      <alignment horizontal="right" vertical="center"/>
    </xf>
    <xf numFmtId="0" fontId="5" fillId="13" borderId="1" xfId="5" applyFont="1" applyFill="1" applyBorder="1" applyAlignment="1">
      <alignment vertical="center" wrapText="1"/>
    </xf>
    <xf numFmtId="0" fontId="5" fillId="5" borderId="1" xfId="5" applyFont="1" applyFill="1" applyBorder="1" applyAlignment="1">
      <alignment horizontal="left" vertical="center" wrapText="1"/>
    </xf>
    <xf numFmtId="38" fontId="15" fillId="12" borderId="46" xfId="0" applyNumberFormat="1" applyFont="1" applyFill="1" applyBorder="1" applyAlignment="1">
      <alignment horizontal="right" shrinkToFit="1"/>
    </xf>
    <xf numFmtId="0" fontId="5" fillId="5" borderId="1" xfId="5" applyFont="1" applyFill="1" applyBorder="1" applyAlignment="1">
      <alignment horizontal="left" vertical="center"/>
    </xf>
    <xf numFmtId="38" fontId="15" fillId="12" borderId="44" xfId="0" applyNumberFormat="1" applyFont="1" applyFill="1" applyBorder="1" applyAlignment="1">
      <alignment horizontal="right" shrinkToFit="1"/>
    </xf>
    <xf numFmtId="38" fontId="15" fillId="12" borderId="15" xfId="0" applyNumberFormat="1" applyFont="1" applyFill="1" applyBorder="1" applyAlignment="1">
      <alignment horizontal="right" shrinkToFit="1"/>
    </xf>
    <xf numFmtId="0" fontId="9" fillId="3" borderId="31" xfId="5" applyFont="1" applyFill="1" applyBorder="1" applyAlignment="1">
      <alignment horizontal="left" vertical="center" wrapText="1" indent="2"/>
    </xf>
    <xf numFmtId="0" fontId="5" fillId="3" borderId="47" xfId="0" applyFont="1" applyFill="1" applyBorder="1" applyAlignment="1">
      <alignment horizontal="left" vertical="center"/>
    </xf>
    <xf numFmtId="0" fontId="11" fillId="0" borderId="33" xfId="5" applyFont="1" applyBorder="1" applyAlignment="1">
      <alignment vertical="center" wrapText="1"/>
    </xf>
    <xf numFmtId="0" fontId="5" fillId="0" borderId="13" xfId="3" applyFont="1" applyBorder="1" applyAlignment="1">
      <alignment horizontal="center" vertical="center"/>
    </xf>
    <xf numFmtId="0" fontId="5" fillId="0" borderId="7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center" vertical="center" wrapText="1"/>
    </xf>
    <xf numFmtId="0" fontId="5" fillId="4" borderId="1" xfId="5" applyFont="1" applyFill="1" applyBorder="1" applyAlignment="1">
      <alignment horizontal="center" vertical="center" wrapText="1"/>
    </xf>
    <xf numFmtId="0" fontId="9" fillId="3" borderId="12" xfId="5" applyFont="1" applyFill="1" applyBorder="1" applyAlignment="1">
      <alignment horizontal="left" vertical="center" indent="2"/>
    </xf>
    <xf numFmtId="0" fontId="5" fillId="3" borderId="12" xfId="5" applyFont="1" applyFill="1" applyBorder="1" applyAlignment="1">
      <alignment horizontal="center" vertical="center" wrapText="1"/>
    </xf>
    <xf numFmtId="38" fontId="5" fillId="12" borderId="1" xfId="5" applyNumberFormat="1" applyFont="1" applyFill="1" applyBorder="1"/>
    <xf numFmtId="38" fontId="5" fillId="2" borderId="1" xfId="5" applyNumberFormat="1" applyFont="1" applyFill="1" applyBorder="1"/>
    <xf numFmtId="38" fontId="15" fillId="0" borderId="28" xfId="0" applyNumberFormat="1" applyFont="1" applyBorder="1" applyAlignment="1" applyProtection="1">
      <alignment horizontal="right" shrinkToFit="1"/>
      <protection locked="0"/>
    </xf>
    <xf numFmtId="38" fontId="15" fillId="0" borderId="1" xfId="0" applyNumberFormat="1" applyFont="1" applyBorder="1" applyAlignment="1" applyProtection="1">
      <alignment horizontal="right" shrinkToFit="1"/>
      <protection locked="0"/>
    </xf>
    <xf numFmtId="38" fontId="15" fillId="8" borderId="1" xfId="0" applyNumberFormat="1" applyFont="1" applyFill="1" applyBorder="1" applyAlignment="1">
      <alignment horizontal="right" shrinkToFit="1"/>
    </xf>
    <xf numFmtId="0" fontId="5" fillId="9" borderId="28" xfId="0" applyFont="1" applyFill="1" applyBorder="1" applyAlignment="1">
      <alignment vertical="center"/>
    </xf>
    <xf numFmtId="0" fontId="5" fillId="9" borderId="28" xfId="0" applyFont="1" applyFill="1" applyBorder="1" applyAlignment="1">
      <alignment horizontal="center" vertical="center"/>
    </xf>
    <xf numFmtId="0" fontId="16" fillId="9" borderId="28" xfId="0" applyFont="1" applyFill="1" applyBorder="1" applyAlignment="1">
      <alignment vertical="center"/>
    </xf>
    <xf numFmtId="0" fontId="5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center" vertical="center"/>
    </xf>
    <xf numFmtId="38" fontId="15" fillId="8" borderId="12" xfId="0" applyNumberFormat="1" applyFont="1" applyFill="1" applyBorder="1" applyAlignment="1">
      <alignment horizontal="right" shrinkToFit="1"/>
    </xf>
    <xf numFmtId="38" fontId="15" fillId="12" borderId="48" xfId="0" applyNumberFormat="1" applyFont="1" applyFill="1" applyBorder="1" applyAlignment="1">
      <alignment horizontal="right" shrinkToFit="1"/>
    </xf>
    <xf numFmtId="38" fontId="15" fillId="12" borderId="1" xfId="0" applyNumberFormat="1" applyFont="1" applyFill="1" applyBorder="1" applyAlignment="1">
      <alignment horizontal="right" shrinkToFit="1"/>
    </xf>
    <xf numFmtId="0" fontId="5" fillId="13" borderId="1" xfId="0" applyFont="1" applyFill="1" applyBorder="1" applyAlignment="1">
      <alignment horizontal="center" vertical="top"/>
    </xf>
    <xf numFmtId="0" fontId="9" fillId="8" borderId="12" xfId="0" applyFont="1" applyFill="1" applyBorder="1" applyAlignment="1">
      <alignment horizontal="left" vertical="center" indent="2"/>
    </xf>
    <xf numFmtId="0" fontId="5" fillId="8" borderId="12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left"/>
    </xf>
    <xf numFmtId="0" fontId="5" fillId="8" borderId="13" xfId="0" applyFont="1" applyFill="1" applyBorder="1" applyAlignment="1">
      <alignment horizontal="center" vertical="center"/>
    </xf>
    <xf numFmtId="38" fontId="15" fillId="8" borderId="13" xfId="0" applyNumberFormat="1" applyFont="1" applyFill="1" applyBorder="1" applyAlignment="1">
      <alignment horizontal="right" shrinkToFit="1"/>
    </xf>
    <xf numFmtId="38" fontId="15" fillId="12" borderId="13" xfId="0" applyNumberFormat="1" applyFont="1" applyFill="1" applyBorder="1" applyAlignment="1">
      <alignment horizontal="right" shrinkToFit="1"/>
    </xf>
    <xf numFmtId="0" fontId="9" fillId="8" borderId="13" xfId="0" applyFont="1" applyFill="1" applyBorder="1" applyAlignment="1">
      <alignment horizontal="left" vertical="center" indent="2"/>
    </xf>
    <xf numFmtId="0" fontId="5" fillId="5" borderId="1" xfId="5" applyFont="1" applyFill="1" applyBorder="1" applyAlignment="1">
      <alignment vertical="center"/>
    </xf>
    <xf numFmtId="0" fontId="5" fillId="5" borderId="1" xfId="5" applyFont="1" applyFill="1" applyBorder="1" applyAlignment="1">
      <alignment vertical="center" wrapText="1"/>
    </xf>
    <xf numFmtId="38" fontId="15" fillId="12" borderId="28" xfId="0" applyNumberFormat="1" applyFont="1" applyFill="1" applyBorder="1" applyAlignment="1">
      <alignment horizontal="right" shrinkToFit="1"/>
    </xf>
    <xf numFmtId="0" fontId="9" fillId="8" borderId="12" xfId="0" applyFont="1" applyFill="1" applyBorder="1" applyAlignment="1">
      <alignment horizontal="left" vertical="center" indent="1"/>
    </xf>
    <xf numFmtId="38" fontId="15" fillId="12" borderId="49" xfId="0" applyNumberFormat="1" applyFont="1" applyFill="1" applyBorder="1" applyAlignment="1">
      <alignment horizontal="right" shrinkToFit="1"/>
    </xf>
    <xf numFmtId="38" fontId="15" fillId="12" borderId="14" xfId="0" applyNumberFormat="1" applyFont="1" applyFill="1" applyBorder="1" applyAlignment="1">
      <alignment horizontal="right" shrinkToFit="1"/>
    </xf>
    <xf numFmtId="38" fontId="15" fillId="12" borderId="7" xfId="0" applyNumberFormat="1" applyFont="1" applyFill="1" applyBorder="1" applyAlignment="1">
      <alignment horizontal="right" shrinkToFit="1"/>
    </xf>
    <xf numFmtId="0" fontId="9" fillId="8" borderId="7" xfId="0" applyFont="1" applyFill="1" applyBorder="1" applyAlignment="1">
      <alignment horizontal="left" vertical="center" indent="1"/>
    </xf>
    <xf numFmtId="0" fontId="5" fillId="8" borderId="7" xfId="0" applyFont="1" applyFill="1" applyBorder="1" applyAlignment="1">
      <alignment horizontal="center" vertical="center"/>
    </xf>
    <xf numFmtId="38" fontId="15" fillId="8" borderId="7" xfId="0" applyNumberFormat="1" applyFont="1" applyFill="1" applyBorder="1" applyAlignment="1">
      <alignment horizontal="right" shrinkToFit="1"/>
    </xf>
    <xf numFmtId="0" fontId="8" fillId="8" borderId="28" xfId="0" applyFont="1" applyFill="1" applyBorder="1" applyAlignment="1">
      <alignment horizontal="left" vertical="center"/>
    </xf>
    <xf numFmtId="0" fontId="5" fillId="8" borderId="28" xfId="0" applyFont="1" applyFill="1" applyBorder="1" applyAlignment="1">
      <alignment horizontal="center"/>
    </xf>
    <xf numFmtId="38" fontId="15" fillId="8" borderId="28" xfId="0" applyNumberFormat="1" applyFont="1" applyFill="1" applyBorder="1" applyAlignment="1">
      <alignment horizontal="right" shrinkToFit="1"/>
    </xf>
    <xf numFmtId="38" fontId="14" fillId="12" borderId="2" xfId="0" applyNumberFormat="1" applyFont="1" applyFill="1" applyBorder="1" applyAlignment="1">
      <alignment horizontal="right"/>
    </xf>
    <xf numFmtId="38" fontId="15" fillId="12" borderId="2" xfId="0" applyNumberFormat="1" applyFont="1" applyFill="1" applyBorder="1" applyAlignment="1" applyProtection="1">
      <alignment horizontal="right" shrinkToFit="1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8" fontId="15" fillId="9" borderId="23" xfId="0" applyNumberFormat="1" applyFont="1" applyFill="1" applyBorder="1" applyAlignment="1">
      <alignment horizontal="right" shrinkToFit="1"/>
    </xf>
    <xf numFmtId="38" fontId="15" fillId="8" borderId="1" xfId="0" applyNumberFormat="1" applyFont="1" applyFill="1" applyBorder="1" applyAlignment="1" applyProtection="1">
      <alignment horizontal="right" shrinkToFit="1"/>
      <protection locked="0"/>
    </xf>
    <xf numFmtId="38" fontId="15" fillId="9" borderId="24" xfId="0" applyNumberFormat="1" applyFont="1" applyFill="1" applyBorder="1" applyAlignment="1">
      <alignment horizontal="right" shrinkToFit="1"/>
    </xf>
    <xf numFmtId="0" fontId="5" fillId="0" borderId="20" xfId="3" applyFont="1" applyBorder="1" applyAlignment="1">
      <alignment vertical="center" wrapText="1"/>
    </xf>
    <xf numFmtId="0" fontId="5" fillId="0" borderId="12" xfId="3" applyFont="1" applyBorder="1" applyAlignment="1">
      <alignment vertical="center" wrapText="1"/>
    </xf>
    <xf numFmtId="0" fontId="5" fillId="0" borderId="10" xfId="3" applyFont="1" applyBorder="1" applyAlignment="1">
      <alignment vertical="center" wrapText="1"/>
    </xf>
    <xf numFmtId="0" fontId="5" fillId="0" borderId="14" xfId="3" applyFont="1" applyBorder="1" applyAlignment="1">
      <alignment vertical="center" wrapText="1"/>
    </xf>
    <xf numFmtId="49" fontId="5" fillId="8" borderId="10" xfId="5" applyNumberFormat="1" applyFont="1" applyFill="1" applyBorder="1" applyAlignment="1">
      <alignment horizontal="left" vertical="top" wrapText="1"/>
    </xf>
    <xf numFmtId="0" fontId="25" fillId="8" borderId="11" xfId="3" applyFont="1" applyFill="1" applyBorder="1" applyAlignment="1">
      <alignment horizontal="center" vertical="top" wrapText="1"/>
    </xf>
    <xf numFmtId="0" fontId="11" fillId="8" borderId="10" xfId="5" applyFont="1" applyFill="1" applyBorder="1" applyAlignment="1">
      <alignment horizontal="left" vertical="center" wrapText="1"/>
    </xf>
    <xf numFmtId="0" fontId="5" fillId="8" borderId="28" xfId="3" applyFont="1" applyFill="1" applyBorder="1" applyAlignment="1">
      <alignment horizontal="center" vertical="center"/>
    </xf>
    <xf numFmtId="169" fontId="16" fillId="0" borderId="42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0" fontId="9" fillId="11" borderId="1" xfId="5" applyFont="1" applyFill="1" applyBorder="1" applyAlignment="1">
      <alignment horizontal="left" vertical="center" wrapText="1"/>
    </xf>
    <xf numFmtId="49" fontId="0" fillId="0" borderId="0" xfId="0" applyNumberFormat="1"/>
    <xf numFmtId="0" fontId="5" fillId="0" borderId="4" xfId="3" applyFont="1" applyBorder="1" applyAlignment="1">
      <alignment vertical="center" wrapText="1"/>
    </xf>
    <xf numFmtId="38" fontId="15" fillId="0" borderId="9" xfId="3" applyNumberFormat="1" applyFont="1" applyBorder="1" applyAlignment="1" applyProtection="1">
      <alignment horizontal="right"/>
      <protection locked="0"/>
    </xf>
    <xf numFmtId="38" fontId="5" fillId="2" borderId="7" xfId="3" applyNumberFormat="1" applyFont="1" applyFill="1" applyBorder="1" applyAlignment="1">
      <alignment horizontal="left" vertical="top"/>
    </xf>
    <xf numFmtId="38" fontId="5" fillId="2" borderId="7" xfId="3" applyNumberFormat="1" applyFont="1" applyFill="1" applyBorder="1" applyAlignment="1">
      <alignment horizontal="right" vertical="top"/>
    </xf>
    <xf numFmtId="38" fontId="15" fillId="0" borderId="14" xfId="3" applyNumberFormat="1" applyFont="1" applyBorder="1" applyAlignment="1" applyProtection="1">
      <alignment horizontal="right"/>
      <protection locked="0"/>
    </xf>
    <xf numFmtId="0" fontId="5" fillId="0" borderId="4" xfId="3" applyFont="1" applyBorder="1" applyAlignment="1">
      <alignment horizontal="center" vertical="center" wrapText="1"/>
    </xf>
    <xf numFmtId="38" fontId="15" fillId="0" borderId="7" xfId="3" applyNumberFormat="1" applyFont="1" applyBorder="1" applyAlignment="1" applyProtection="1">
      <alignment horizontal="right"/>
      <protection locked="0"/>
    </xf>
    <xf numFmtId="38" fontId="15" fillId="0" borderId="4" xfId="3" applyNumberFormat="1" applyFont="1" applyBorder="1" applyAlignment="1" applyProtection="1">
      <alignment horizontal="right"/>
      <protection locked="0"/>
    </xf>
    <xf numFmtId="38" fontId="15" fillId="0" borderId="64" xfId="3" applyNumberFormat="1" applyFont="1" applyBorder="1" applyAlignment="1" applyProtection="1">
      <alignment horizontal="right"/>
      <protection locked="0"/>
    </xf>
    <xf numFmtId="0" fontId="54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27" fillId="0" borderId="0" xfId="0" applyFont="1"/>
    <xf numFmtId="170" fontId="5" fillId="0" borderId="0" xfId="0" applyNumberFormat="1" applyFont="1"/>
    <xf numFmtId="0" fontId="5" fillId="0" borderId="20" xfId="3" quotePrefix="1" applyFont="1" applyBorder="1" applyAlignment="1">
      <alignment vertical="center"/>
    </xf>
    <xf numFmtId="0" fontId="9" fillId="4" borderId="8" xfId="3" applyFont="1" applyFill="1" applyBorder="1" applyAlignment="1">
      <alignment vertical="center"/>
    </xf>
    <xf numFmtId="0" fontId="9" fillId="4" borderId="8" xfId="4" applyFont="1" applyFill="1" applyBorder="1" applyAlignment="1">
      <alignment vertical="center"/>
    </xf>
    <xf numFmtId="0" fontId="19" fillId="3" borderId="8" xfId="4" applyFont="1" applyFill="1" applyBorder="1" applyAlignment="1">
      <alignment horizontal="left" vertical="center" indent="2"/>
    </xf>
    <xf numFmtId="0" fontId="5" fillId="0" borderId="8" xfId="4" applyFont="1" applyBorder="1" applyAlignment="1">
      <alignment horizontal="left" vertical="center"/>
    </xf>
    <xf numFmtId="0" fontId="5" fillId="0" borderId="0" xfId="4" applyFont="1" applyAlignment="1">
      <alignment vertical="center"/>
    </xf>
    <xf numFmtId="0" fontId="9" fillId="4" borderId="10" xfId="4" applyFont="1" applyFill="1" applyBorder="1" applyAlignment="1">
      <alignment horizontal="left" vertical="center"/>
    </xf>
    <xf numFmtId="0" fontId="9" fillId="3" borderId="20" xfId="4" applyFont="1" applyFill="1" applyBorder="1" applyAlignment="1">
      <alignment horizontal="left" vertical="center" indent="2"/>
    </xf>
    <xf numFmtId="0" fontId="5" fillId="0" borderId="20" xfId="3" applyFont="1" applyBorder="1" applyAlignment="1">
      <alignment vertical="center"/>
    </xf>
    <xf numFmtId="0" fontId="5" fillId="0" borderId="10" xfId="3" quotePrefix="1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top"/>
    </xf>
    <xf numFmtId="165" fontId="0" fillId="0" borderId="0" xfId="0" applyNumberFormat="1" applyAlignment="1">
      <alignment horizontal="center"/>
    </xf>
    <xf numFmtId="0" fontId="56" fillId="0" borderId="0" xfId="9" applyFont="1" applyAlignment="1">
      <alignment vertical="center"/>
    </xf>
    <xf numFmtId="0" fontId="50" fillId="0" borderId="0" xfId="9" applyFont="1" applyAlignment="1">
      <alignment vertical="center"/>
    </xf>
    <xf numFmtId="168" fontId="47" fillId="14" borderId="18" xfId="9" applyNumberFormat="1" applyFont="1" applyFill="1" applyBorder="1" applyAlignment="1">
      <alignment horizontal="left" vertical="center"/>
    </xf>
    <xf numFmtId="0" fontId="57" fillId="14" borderId="33" xfId="9" applyFont="1" applyFill="1" applyBorder="1" applyAlignment="1">
      <alignment horizontal="center" vertical="center"/>
    </xf>
    <xf numFmtId="0" fontId="57" fillId="14" borderId="13" xfId="9" applyFont="1" applyFill="1" applyBorder="1" applyAlignment="1">
      <alignment horizontal="center" vertical="center"/>
    </xf>
    <xf numFmtId="0" fontId="58" fillId="0" borderId="0" xfId="9" applyFont="1" applyAlignment="1">
      <alignment vertical="center"/>
    </xf>
    <xf numFmtId="0" fontId="47" fillId="0" borderId="0" xfId="9" applyFont="1" applyAlignment="1">
      <alignment vertical="center"/>
    </xf>
    <xf numFmtId="168" fontId="50" fillId="0" borderId="21" xfId="9" applyNumberFormat="1" applyFont="1" applyBorder="1" applyAlignment="1">
      <alignment horizontal="left" vertical="center"/>
    </xf>
    <xf numFmtId="0" fontId="55" fillId="0" borderId="10" xfId="9" applyFont="1" applyBorder="1" applyAlignment="1">
      <alignment horizontal="left" vertical="center"/>
    </xf>
    <xf numFmtId="0" fontId="47" fillId="0" borderId="6" xfId="9" applyFont="1" applyBorder="1" applyAlignment="1">
      <alignment horizontal="left" vertical="center" indent="1"/>
    </xf>
    <xf numFmtId="0" fontId="62" fillId="0" borderId="1" xfId="9" applyFont="1" applyBorder="1" applyAlignment="1">
      <alignment horizontal="center" vertical="center"/>
    </xf>
    <xf numFmtId="168" fontId="47" fillId="0" borderId="4" xfId="9" applyNumberFormat="1" applyFont="1" applyBorder="1" applyAlignment="1">
      <alignment horizontal="left" vertical="center"/>
    </xf>
    <xf numFmtId="0" fontId="47" fillId="0" borderId="8" xfId="9" applyFont="1" applyBorder="1" applyAlignment="1">
      <alignment horizontal="left" vertical="center" wrapText="1" indent="1"/>
    </xf>
    <xf numFmtId="0" fontId="47" fillId="0" borderId="8" xfId="9" applyFont="1" applyBorder="1" applyAlignment="1">
      <alignment horizontal="left" vertical="center" indent="1"/>
    </xf>
    <xf numFmtId="168" fontId="50" fillId="0" borderId="0" xfId="9" applyNumberFormat="1" applyFont="1" applyAlignment="1">
      <alignment horizontal="left" vertical="center"/>
    </xf>
    <xf numFmtId="0" fontId="50" fillId="0" borderId="0" xfId="9" applyFont="1" applyAlignment="1">
      <alignment horizontal="left" vertical="center" indent="1"/>
    </xf>
    <xf numFmtId="0" fontId="64" fillId="0" borderId="0" xfId="9" applyFont="1" applyAlignment="1">
      <alignment horizontal="left" vertical="center" indent="1"/>
    </xf>
    <xf numFmtId="0" fontId="9" fillId="11" borderId="8" xfId="0" applyFont="1" applyFill="1" applyBorder="1" applyAlignment="1">
      <alignment horizontal="center" vertical="center"/>
    </xf>
    <xf numFmtId="168" fontId="55" fillId="11" borderId="4" xfId="9" applyNumberFormat="1" applyFont="1" applyFill="1" applyBorder="1" applyAlignment="1">
      <alignment horizontal="right" vertical="center"/>
    </xf>
    <xf numFmtId="168" fontId="55" fillId="11" borderId="21" xfId="9" applyNumberFormat="1" applyFont="1" applyFill="1" applyBorder="1" applyAlignment="1">
      <alignment horizontal="right" vertical="center"/>
    </xf>
    <xf numFmtId="38" fontId="15" fillId="8" borderId="1" xfId="0" applyNumberFormat="1" applyFont="1" applyFill="1" applyBorder="1" applyAlignment="1">
      <alignment horizontal="right"/>
    </xf>
    <xf numFmtId="38" fontId="5" fillId="8" borderId="1" xfId="0" applyNumberFormat="1" applyFont="1" applyFill="1" applyBorder="1" applyAlignment="1">
      <alignment horizontal="right" vertical="center" wrapText="1"/>
    </xf>
    <xf numFmtId="10" fontId="15" fillId="8" borderId="1" xfId="0" applyNumberFormat="1" applyFont="1" applyFill="1" applyBorder="1" applyAlignment="1">
      <alignment horizontal="right" vertical="center"/>
    </xf>
    <xf numFmtId="0" fontId="47" fillId="0" borderId="6" xfId="9" applyFont="1" applyBorder="1" applyAlignment="1">
      <alignment horizontal="left" vertical="center" wrapText="1" indent="1"/>
    </xf>
    <xf numFmtId="49" fontId="66" fillId="0" borderId="0" xfId="9" applyNumberFormat="1" applyFont="1"/>
    <xf numFmtId="49" fontId="66" fillId="0" borderId="0" xfId="9" applyNumberFormat="1" applyFont="1" applyAlignment="1">
      <alignment horizontal="center"/>
    </xf>
    <xf numFmtId="0" fontId="66" fillId="0" borderId="0" xfId="9" applyFont="1"/>
    <xf numFmtId="49" fontId="66" fillId="0" borderId="60" xfId="0" applyNumberFormat="1" applyFont="1" applyBorder="1"/>
    <xf numFmtId="49" fontId="66" fillId="0" borderId="0" xfId="0" applyNumberFormat="1" applyFont="1"/>
    <xf numFmtId="49" fontId="66" fillId="0" borderId="0" xfId="0" applyNumberFormat="1" applyFont="1" applyAlignment="1">
      <alignment horizontal="center"/>
    </xf>
    <xf numFmtId="0" fontId="66" fillId="0" borderId="0" xfId="0" applyFont="1"/>
    <xf numFmtId="0" fontId="61" fillId="0" borderId="1" xfId="9" applyFont="1" applyBorder="1" applyAlignment="1">
      <alignment horizontal="center" vertical="center"/>
    </xf>
    <xf numFmtId="0" fontId="20" fillId="8" borderId="50" xfId="0" applyFont="1" applyFill="1" applyBorder="1" applyAlignment="1">
      <alignment horizontal="center" vertical="center"/>
    </xf>
    <xf numFmtId="0" fontId="20" fillId="8" borderId="52" xfId="0" applyFont="1" applyFill="1" applyBorder="1" applyAlignment="1">
      <alignment horizontal="center" vertical="center"/>
    </xf>
    <xf numFmtId="0" fontId="20" fillId="8" borderId="5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8" fontId="15" fillId="0" borderId="1" xfId="0" applyNumberFormat="1" applyFont="1" applyBorder="1" applyAlignment="1" applyProtection="1">
      <alignment horizontal="right" wrapText="1" shrinkToFit="1"/>
      <protection locked="0"/>
    </xf>
    <xf numFmtId="38" fontId="15" fillId="12" borderId="2" xfId="0" applyNumberFormat="1" applyFont="1" applyFill="1" applyBorder="1" applyAlignment="1">
      <alignment horizontal="right" wrapText="1" shrinkToFit="1"/>
    </xf>
    <xf numFmtId="0" fontId="0" fillId="0" borderId="0" xfId="0" applyAlignment="1">
      <alignment wrapText="1"/>
    </xf>
    <xf numFmtId="0" fontId="9" fillId="0" borderId="0" xfId="2" applyFont="1" applyAlignment="1">
      <alignment horizontal="center" vertical="center"/>
    </xf>
    <xf numFmtId="0" fontId="51" fillId="0" borderId="0" xfId="2" applyFont="1" applyAlignment="1">
      <alignment wrapText="1"/>
    </xf>
    <xf numFmtId="0" fontId="35" fillId="0" borderId="0" xfId="2"/>
    <xf numFmtId="0" fontId="5" fillId="11" borderId="53" xfId="2" applyFont="1" applyFill="1" applyBorder="1" applyAlignment="1">
      <alignment horizontal="center"/>
    </xf>
    <xf numFmtId="0" fontId="5" fillId="11" borderId="54" xfId="2" applyFont="1" applyFill="1" applyBorder="1" applyAlignment="1">
      <alignment horizontal="center"/>
    </xf>
    <xf numFmtId="0" fontId="5" fillId="11" borderId="55" xfId="2" applyFont="1" applyFill="1" applyBorder="1" applyAlignment="1">
      <alignment horizontal="center"/>
    </xf>
    <xf numFmtId="0" fontId="5" fillId="11" borderId="56" xfId="2" applyFont="1" applyFill="1" applyBorder="1" applyAlignment="1">
      <alignment horizontal="center" vertical="center"/>
    </xf>
    <xf numFmtId="4" fontId="5" fillId="11" borderId="57" xfId="2" applyNumberFormat="1" applyFont="1" applyFill="1" applyBorder="1" applyAlignment="1">
      <alignment horizontal="center" vertical="center"/>
    </xf>
    <xf numFmtId="0" fontId="5" fillId="11" borderId="58" xfId="2" applyFont="1" applyFill="1" applyBorder="1" applyAlignment="1">
      <alignment horizontal="center" vertical="center"/>
    </xf>
    <xf numFmtId="0" fontId="5" fillId="11" borderId="59" xfId="2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 indent="1"/>
    </xf>
    <xf numFmtId="0" fontId="16" fillId="0" borderId="0" xfId="0" applyFont="1" applyAlignment="1">
      <alignment horizontal="left" indent="1"/>
    </xf>
    <xf numFmtId="0" fontId="4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indent="1"/>
    </xf>
    <xf numFmtId="0" fontId="31" fillId="0" borderId="0" xfId="0" applyFont="1" applyAlignment="1">
      <alignment horizontal="left" vertical="center" wrapText="1" indent="1"/>
    </xf>
    <xf numFmtId="0" fontId="31" fillId="0" borderId="0" xfId="0" applyFont="1" applyAlignment="1">
      <alignment vertical="center"/>
    </xf>
    <xf numFmtId="0" fontId="16" fillId="0" borderId="0" xfId="0" applyFont="1" applyAlignment="1">
      <alignment horizontal="center"/>
    </xf>
    <xf numFmtId="0" fontId="8" fillId="0" borderId="6" xfId="0" applyFont="1" applyBorder="1" applyAlignment="1">
      <alignment horizontal="centerContinuous" vertical="top"/>
    </xf>
    <xf numFmtId="0" fontId="0" fillId="0" borderId="6" xfId="0" applyBorder="1" applyAlignment="1">
      <alignment horizontal="centerContinuous" vertical="top"/>
    </xf>
    <xf numFmtId="49" fontId="14" fillId="0" borderId="10" xfId="0" applyNumberFormat="1" applyFont="1" applyBorder="1" applyAlignment="1" applyProtection="1">
      <alignment horizontal="centerContinuous"/>
      <protection locked="0"/>
    </xf>
    <xf numFmtId="0" fontId="69" fillId="0" borderId="0" xfId="2" applyFont="1" applyAlignment="1">
      <alignment horizontal="left" vertical="top"/>
    </xf>
    <xf numFmtId="49" fontId="71" fillId="8" borderId="81" xfId="2" applyNumberFormat="1" applyFont="1" applyFill="1" applyBorder="1" applyAlignment="1">
      <alignment horizontal="center" vertical="top"/>
    </xf>
    <xf numFmtId="0" fontId="69" fillId="0" borderId="0" xfId="2" applyFont="1" applyAlignment="1">
      <alignment horizontal="left"/>
    </xf>
    <xf numFmtId="0" fontId="30" fillId="0" borderId="0" xfId="0" applyFont="1"/>
    <xf numFmtId="49" fontId="14" fillId="0" borderId="10" xfId="0" applyNumberFormat="1" applyFont="1" applyBorder="1" applyAlignment="1">
      <alignment horizontal="centerContinuous"/>
    </xf>
    <xf numFmtId="0" fontId="35" fillId="0" borderId="0" xfId="2" applyProtection="1">
      <protection locked="0"/>
    </xf>
    <xf numFmtId="0" fontId="0" fillId="0" borderId="0" xfId="0" applyProtection="1">
      <protection locked="0"/>
    </xf>
    <xf numFmtId="0" fontId="29" fillId="0" borderId="0" xfId="2" applyFont="1" applyAlignment="1" applyProtection="1">
      <alignment vertical="top" wrapText="1"/>
      <protection locked="0"/>
    </xf>
    <xf numFmtId="0" fontId="45" fillId="0" borderId="0" xfId="2" applyFont="1" applyAlignment="1" applyProtection="1">
      <alignment vertical="top" wrapText="1"/>
      <protection locked="0"/>
    </xf>
    <xf numFmtId="0" fontId="69" fillId="0" borderId="0" xfId="2" applyFont="1" applyAlignment="1" applyProtection="1">
      <alignment horizontal="center" vertical="top"/>
      <protection locked="0"/>
    </xf>
    <xf numFmtId="0" fontId="69" fillId="0" borderId="0" xfId="2" applyFont="1" applyAlignment="1" applyProtection="1">
      <alignment horizontal="left" vertical="top"/>
      <protection locked="0"/>
    </xf>
    <xf numFmtId="0" fontId="26" fillId="0" borderId="0" xfId="2" applyFont="1" applyProtection="1">
      <protection locked="0"/>
    </xf>
    <xf numFmtId="0" fontId="5" fillId="0" borderId="0" xfId="2" applyFont="1" applyAlignment="1" applyProtection="1">
      <alignment horizontal="right" vertical="top"/>
      <protection locked="0"/>
    </xf>
    <xf numFmtId="0" fontId="5" fillId="0" borderId="0" xfId="2" applyFont="1" applyAlignment="1" applyProtection="1">
      <alignment horizontal="left" vertical="center"/>
      <protection locked="0"/>
    </xf>
    <xf numFmtId="0" fontId="5" fillId="0" borderId="0" xfId="2" applyFont="1" applyProtection="1">
      <protection locked="0"/>
    </xf>
    <xf numFmtId="0" fontId="5" fillId="0" borderId="0" xfId="2" applyFont="1" applyAlignment="1" applyProtection="1">
      <alignment horizontal="left" textRotation="180"/>
      <protection locked="0"/>
    </xf>
    <xf numFmtId="0" fontId="5" fillId="0" borderId="0" xfId="2" applyFont="1" applyAlignment="1" applyProtection="1">
      <alignment horizontal="left" vertical="center" indent="1"/>
      <protection locked="0"/>
    </xf>
    <xf numFmtId="0" fontId="9" fillId="0" borderId="0" xfId="2" applyFont="1" applyAlignment="1" applyProtection="1">
      <alignment horizontal="center" vertical="center"/>
      <protection locked="0"/>
    </xf>
    <xf numFmtId="0" fontId="5" fillId="0" borderId="0" xfId="2" applyFont="1" applyAlignment="1" applyProtection="1">
      <alignment horizontal="center" vertical="center"/>
      <protection locked="0"/>
    </xf>
    <xf numFmtId="0" fontId="5" fillId="0" borderId="5" xfId="2" applyFont="1" applyBorder="1" applyProtection="1">
      <protection locked="0"/>
    </xf>
    <xf numFmtId="49" fontId="5" fillId="0" borderId="32" xfId="2" applyNumberFormat="1" applyFont="1" applyBorder="1" applyAlignment="1" applyProtection="1">
      <alignment horizontal="left"/>
      <protection locked="0"/>
    </xf>
    <xf numFmtId="0" fontId="5" fillId="0" borderId="32" xfId="2" applyFont="1" applyBorder="1" applyProtection="1">
      <protection locked="0"/>
    </xf>
    <xf numFmtId="0" fontId="45" fillId="0" borderId="0" xfId="2" applyFont="1" applyAlignment="1" applyProtection="1">
      <alignment horizontal="left" vertical="top" wrapText="1"/>
      <protection locked="0"/>
    </xf>
    <xf numFmtId="0" fontId="44" fillId="0" borderId="0" xfId="2" applyFont="1" applyAlignment="1" applyProtection="1">
      <alignment wrapText="1"/>
      <protection locked="0"/>
    </xf>
    <xf numFmtId="0" fontId="16" fillId="0" borderId="0" xfId="2" applyFont="1" applyProtection="1">
      <protection locked="0"/>
    </xf>
    <xf numFmtId="0" fontId="69" fillId="0" borderId="0" xfId="2" applyFont="1" applyAlignment="1" applyProtection="1">
      <alignment vertical="top"/>
      <protection locked="0"/>
    </xf>
    <xf numFmtId="0" fontId="5" fillId="0" borderId="0" xfId="0" applyFont="1" applyProtection="1">
      <protection locked="0"/>
    </xf>
    <xf numFmtId="0" fontId="0" fillId="0" borderId="0" xfId="0" applyAlignment="1" applyProtection="1">
      <alignment horizontal="left" vertical="center" indent="2"/>
      <protection locked="0"/>
    </xf>
    <xf numFmtId="38" fontId="5" fillId="0" borderId="0" xfId="2" applyNumberFormat="1" applyFont="1" applyProtection="1">
      <protection locked="0"/>
    </xf>
    <xf numFmtId="0" fontId="70" fillId="7" borderId="81" xfId="0" applyFont="1" applyFill="1" applyBorder="1" applyAlignment="1">
      <alignment horizontal="center"/>
    </xf>
    <xf numFmtId="0" fontId="59" fillId="0" borderId="14" xfId="9" applyFont="1" applyBorder="1" applyAlignment="1">
      <alignment horizontal="center" vertical="center" wrapText="1"/>
    </xf>
    <xf numFmtId="0" fontId="30" fillId="16" borderId="0" xfId="0" applyFont="1" applyFill="1" applyAlignment="1" applyProtection="1">
      <alignment vertical="center"/>
      <protection locked="0"/>
    </xf>
    <xf numFmtId="0" fontId="30" fillId="16" borderId="0" xfId="0" applyFont="1" applyFill="1" applyAlignment="1" applyProtection="1">
      <alignment horizontal="left" vertical="center"/>
      <protection locked="0"/>
    </xf>
    <xf numFmtId="0" fontId="5" fillId="16" borderId="0" xfId="0" applyFont="1" applyFill="1" applyAlignment="1" applyProtection="1">
      <alignment vertical="center"/>
      <protection locked="0"/>
    </xf>
    <xf numFmtId="0" fontId="5" fillId="16" borderId="0" xfId="0" applyFont="1" applyFill="1" applyAlignment="1">
      <alignment vertical="center"/>
    </xf>
    <xf numFmtId="0" fontId="9" fillId="16" borderId="0" xfId="0" applyFont="1" applyFill="1" applyAlignment="1" applyProtection="1">
      <alignment horizontal="center" vertical="center"/>
      <protection locked="0"/>
    </xf>
    <xf numFmtId="0" fontId="5" fillId="16" borderId="0" xfId="0" applyFont="1" applyFill="1" applyAlignment="1">
      <alignment horizontal="center" vertical="center"/>
    </xf>
    <xf numFmtId="0" fontId="9" fillId="16" borderId="0" xfId="0" applyFont="1" applyFill="1" applyAlignment="1" applyProtection="1">
      <alignment horizontal="left" vertical="center"/>
      <protection locked="0"/>
    </xf>
    <xf numFmtId="0" fontId="17" fillId="16" borderId="0" xfId="0" applyFont="1" applyFill="1" applyAlignment="1">
      <alignment horizontal="center"/>
    </xf>
    <xf numFmtId="0" fontId="14" fillId="16" borderId="0" xfId="0" applyFont="1" applyFill="1" applyAlignment="1" applyProtection="1">
      <alignment horizontal="center"/>
      <protection locked="0"/>
    </xf>
    <xf numFmtId="0" fontId="34" fillId="16" borderId="0" xfId="0" applyFont="1" applyFill="1" applyAlignment="1" applyProtection="1">
      <alignment horizontal="center"/>
      <protection locked="0"/>
    </xf>
    <xf numFmtId="166" fontId="14" fillId="16" borderId="0" xfId="0" applyNumberFormat="1" applyFont="1" applyFill="1" applyAlignment="1" applyProtection="1">
      <alignment vertical="center"/>
      <protection locked="0"/>
    </xf>
    <xf numFmtId="166" fontId="14" fillId="16" borderId="0" xfId="0" applyNumberFormat="1" applyFont="1" applyFill="1" applyAlignment="1">
      <alignment horizontal="right" vertical="center"/>
    </xf>
    <xf numFmtId="0" fontId="14" fillId="16" borderId="0" xfId="0" applyFont="1" applyFill="1" applyAlignment="1">
      <alignment horizontal="left" vertical="center"/>
    </xf>
    <xf numFmtId="0" fontId="34" fillId="16" borderId="0" xfId="0" applyFont="1" applyFill="1" applyAlignment="1" applyProtection="1">
      <alignment horizontal="center" vertical="center"/>
      <protection locked="0"/>
    </xf>
    <xf numFmtId="0" fontId="5" fillId="16" borderId="0" xfId="0" applyFont="1" applyFill="1" applyAlignment="1">
      <alignment horizontal="right"/>
    </xf>
    <xf numFmtId="0" fontId="42" fillId="16" borderId="0" xfId="1" applyFont="1" applyFill="1" applyBorder="1" applyAlignment="1" applyProtection="1">
      <alignment horizontal="center" vertical="center"/>
    </xf>
    <xf numFmtId="0" fontId="10" fillId="16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right"/>
    </xf>
    <xf numFmtId="0" fontId="6" fillId="16" borderId="0" xfId="0" applyFont="1" applyFill="1" applyAlignment="1">
      <alignment horizontal="center" vertical="center"/>
    </xf>
    <xf numFmtId="165" fontId="20" fillId="16" borderId="0" xfId="0" applyNumberFormat="1" applyFont="1" applyFill="1"/>
    <xf numFmtId="0" fontId="16" fillId="16" borderId="0" xfId="0" applyFont="1" applyFill="1"/>
    <xf numFmtId="0" fontId="67" fillId="16" borderId="0" xfId="0" applyFont="1" applyFill="1" applyAlignment="1">
      <alignment horizontal="right" vertical="center"/>
    </xf>
    <xf numFmtId="0" fontId="16" fillId="16" borderId="0" xfId="1" applyFont="1" applyFill="1" applyBorder="1" applyAlignment="1" applyProtection="1">
      <alignment horizontal="right" vertical="center"/>
    </xf>
    <xf numFmtId="0" fontId="5" fillId="16" borderId="0" xfId="0" applyFont="1" applyFill="1" applyAlignment="1">
      <alignment horizontal="right" vertical="center"/>
    </xf>
    <xf numFmtId="0" fontId="19" fillId="16" borderId="0" xfId="0" applyFont="1" applyFill="1" applyAlignment="1">
      <alignment horizontal="left" vertical="center"/>
    </xf>
    <xf numFmtId="0" fontId="18" fillId="16" borderId="0" xfId="0" applyFont="1" applyFill="1" applyAlignment="1">
      <alignment horizontal="left" vertical="center"/>
    </xf>
    <xf numFmtId="0" fontId="38" fillId="16" borderId="0" xfId="0" applyFont="1" applyFill="1" applyAlignment="1">
      <alignment horizontal="centerContinuous" vertical="center"/>
    </xf>
    <xf numFmtId="0" fontId="5" fillId="16" borderId="0" xfId="0" applyFont="1" applyFill="1" applyAlignment="1">
      <alignment horizontal="centerContinuous" vertical="center"/>
    </xf>
    <xf numFmtId="0" fontId="43" fillId="16" borderId="0" xfId="0" applyFont="1" applyFill="1" applyAlignment="1">
      <alignment vertical="center" wrapText="1"/>
    </xf>
    <xf numFmtId="0" fontId="9" fillId="16" borderId="0" xfId="0" applyFont="1" applyFill="1" applyAlignment="1">
      <alignment horizontal="right" vertical="center"/>
    </xf>
    <xf numFmtId="0" fontId="16" fillId="16" borderId="0" xfId="0" applyFont="1" applyFill="1" applyAlignment="1">
      <alignment horizontal="left" vertical="center"/>
    </xf>
    <xf numFmtId="0" fontId="6" fillId="16" borderId="0" xfId="0" applyFont="1" applyFill="1" applyAlignment="1">
      <alignment horizontal="left" vertical="center"/>
    </xf>
    <xf numFmtId="0" fontId="6" fillId="16" borderId="0" xfId="0" applyFont="1" applyFill="1" applyAlignment="1">
      <alignment vertical="center"/>
    </xf>
    <xf numFmtId="0" fontId="5" fillId="16" borderId="62" xfId="0" applyFont="1" applyFill="1" applyBorder="1" applyAlignment="1">
      <alignment horizontal="left" vertical="center"/>
    </xf>
    <xf numFmtId="0" fontId="5" fillId="16" borderId="0" xfId="0" applyFont="1" applyFill="1" applyAlignment="1">
      <alignment horizontal="left" vertical="center"/>
    </xf>
    <xf numFmtId="0" fontId="5" fillId="16" borderId="10" xfId="0" applyFont="1" applyFill="1" applyBorder="1" applyAlignment="1">
      <alignment vertical="center"/>
    </xf>
    <xf numFmtId="0" fontId="5" fillId="16" borderId="10" xfId="0" applyFont="1" applyFill="1" applyBorder="1" applyAlignment="1">
      <alignment horizontal="left" vertical="center" indent="10"/>
    </xf>
    <xf numFmtId="0" fontId="5" fillId="16" borderId="2" xfId="0" applyFont="1" applyFill="1" applyBorder="1" applyAlignment="1">
      <alignment horizontal="left" vertical="center" wrapText="1"/>
    </xf>
    <xf numFmtId="38" fontId="15" fillId="16" borderId="1" xfId="0" applyNumberFormat="1" applyFont="1" applyFill="1" applyBorder="1" applyAlignment="1" applyProtection="1">
      <alignment horizontal="right"/>
      <protection locked="0"/>
    </xf>
    <xf numFmtId="0" fontId="5" fillId="16" borderId="5" xfId="0" applyFont="1" applyFill="1" applyBorder="1" applyAlignment="1">
      <alignment horizontal="center" vertical="center" wrapText="1"/>
    </xf>
    <xf numFmtId="0" fontId="6" fillId="16" borderId="4" xfId="0" applyFont="1" applyFill="1" applyBorder="1" applyAlignment="1">
      <alignment vertical="center"/>
    </xf>
    <xf numFmtId="0" fontId="6" fillId="16" borderId="8" xfId="0" applyFont="1" applyFill="1" applyBorder="1" applyAlignment="1">
      <alignment vertical="center"/>
    </xf>
    <xf numFmtId="0" fontId="6" fillId="16" borderId="9" xfId="0" applyFont="1" applyFill="1" applyBorder="1" applyAlignment="1">
      <alignment vertical="center"/>
    </xf>
    <xf numFmtId="0" fontId="5" fillId="16" borderId="3" xfId="0" applyFont="1" applyFill="1" applyBorder="1" applyAlignment="1">
      <alignment horizontal="centerContinuous" vertical="center"/>
    </xf>
    <xf numFmtId="0" fontId="9" fillId="16" borderId="4" xfId="0" applyFont="1" applyFill="1" applyBorder="1" applyAlignment="1">
      <alignment horizontal="left" vertical="center"/>
    </xf>
    <xf numFmtId="0" fontId="9" fillId="16" borderId="9" xfId="0" applyFont="1" applyFill="1" applyBorder="1" applyAlignment="1">
      <alignment horizontal="left" vertical="center"/>
    </xf>
    <xf numFmtId="38" fontId="5" fillId="16" borderId="5" xfId="0" applyNumberFormat="1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vertical="center"/>
    </xf>
    <xf numFmtId="38" fontId="15" fillId="16" borderId="3" xfId="0" applyNumberFormat="1" applyFont="1" applyFill="1" applyBorder="1" applyAlignment="1" applyProtection="1">
      <alignment horizontal="right"/>
      <protection locked="0"/>
    </xf>
    <xf numFmtId="38" fontId="15" fillId="16" borderId="9" xfId="0" applyNumberFormat="1" applyFont="1" applyFill="1" applyBorder="1" applyAlignment="1" applyProtection="1">
      <alignment horizontal="right"/>
      <protection locked="0"/>
    </xf>
    <xf numFmtId="38" fontId="5" fillId="16" borderId="0" xfId="0" applyNumberFormat="1" applyFont="1" applyFill="1" applyAlignment="1">
      <alignment horizontal="center" vertical="center"/>
    </xf>
    <xf numFmtId="3" fontId="5" fillId="16" borderId="0" xfId="0" applyNumberFormat="1" applyFont="1" applyFill="1" applyAlignment="1">
      <alignment horizontal="left" vertical="center"/>
    </xf>
    <xf numFmtId="0" fontId="5" fillId="16" borderId="4" xfId="0" applyFont="1" applyFill="1" applyBorder="1" applyAlignment="1">
      <alignment horizontal="left" vertical="center"/>
    </xf>
    <xf numFmtId="0" fontId="5" fillId="16" borderId="9" xfId="0" applyFont="1" applyFill="1" applyBorder="1" applyAlignment="1">
      <alignment horizontal="left" vertical="center"/>
    </xf>
    <xf numFmtId="3" fontId="5" fillId="16" borderId="4" xfId="0" applyNumberFormat="1" applyFont="1" applyFill="1" applyBorder="1" applyAlignment="1">
      <alignment horizontal="left" vertical="center"/>
    </xf>
    <xf numFmtId="3" fontId="5" fillId="16" borderId="9" xfId="0" applyNumberFormat="1" applyFont="1" applyFill="1" applyBorder="1" applyAlignment="1">
      <alignment horizontal="left" vertical="center"/>
    </xf>
    <xf numFmtId="0" fontId="5" fillId="16" borderId="0" xfId="0" applyFont="1" applyFill="1" applyAlignment="1">
      <alignment horizontal="left" vertical="center" wrapText="1"/>
    </xf>
    <xf numFmtId="37" fontId="5" fillId="16" borderId="0" xfId="0" applyNumberFormat="1" applyFont="1" applyFill="1" applyAlignment="1">
      <alignment horizontal="right" vertical="center"/>
    </xf>
    <xf numFmtId="0" fontId="5" fillId="16" borderId="9" xfId="0" applyFont="1" applyFill="1" applyBorder="1" applyAlignment="1">
      <alignment vertical="center"/>
    </xf>
    <xf numFmtId="0" fontId="10" fillId="16" borderId="0" xfId="0" applyFont="1" applyFill="1" applyAlignment="1">
      <alignment horizontal="left"/>
    </xf>
    <xf numFmtId="0" fontId="5" fillId="16" borderId="0" xfId="0" applyFont="1" applyFill="1"/>
    <xf numFmtId="0" fontId="5" fillId="16" borderId="8" xfId="0" applyFont="1" applyFill="1" applyBorder="1" applyAlignment="1">
      <alignment horizontal="left" vertical="center"/>
    </xf>
    <xf numFmtId="167" fontId="15" fillId="16" borderId="1" xfId="0" applyNumberFormat="1" applyFont="1" applyFill="1" applyBorder="1" applyAlignment="1" applyProtection="1">
      <alignment horizontal="right"/>
      <protection locked="0"/>
    </xf>
    <xf numFmtId="0" fontId="5" fillId="16" borderId="0" xfId="0" applyFont="1" applyFill="1" applyAlignment="1">
      <alignment horizontal="center" vertical="top"/>
    </xf>
    <xf numFmtId="0" fontId="5" fillId="16" borderId="1" xfId="0" applyFont="1" applyFill="1" applyBorder="1" applyAlignment="1">
      <alignment horizontal="left" vertical="center"/>
    </xf>
    <xf numFmtId="164" fontId="5" fillId="16" borderId="4" xfId="0" applyNumberFormat="1" applyFont="1" applyFill="1" applyBorder="1" applyAlignment="1">
      <alignment horizontal="left" vertical="center"/>
    </xf>
    <xf numFmtId="164" fontId="5" fillId="16" borderId="9" xfId="0" applyNumberFormat="1" applyFont="1" applyFill="1" applyBorder="1" applyAlignment="1">
      <alignment horizontal="left" vertical="center"/>
    </xf>
    <xf numFmtId="37" fontId="11" fillId="16" borderId="0" xfId="0" applyNumberFormat="1" applyFont="1" applyFill="1" applyAlignment="1">
      <alignment horizontal="center"/>
    </xf>
    <xf numFmtId="164" fontId="5" fillId="16" borderId="0" xfId="0" applyNumberFormat="1" applyFont="1" applyFill="1" applyAlignment="1">
      <alignment horizontal="center" vertical="center"/>
    </xf>
    <xf numFmtId="37" fontId="5" fillId="16" borderId="0" xfId="0" applyNumberFormat="1" applyFont="1" applyFill="1" applyAlignment="1">
      <alignment horizontal="right"/>
    </xf>
    <xf numFmtId="0" fontId="12" fillId="16" borderId="0" xfId="0" applyFont="1" applyFill="1"/>
    <xf numFmtId="0" fontId="5" fillId="16" borderId="4" xfId="0" applyFont="1" applyFill="1" applyBorder="1" applyAlignment="1">
      <alignment vertical="center"/>
    </xf>
    <xf numFmtId="0" fontId="5" fillId="16" borderId="8" xfId="0" applyFont="1" applyFill="1" applyBorder="1" applyAlignment="1">
      <alignment vertical="center"/>
    </xf>
    <xf numFmtId="38" fontId="5" fillId="16" borderId="0" xfId="0" applyNumberFormat="1" applyFont="1" applyFill="1" applyAlignment="1">
      <alignment horizontal="left" vertical="center" indent="4"/>
    </xf>
    <xf numFmtId="38" fontId="19" fillId="16" borderId="4" xfId="0" applyNumberFormat="1" applyFont="1" applyFill="1" applyBorder="1" applyAlignment="1">
      <alignment vertical="center"/>
    </xf>
    <xf numFmtId="0" fontId="0" fillId="16" borderId="9" xfId="0" applyFill="1" applyBorder="1" applyAlignment="1">
      <alignment vertical="center"/>
    </xf>
    <xf numFmtId="0" fontId="5" fillId="16" borderId="0" xfId="0" applyFont="1" applyFill="1" applyAlignment="1">
      <alignment horizontal="left" vertical="center" indent="2"/>
    </xf>
    <xf numFmtId="0" fontId="5" fillId="16" borderId="4" xfId="0" applyFont="1" applyFill="1" applyBorder="1" applyAlignment="1">
      <alignment vertical="center" wrapText="1"/>
    </xf>
    <xf numFmtId="0" fontId="5" fillId="16" borderId="8" xfId="0" applyFont="1" applyFill="1" applyBorder="1" applyAlignment="1">
      <alignment vertical="center" wrapText="1"/>
    </xf>
    <xf numFmtId="0" fontId="5" fillId="16" borderId="9" xfId="0" applyFont="1" applyFill="1" applyBorder="1" applyAlignment="1">
      <alignment vertical="center" wrapText="1"/>
    </xf>
    <xf numFmtId="38" fontId="28" fillId="16" borderId="0" xfId="0" applyNumberFormat="1" applyFont="1" applyFill="1" applyAlignment="1">
      <alignment horizontal="right" vertical="center"/>
    </xf>
    <xf numFmtId="0" fontId="9" fillId="16" borderId="4" xfId="0" applyFont="1" applyFill="1" applyBorder="1" applyAlignment="1">
      <alignment vertical="center"/>
    </xf>
    <xf numFmtId="0" fontId="5" fillId="16" borderId="0" xfId="0" applyFont="1" applyFill="1" applyAlignment="1">
      <alignment vertical="center" wrapText="1"/>
    </xf>
    <xf numFmtId="3" fontId="28" fillId="16" borderId="0" xfId="0" applyNumberFormat="1" applyFont="1" applyFill="1" applyAlignment="1">
      <alignment horizontal="right" vertical="center"/>
    </xf>
    <xf numFmtId="0" fontId="5" fillId="16" borderId="0" xfId="0" applyFont="1" applyFill="1" applyAlignment="1">
      <alignment wrapText="1"/>
    </xf>
    <xf numFmtId="0" fontId="8" fillId="16" borderId="0" xfId="0" applyFont="1" applyFill="1" applyAlignment="1">
      <alignment horizontal="left" vertical="center"/>
    </xf>
    <xf numFmtId="49" fontId="5" fillId="16" borderId="0" xfId="0" applyNumberFormat="1" applyFont="1" applyFill="1" applyAlignment="1">
      <alignment horizontal="left" vertical="center"/>
    </xf>
    <xf numFmtId="0" fontId="8" fillId="16" borderId="0" xfId="0" applyFont="1" applyFill="1" applyAlignment="1">
      <alignment vertical="center"/>
    </xf>
    <xf numFmtId="38" fontId="15" fillId="8" borderId="17" xfId="0" applyNumberFormat="1" applyFont="1" applyFill="1" applyBorder="1" applyAlignment="1">
      <alignment horizontal="right"/>
    </xf>
    <xf numFmtId="0" fontId="9" fillId="8" borderId="19" xfId="0" applyFont="1" applyFill="1" applyBorder="1" applyAlignment="1">
      <alignment horizontal="left" vertical="center" indent="2"/>
    </xf>
    <xf numFmtId="38" fontId="15" fillId="8" borderId="19" xfId="0" applyNumberFormat="1" applyFont="1" applyFill="1" applyBorder="1" applyAlignment="1">
      <alignment horizontal="right"/>
    </xf>
    <xf numFmtId="0" fontId="9" fillId="8" borderId="18" xfId="0" applyFont="1" applyFill="1" applyBorder="1" applyAlignment="1">
      <alignment horizontal="left" vertical="center" indent="2"/>
    </xf>
    <xf numFmtId="0" fontId="9" fillId="8" borderId="33" xfId="0" applyFont="1" applyFill="1" applyBorder="1" applyAlignment="1">
      <alignment horizontal="left" vertical="center" indent="2"/>
    </xf>
    <xf numFmtId="0" fontId="9" fillId="8" borderId="4" xfId="0" applyFont="1" applyFill="1" applyBorder="1" applyAlignment="1">
      <alignment horizontal="left" vertical="center" indent="2"/>
    </xf>
    <xf numFmtId="0" fontId="9" fillId="8" borderId="8" xfId="0" applyFont="1" applyFill="1" applyBorder="1" applyAlignment="1">
      <alignment horizontal="left" vertical="center" indent="2"/>
    </xf>
    <xf numFmtId="0" fontId="9" fillId="8" borderId="9" xfId="0" applyFont="1" applyFill="1" applyBorder="1" applyAlignment="1">
      <alignment horizontal="left" vertical="center" indent="2"/>
    </xf>
    <xf numFmtId="38" fontId="15" fillId="8" borderId="9" xfId="0" applyNumberFormat="1" applyFont="1" applyFill="1" applyBorder="1" applyAlignment="1">
      <alignment horizontal="right"/>
    </xf>
    <xf numFmtId="0" fontId="19" fillId="8" borderId="16" xfId="0" applyFont="1" applyFill="1" applyBorder="1" applyAlignment="1">
      <alignment horizontal="left" vertical="center" indent="2"/>
    </xf>
    <xf numFmtId="0" fontId="19" fillId="8" borderId="20" xfId="0" applyFont="1" applyFill="1" applyBorder="1" applyAlignment="1">
      <alignment horizontal="left" vertical="center" indent="2"/>
    </xf>
    <xf numFmtId="0" fontId="6" fillId="8" borderId="17" xfId="0" applyFont="1" applyFill="1" applyBorder="1" applyAlignment="1">
      <alignment vertical="center"/>
    </xf>
    <xf numFmtId="38" fontId="15" fillId="8" borderId="12" xfId="0" applyNumberFormat="1" applyFont="1" applyFill="1" applyBorder="1" applyAlignment="1">
      <alignment horizontal="right"/>
    </xf>
    <xf numFmtId="0" fontId="9" fillId="11" borderId="4" xfId="0" applyFont="1" applyFill="1" applyBorder="1" applyAlignment="1">
      <alignment horizontal="left" indent="1"/>
    </xf>
    <xf numFmtId="0" fontId="9" fillId="11" borderId="9" xfId="0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left" indent="1"/>
    </xf>
    <xf numFmtId="0" fontId="5" fillId="11" borderId="9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Continuous" vertical="center"/>
    </xf>
    <xf numFmtId="0" fontId="5" fillId="11" borderId="9" xfId="0" applyFont="1" applyFill="1" applyBorder="1" applyAlignment="1">
      <alignment vertical="center"/>
    </xf>
    <xf numFmtId="0" fontId="9" fillId="17" borderId="63" xfId="0" applyFont="1" applyFill="1" applyBorder="1" applyAlignment="1" applyProtection="1">
      <alignment horizontal="center" vertical="center"/>
      <protection locked="0"/>
    </xf>
    <xf numFmtId="0" fontId="45" fillId="0" borderId="0" xfId="2" applyFont="1" applyAlignment="1">
      <alignment vertical="top"/>
    </xf>
    <xf numFmtId="49" fontId="1" fillId="18" borderId="82" xfId="0" applyNumberFormat="1" applyFont="1" applyFill="1" applyBorder="1"/>
    <xf numFmtId="49" fontId="1" fillId="18" borderId="83" xfId="0" applyNumberFormat="1" applyFont="1" applyFill="1" applyBorder="1" applyAlignment="1">
      <alignment horizontal="center"/>
    </xf>
    <xf numFmtId="0" fontId="1" fillId="18" borderId="83" xfId="0" applyFont="1" applyFill="1" applyBorder="1"/>
    <xf numFmtId="49" fontId="1" fillId="18" borderId="83" xfId="0" applyNumberFormat="1" applyFont="1" applyFill="1" applyBorder="1"/>
    <xf numFmtId="0" fontId="1" fillId="18" borderId="84" xfId="0" applyFont="1" applyFill="1" applyBorder="1"/>
    <xf numFmtId="0" fontId="5" fillId="0" borderId="29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0" fillId="0" borderId="86" xfId="0" applyBorder="1"/>
    <xf numFmtId="0" fontId="0" fillId="0" borderId="87" xfId="0" applyBorder="1"/>
    <xf numFmtId="0" fontId="0" fillId="0" borderId="88" xfId="0" applyBorder="1"/>
    <xf numFmtId="0" fontId="0" fillId="0" borderId="89" xfId="0" applyBorder="1"/>
    <xf numFmtId="0" fontId="5" fillId="0" borderId="89" xfId="2" applyFont="1" applyFill="1" applyBorder="1" applyAlignment="1">
      <alignment horizontal="center"/>
    </xf>
    <xf numFmtId="0" fontId="0" fillId="0" borderId="90" xfId="0" applyBorder="1"/>
    <xf numFmtId="0" fontId="5" fillId="0" borderId="5" xfId="2" applyFont="1" applyBorder="1" applyAlignment="1" applyProtection="1">
      <alignment horizontal="left" vertical="center" indent="1"/>
      <protection locked="0"/>
    </xf>
    <xf numFmtId="0" fontId="5" fillId="0" borderId="89" xfId="2" applyFont="1" applyBorder="1" applyAlignment="1" applyProtection="1">
      <alignment horizontal="left" vertical="center" indent="1"/>
      <protection locked="0"/>
    </xf>
    <xf numFmtId="0" fontId="0" fillId="0" borderId="91" xfId="0" applyBorder="1"/>
    <xf numFmtId="4" fontId="0" fillId="0" borderId="92" xfId="0" applyNumberFormat="1" applyBorder="1"/>
    <xf numFmtId="4" fontId="0" fillId="0" borderId="85" xfId="0" applyNumberFormat="1" applyBorder="1"/>
    <xf numFmtId="0" fontId="0" fillId="0" borderId="93" xfId="0" applyBorder="1"/>
    <xf numFmtId="4" fontId="0" fillId="0" borderId="93" xfId="0" applyNumberFormat="1" applyBorder="1"/>
    <xf numFmtId="4" fontId="0" fillId="0" borderId="87" xfId="0" applyNumberFormat="1" applyBorder="1"/>
    <xf numFmtId="2" fontId="0" fillId="0" borderId="92" xfId="0" applyNumberFormat="1" applyBorder="1"/>
    <xf numFmtId="2" fontId="0" fillId="0" borderId="85" xfId="0" applyNumberFormat="1" applyBorder="1"/>
    <xf numFmtId="2" fontId="0" fillId="0" borderId="93" xfId="0" applyNumberFormat="1" applyBorder="1"/>
    <xf numFmtId="2" fontId="0" fillId="0" borderId="87" xfId="0" applyNumberFormat="1" applyBorder="1"/>
    <xf numFmtId="0" fontId="9" fillId="16" borderId="4" xfId="0" applyFont="1" applyFill="1" applyBorder="1" applyAlignment="1">
      <alignment horizontal="left" vertical="center" wrapText="1"/>
    </xf>
    <xf numFmtId="0" fontId="0" fillId="16" borderId="9" xfId="0" applyFill="1" applyBorder="1" applyAlignment="1">
      <alignment horizontal="left" vertical="center" wrapText="1"/>
    </xf>
    <xf numFmtId="0" fontId="14" fillId="16" borderId="0" xfId="0" applyFont="1" applyFill="1" applyAlignment="1">
      <alignment horizontal="center"/>
    </xf>
    <xf numFmtId="0" fontId="34" fillId="16" borderId="0" xfId="0" applyFont="1" applyFill="1" applyAlignment="1">
      <alignment horizontal="center"/>
    </xf>
    <xf numFmtId="0" fontId="5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20" fillId="8" borderId="8" xfId="0" applyFont="1" applyFill="1" applyBorder="1" applyAlignment="1">
      <alignment horizontal="left" vertical="center"/>
    </xf>
    <xf numFmtId="0" fontId="20" fillId="16" borderId="8" xfId="0" applyFont="1" applyFill="1" applyBorder="1" applyAlignment="1" applyProtection="1">
      <alignment horizontal="left" vertical="center"/>
      <protection locked="0"/>
    </xf>
    <xf numFmtId="0" fontId="16" fillId="16" borderId="8" xfId="0" applyFont="1" applyFill="1" applyBorder="1" applyAlignment="1" applyProtection="1">
      <alignment horizontal="left" vertical="center"/>
      <protection locked="0"/>
    </xf>
    <xf numFmtId="0" fontId="6" fillId="16" borderId="4" xfId="0" applyFont="1" applyFill="1" applyBorder="1" applyAlignment="1">
      <alignment vertical="center" wrapText="1"/>
    </xf>
    <xf numFmtId="0" fontId="6" fillId="16" borderId="8" xfId="0" applyFont="1" applyFill="1" applyBorder="1" applyAlignment="1">
      <alignment vertical="center" wrapText="1"/>
    </xf>
    <xf numFmtId="0" fontId="0" fillId="16" borderId="9" xfId="0" applyFill="1" applyBorder="1" applyAlignment="1">
      <alignment vertical="center" wrapText="1"/>
    </xf>
    <xf numFmtId="0" fontId="9" fillId="16" borderId="4" xfId="0" applyFont="1" applyFill="1" applyBorder="1" applyAlignment="1">
      <alignment horizontal="left" vertical="center"/>
    </xf>
    <xf numFmtId="0" fontId="0" fillId="16" borderId="9" xfId="0" applyFill="1" applyBorder="1" applyAlignment="1">
      <alignment horizontal="left" vertical="center"/>
    </xf>
    <xf numFmtId="0" fontId="9" fillId="16" borderId="74" xfId="0" applyFont="1" applyFill="1" applyBorder="1" applyAlignment="1">
      <alignment horizontal="center" vertical="center" wrapText="1"/>
    </xf>
    <xf numFmtId="0" fontId="9" fillId="16" borderId="36" xfId="0" applyFont="1" applyFill="1" applyBorder="1" applyAlignment="1">
      <alignment horizontal="center" vertical="center" wrapText="1"/>
    </xf>
    <xf numFmtId="0" fontId="9" fillId="16" borderId="37" xfId="0" applyFont="1" applyFill="1" applyBorder="1" applyAlignment="1">
      <alignment horizontal="center" vertical="center" wrapText="1"/>
    </xf>
    <xf numFmtId="0" fontId="9" fillId="16" borderId="38" xfId="0" applyFont="1" applyFill="1" applyBorder="1" applyAlignment="1">
      <alignment horizontal="center" vertical="center" wrapText="1"/>
    </xf>
    <xf numFmtId="0" fontId="9" fillId="16" borderId="39" xfId="0" applyFont="1" applyFill="1" applyBorder="1" applyAlignment="1">
      <alignment horizontal="center" vertical="center" wrapText="1"/>
    </xf>
    <xf numFmtId="0" fontId="9" fillId="16" borderId="40" xfId="0" applyFont="1" applyFill="1" applyBorder="1" applyAlignment="1">
      <alignment horizontal="center" vertical="center" wrapText="1"/>
    </xf>
    <xf numFmtId="0" fontId="65" fillId="16" borderId="0" xfId="0" applyFont="1" applyFill="1" applyAlignment="1">
      <alignment horizontal="left" vertical="center" wrapText="1"/>
    </xf>
    <xf numFmtId="0" fontId="14" fillId="16" borderId="0" xfId="0" applyFont="1" applyFill="1" applyAlignment="1">
      <alignment horizontal="center" vertical="center"/>
    </xf>
    <xf numFmtId="0" fontId="15" fillId="16" borderId="0" xfId="0" applyFont="1" applyFill="1" applyAlignment="1">
      <alignment horizontal="center" vertical="center"/>
    </xf>
    <xf numFmtId="0" fontId="36" fillId="8" borderId="8" xfId="0" applyFont="1" applyFill="1" applyBorder="1" applyAlignment="1">
      <alignment horizontal="center" vertical="center"/>
    </xf>
    <xf numFmtId="0" fontId="5" fillId="16" borderId="4" xfId="0" applyFont="1" applyFill="1" applyBorder="1" applyAlignment="1">
      <alignment vertical="center" wrapText="1"/>
    </xf>
    <xf numFmtId="0" fontId="30" fillId="16" borderId="0" xfId="0" applyFont="1" applyFill="1" applyAlignment="1" applyProtection="1">
      <alignment horizontal="left" vertical="top" wrapText="1"/>
      <protection locked="0"/>
    </xf>
    <xf numFmtId="165" fontId="20" fillId="16" borderId="78" xfId="0" applyNumberFormat="1" applyFont="1" applyFill="1" applyBorder="1" applyAlignment="1" applyProtection="1">
      <alignment horizontal="center" vertical="center"/>
      <protection locked="0"/>
    </xf>
    <xf numFmtId="165" fontId="20" fillId="16" borderId="79" xfId="0" applyNumberFormat="1" applyFont="1" applyFill="1" applyBorder="1" applyAlignment="1" applyProtection="1">
      <alignment horizontal="center" vertical="center"/>
      <protection locked="0"/>
    </xf>
    <xf numFmtId="165" fontId="20" fillId="16" borderId="80" xfId="0" applyNumberFormat="1" applyFont="1" applyFill="1" applyBorder="1" applyAlignment="1" applyProtection="1">
      <alignment horizontal="center" vertical="center"/>
      <protection locked="0"/>
    </xf>
    <xf numFmtId="0" fontId="9" fillId="8" borderId="61" xfId="0" applyFont="1" applyFill="1" applyBorder="1" applyAlignment="1">
      <alignment horizontal="left" wrapText="1" indent="2"/>
    </xf>
    <xf numFmtId="0" fontId="9" fillId="8" borderId="20" xfId="0" applyFont="1" applyFill="1" applyBorder="1" applyAlignment="1">
      <alignment horizontal="left" wrapText="1" indent="2"/>
    </xf>
    <xf numFmtId="0" fontId="9" fillId="8" borderId="17" xfId="0" applyFont="1" applyFill="1" applyBorder="1" applyAlignment="1">
      <alignment horizontal="left" wrapText="1" indent="2"/>
    </xf>
    <xf numFmtId="0" fontId="14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45" fillId="0" borderId="0" xfId="0" applyFont="1" applyAlignment="1" applyProtection="1">
      <alignment horizontal="center" vertical="center"/>
      <protection locked="0"/>
    </xf>
    <xf numFmtId="0" fontId="9" fillId="8" borderId="12" xfId="0" applyFont="1" applyFill="1" applyBorder="1" applyAlignment="1">
      <alignment horizontal="left" vertical="top" wrapText="1" indent="2"/>
    </xf>
    <xf numFmtId="0" fontId="9" fillId="11" borderId="1" xfId="0" applyFont="1" applyFill="1" applyBorder="1" applyAlignment="1">
      <alignment horizontal="left" vertical="center"/>
    </xf>
    <xf numFmtId="3" fontId="9" fillId="11" borderId="1" xfId="0" applyNumberFormat="1" applyFont="1" applyFill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4" borderId="1" xfId="4" applyFont="1" applyFill="1" applyBorder="1" applyAlignment="1">
      <alignment vertical="top" wrapText="1"/>
    </xf>
    <xf numFmtId="0" fontId="9" fillId="4" borderId="14" xfId="4" applyFont="1" applyFill="1" applyBorder="1" applyAlignment="1">
      <alignment vertical="center"/>
    </xf>
    <xf numFmtId="0" fontId="9" fillId="9" borderId="22" xfId="0" applyFont="1" applyFill="1" applyBorder="1" applyAlignment="1">
      <alignment horizontal="left" vertical="center" indent="2"/>
    </xf>
    <xf numFmtId="0" fontId="9" fillId="9" borderId="23" xfId="0" applyFont="1" applyFill="1" applyBorder="1" applyAlignment="1">
      <alignment horizontal="left" vertical="center" indent="2"/>
    </xf>
    <xf numFmtId="0" fontId="48" fillId="9" borderId="22" xfId="0" applyFont="1" applyFill="1" applyBorder="1" applyAlignment="1">
      <alignment horizontal="left" vertical="center" indent="2"/>
    </xf>
    <xf numFmtId="0" fontId="48" fillId="9" borderId="23" xfId="0" applyFont="1" applyFill="1" applyBorder="1" applyAlignment="1">
      <alignment horizontal="left" vertical="center" indent="2"/>
    </xf>
    <xf numFmtId="0" fontId="48" fillId="9" borderId="24" xfId="0" applyFont="1" applyFill="1" applyBorder="1" applyAlignment="1">
      <alignment horizontal="left" vertical="center" indent="2"/>
    </xf>
    <xf numFmtId="0" fontId="5" fillId="8" borderId="1" xfId="0" applyFont="1" applyFill="1" applyBorder="1" applyAlignment="1">
      <alignment horizontal="left" vertical="top" wrapText="1" indent="2"/>
    </xf>
    <xf numFmtId="0" fontId="5" fillId="0" borderId="4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1"/>
    </xf>
    <xf numFmtId="0" fontId="5" fillId="0" borderId="4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wrapText="1" indent="1"/>
    </xf>
    <xf numFmtId="0" fontId="9" fillId="11" borderId="1" xfId="0" applyFont="1" applyFill="1" applyBorder="1" applyAlignment="1">
      <alignment horizontal="left" vertical="top" wrapText="1"/>
    </xf>
    <xf numFmtId="168" fontId="9" fillId="11" borderId="1" xfId="0" applyNumberFormat="1" applyFont="1" applyFill="1" applyBorder="1" applyAlignment="1">
      <alignment horizontal="left" vertical="top" wrapText="1"/>
    </xf>
    <xf numFmtId="0" fontId="5" fillId="5" borderId="12" xfId="5" applyFont="1" applyFill="1" applyBorder="1" applyAlignment="1">
      <alignment horizontal="left" vertical="center"/>
    </xf>
    <xf numFmtId="0" fontId="9" fillId="8" borderId="13" xfId="0" applyFont="1" applyFill="1" applyBorder="1" applyAlignment="1" applyProtection="1">
      <alignment horizontal="left" vertical="top" wrapText="1" indent="2"/>
      <protection hidden="1"/>
    </xf>
    <xf numFmtId="168" fontId="9" fillId="11" borderId="1" xfId="0" applyNumberFormat="1" applyFont="1" applyFill="1" applyBorder="1" applyAlignment="1">
      <alignment horizontal="left" vertical="center"/>
    </xf>
    <xf numFmtId="168" fontId="9" fillId="11" borderId="28" xfId="0" applyNumberFormat="1" applyFont="1" applyFill="1" applyBorder="1" applyAlignment="1">
      <alignment horizontal="left" vertical="center"/>
    </xf>
    <xf numFmtId="49" fontId="9" fillId="11" borderId="1" xfId="0" applyNumberFormat="1" applyFont="1" applyFill="1" applyBorder="1" applyAlignment="1">
      <alignment horizontal="left" vertical="center"/>
    </xf>
    <xf numFmtId="0" fontId="5" fillId="8" borderId="28" xfId="0" applyFont="1" applyFill="1" applyBorder="1" applyAlignment="1">
      <alignment horizontal="left" vertical="top" wrapText="1"/>
    </xf>
    <xf numFmtId="0" fontId="9" fillId="8" borderId="1" xfId="0" applyFont="1" applyFill="1" applyBorder="1" applyAlignment="1" applyProtection="1">
      <alignment horizontal="left" vertical="top" wrapText="1" indent="2"/>
      <protection hidden="1"/>
    </xf>
    <xf numFmtId="0" fontId="9" fillId="8" borderId="1" xfId="0" applyFont="1" applyFill="1" applyBorder="1" applyAlignment="1">
      <alignment horizontal="left" vertical="top" wrapText="1" indent="1"/>
    </xf>
    <xf numFmtId="0" fontId="9" fillId="8" borderId="12" xfId="0" applyFont="1" applyFill="1" applyBorder="1" applyAlignment="1" applyProtection="1">
      <alignment horizontal="left" vertical="center" indent="2"/>
      <protection hidden="1"/>
    </xf>
    <xf numFmtId="0" fontId="9" fillId="0" borderId="1" xfId="0" applyFont="1" applyBorder="1" applyAlignment="1">
      <alignment horizontal="left" vertical="center" indent="2"/>
    </xf>
    <xf numFmtId="0" fontId="5" fillId="3" borderId="12" xfId="6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top" wrapText="1" indent="1"/>
    </xf>
    <xf numFmtId="0" fontId="9" fillId="4" borderId="23" xfId="5" applyFont="1" applyFill="1" applyBorder="1" applyAlignment="1">
      <alignment horizontal="left" vertical="center" wrapText="1"/>
    </xf>
    <xf numFmtId="0" fontId="9" fillId="4" borderId="24" xfId="5" applyFont="1" applyFill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 indent="2"/>
    </xf>
    <xf numFmtId="0" fontId="9" fillId="0" borderId="24" xfId="0" applyFont="1" applyBorder="1" applyAlignment="1">
      <alignment horizontal="left" vertical="center" wrapText="1" indent="2"/>
    </xf>
    <xf numFmtId="0" fontId="19" fillId="3" borderId="16" xfId="0" applyFont="1" applyFill="1" applyBorder="1" applyAlignment="1">
      <alignment horizontal="left" vertical="top" wrapText="1"/>
    </xf>
    <xf numFmtId="0" fontId="19" fillId="3" borderId="20" xfId="0" applyFont="1" applyFill="1" applyBorder="1" applyAlignment="1">
      <alignment horizontal="left" vertical="top" wrapText="1"/>
    </xf>
    <xf numFmtId="0" fontId="19" fillId="3" borderId="17" xfId="0" applyFont="1" applyFill="1" applyBorder="1" applyAlignment="1">
      <alignment horizontal="left" vertical="top" wrapText="1"/>
    </xf>
    <xf numFmtId="0" fontId="9" fillId="3" borderId="16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9" fillId="3" borderId="18" xfId="0" applyFont="1" applyFill="1" applyBorder="1" applyAlignment="1">
      <alignment horizontal="left" vertical="center" wrapText="1" indent="1"/>
    </xf>
    <xf numFmtId="0" fontId="0" fillId="3" borderId="33" xfId="0" applyFill="1" applyBorder="1" applyAlignment="1">
      <alignment horizontal="left" wrapText="1" indent="1"/>
    </xf>
    <xf numFmtId="0" fontId="0" fillId="3" borderId="19" xfId="0" applyFill="1" applyBorder="1" applyAlignment="1">
      <alignment horizontal="left" wrapText="1" indent="1"/>
    </xf>
    <xf numFmtId="0" fontId="14" fillId="8" borderId="10" xfId="0" applyFont="1" applyFill="1" applyBorder="1" applyAlignment="1">
      <alignment horizontal="center" wrapText="1"/>
    </xf>
    <xf numFmtId="0" fontId="14" fillId="8" borderId="10" xfId="0" applyFont="1" applyFill="1" applyBorder="1" applyAlignment="1">
      <alignment horizontal="center" shrinkToFit="1"/>
    </xf>
    <xf numFmtId="0" fontId="8" fillId="0" borderId="6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5" fillId="5" borderId="4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left"/>
    </xf>
    <xf numFmtId="0" fontId="12" fillId="0" borderId="0" xfId="2" applyFont="1" applyAlignment="1">
      <alignment horizontal="left" vertical="center"/>
    </xf>
    <xf numFmtId="0" fontId="14" fillId="0" borderId="0" xfId="2" applyFont="1" applyAlignment="1">
      <alignment horizontal="center" vertical="top"/>
    </xf>
    <xf numFmtId="0" fontId="29" fillId="0" borderId="0" xfId="2" applyFont="1" applyAlignment="1">
      <alignment vertical="top" wrapText="1"/>
    </xf>
    <xf numFmtId="0" fontId="45" fillId="0" borderId="0" xfId="2" applyFont="1" applyAlignment="1">
      <alignment vertical="top" wrapText="1"/>
    </xf>
    <xf numFmtId="0" fontId="69" fillId="0" borderId="0" xfId="2" applyFont="1" applyAlignment="1">
      <alignment horizontal="center" vertical="top"/>
    </xf>
    <xf numFmtId="0" fontId="33" fillId="0" borderId="0" xfId="0" applyFont="1" applyAlignment="1">
      <alignment horizontal="center" vertical="center"/>
    </xf>
    <xf numFmtId="0" fontId="16" fillId="0" borderId="68" xfId="0" applyFont="1" applyBorder="1" applyAlignment="1">
      <alignment horizontal="left" vertical="center" wrapText="1" indent="1"/>
    </xf>
    <xf numFmtId="0" fontId="16" fillId="0" borderId="69" xfId="0" applyFont="1" applyBorder="1" applyAlignment="1">
      <alignment horizontal="left" vertical="center" wrapText="1" indent="1"/>
    </xf>
    <xf numFmtId="0" fontId="16" fillId="0" borderId="70" xfId="0" applyFont="1" applyBorder="1" applyAlignment="1">
      <alignment horizontal="left" vertical="center" wrapText="1" indent="1"/>
    </xf>
    <xf numFmtId="0" fontId="40" fillId="0" borderId="71" xfId="0" applyFont="1" applyBorder="1" applyAlignment="1">
      <alignment horizontal="left" vertical="center" wrapText="1"/>
    </xf>
    <xf numFmtId="0" fontId="40" fillId="0" borderId="72" xfId="0" applyFont="1" applyBorder="1" applyAlignment="1">
      <alignment horizontal="left" vertical="center" wrapText="1"/>
    </xf>
    <xf numFmtId="0" fontId="40" fillId="0" borderId="73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indent="1"/>
    </xf>
    <xf numFmtId="0" fontId="16" fillId="0" borderId="65" xfId="0" applyFont="1" applyBorder="1" applyAlignment="1">
      <alignment horizontal="left" vertical="center" wrapText="1" indent="1"/>
    </xf>
    <xf numFmtId="0" fontId="16" fillId="0" borderId="66" xfId="0" applyFont="1" applyBorder="1" applyAlignment="1">
      <alignment horizontal="left" vertical="center" wrapText="1" indent="1"/>
    </xf>
    <xf numFmtId="0" fontId="16" fillId="0" borderId="67" xfId="0" applyFont="1" applyBorder="1" applyAlignment="1">
      <alignment horizontal="left" vertical="center" wrapText="1" indent="1"/>
    </xf>
    <xf numFmtId="38" fontId="16" fillId="0" borderId="27" xfId="0" applyNumberFormat="1" applyFont="1" applyBorder="1" applyAlignment="1" applyProtection="1">
      <alignment horizontal="center"/>
      <protection locked="0"/>
    </xf>
    <xf numFmtId="38" fontId="16" fillId="0" borderId="25" xfId="0" applyNumberFormat="1" applyFont="1" applyBorder="1" applyAlignment="1" applyProtection="1">
      <alignment horizontal="center"/>
      <protection locked="0"/>
    </xf>
    <xf numFmtId="169" fontId="16" fillId="0" borderId="27" xfId="0" applyNumberFormat="1" applyFont="1" applyBorder="1" applyAlignment="1" applyProtection="1">
      <alignment horizontal="center"/>
      <protection locked="0"/>
    </xf>
    <xf numFmtId="169" fontId="16" fillId="0" borderId="25" xfId="0" applyNumberFormat="1" applyFont="1" applyBorder="1" applyAlignment="1" applyProtection="1">
      <alignment horizontal="center"/>
      <protection locked="0"/>
    </xf>
    <xf numFmtId="0" fontId="38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left" vertical="center" wrapText="1" indent="1"/>
    </xf>
    <xf numFmtId="0" fontId="16" fillId="0" borderId="0" xfId="0" applyFont="1" applyAlignment="1">
      <alignment horizontal="left" vertical="center" wrapText="1" indent="1"/>
    </xf>
    <xf numFmtId="0" fontId="31" fillId="0" borderId="0" xfId="0" applyFont="1" applyAlignment="1">
      <alignment horizontal="left" wrapText="1" indent="1"/>
    </xf>
    <xf numFmtId="0" fontId="16" fillId="0" borderId="0" xfId="0" applyFont="1" applyAlignment="1">
      <alignment horizontal="left" wrapText="1" indent="1"/>
    </xf>
    <xf numFmtId="0" fontId="37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 wrapText="1"/>
    </xf>
    <xf numFmtId="0" fontId="41" fillId="0" borderId="0" xfId="0" applyFont="1" applyAlignment="1">
      <alignment horizontal="left" vertical="top" wrapText="1"/>
    </xf>
    <xf numFmtId="0" fontId="68" fillId="15" borderId="0" xfId="0" applyFont="1" applyFill="1" applyAlignment="1">
      <alignment vertical="center" wrapText="1"/>
    </xf>
    <xf numFmtId="0" fontId="32" fillId="0" borderId="0" xfId="0" applyFont="1" applyAlignment="1">
      <alignment horizontal="left" wrapText="1" indent="1"/>
    </xf>
    <xf numFmtId="0" fontId="52" fillId="0" borderId="0" xfId="0" applyFont="1" applyAlignment="1">
      <alignment horizontal="left" vertical="center" wrapText="1" indent="1"/>
    </xf>
    <xf numFmtId="0" fontId="57" fillId="11" borderId="10" xfId="9" applyFont="1" applyFill="1" applyBorder="1" applyAlignment="1">
      <alignment vertical="center" wrapText="1"/>
    </xf>
    <xf numFmtId="0" fontId="55" fillId="11" borderId="11" xfId="9" applyFont="1" applyFill="1" applyBorder="1" applyAlignment="1">
      <alignment vertical="center" wrapText="1"/>
    </xf>
    <xf numFmtId="0" fontId="57" fillId="11" borderId="8" xfId="9" applyFont="1" applyFill="1" applyBorder="1" applyAlignment="1">
      <alignment horizontal="left" vertical="center" wrapText="1"/>
    </xf>
    <xf numFmtId="0" fontId="50" fillId="11" borderId="9" xfId="9" applyFont="1" applyFill="1" applyBorder="1" applyAlignment="1">
      <alignment horizontal="left" vertical="center" wrapText="1"/>
    </xf>
    <xf numFmtId="0" fontId="55" fillId="0" borderId="74" xfId="9" applyFont="1" applyBorder="1" applyAlignment="1">
      <alignment horizontal="center" vertical="center"/>
    </xf>
    <xf numFmtId="0" fontId="55" fillId="0" borderId="36" xfId="9" applyFont="1" applyBorder="1" applyAlignment="1">
      <alignment horizontal="center" vertical="center"/>
    </xf>
    <xf numFmtId="0" fontId="55" fillId="0" borderId="75" xfId="9" applyFont="1" applyBorder="1" applyAlignment="1">
      <alignment horizontal="center" vertical="center"/>
    </xf>
    <xf numFmtId="0" fontId="55" fillId="0" borderId="76" xfId="9" applyFont="1" applyBorder="1" applyAlignment="1">
      <alignment horizontal="center" vertical="center"/>
    </xf>
    <xf numFmtId="0" fontId="55" fillId="0" borderId="0" xfId="9" applyFont="1" applyAlignment="1">
      <alignment horizontal="center" vertical="center"/>
    </xf>
    <xf numFmtId="0" fontId="55" fillId="0" borderId="77" xfId="9" applyFont="1" applyBorder="1" applyAlignment="1">
      <alignment horizontal="center" vertical="center"/>
    </xf>
    <xf numFmtId="0" fontId="57" fillId="11" borderId="8" xfId="9" applyFont="1" applyFill="1" applyBorder="1" applyAlignment="1">
      <alignment vertical="center" wrapText="1"/>
    </xf>
    <xf numFmtId="0" fontId="50" fillId="11" borderId="9" xfId="9" applyFont="1" applyFill="1" applyBorder="1" applyAlignment="1">
      <alignment vertical="center" wrapText="1"/>
    </xf>
  </cellXfs>
  <cellStyles count="25">
    <cellStyle name="Comma 2" xfId="7" xr:uid="{00000000-0005-0000-0000-000000000000}"/>
    <cellStyle name="Currency 2" xfId="24" xr:uid="{00000000-0005-0000-0000-000001000000}"/>
    <cellStyle name="Hyperlink" xfId="1" builtinId="8"/>
    <cellStyle name="Hyperlink 2" xfId="12" xr:uid="{00000000-0005-0000-0000-000003000000}"/>
    <cellStyle name="Hyperlink 3" xfId="8" xr:uid="{00000000-0005-0000-0000-000004000000}"/>
    <cellStyle name="Normal" xfId="0" builtinId="0"/>
    <cellStyle name="Normal 2" xfId="2" xr:uid="{00000000-0005-0000-0000-000006000000}"/>
    <cellStyle name="Normal 2 2" xfId="9" xr:uid="{00000000-0005-0000-0000-000007000000}"/>
    <cellStyle name="Normal 3" xfId="10" xr:uid="{00000000-0005-0000-0000-000008000000}"/>
    <cellStyle name="Normal 3 2" xfId="11" xr:uid="{00000000-0005-0000-0000-000009000000}"/>
    <cellStyle name="Normal 3 2 2" xfId="15" xr:uid="{00000000-0005-0000-0000-00000A000000}"/>
    <cellStyle name="Normal 4" xfId="13" xr:uid="{00000000-0005-0000-0000-00000B000000}"/>
    <cellStyle name="Normal 5" xfId="14" xr:uid="{00000000-0005-0000-0000-00000C000000}"/>
    <cellStyle name="Normal 5 2" xfId="16" xr:uid="{00000000-0005-0000-0000-00000D000000}"/>
    <cellStyle name="Normal 6" xfId="17" xr:uid="{00000000-0005-0000-0000-00000E000000}"/>
    <cellStyle name="Normal 7" xfId="18" xr:uid="{00000000-0005-0000-0000-00000F000000}"/>
    <cellStyle name="Normal 7 2" xfId="19" xr:uid="{00000000-0005-0000-0000-000010000000}"/>
    <cellStyle name="Normal 7 3" xfId="21" xr:uid="{00000000-0005-0000-0000-000011000000}"/>
    <cellStyle name="Normal 8" xfId="20" xr:uid="{00000000-0005-0000-0000-000012000000}"/>
    <cellStyle name="Normal 9" xfId="22" xr:uid="{00000000-0005-0000-0000-000013000000}"/>
    <cellStyle name="Normal_AFRPG3" xfId="3" xr:uid="{00000000-0005-0000-0000-000014000000}"/>
    <cellStyle name="Normal_AFRPG5" xfId="4" xr:uid="{00000000-0005-0000-0000-000015000000}"/>
    <cellStyle name="Normal_AFRPG7" xfId="5" xr:uid="{00000000-0005-0000-0000-000016000000}"/>
    <cellStyle name="Normal_AFRPG8" xfId="6" xr:uid="{00000000-0005-0000-0000-000017000000}"/>
    <cellStyle name="Percent 2" xfId="23" xr:uid="{00000000-0005-0000-0000-000018000000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/>
      </font>
      <alignment horizontal="center" vertical="bottom" textRotation="0" wrapText="1" indent="0" justifyLastLine="0" shrinkToFit="0" readingOrder="0"/>
    </dxf>
    <dxf>
      <font>
        <b val="0"/>
        <i val="0"/>
        <color theme="1"/>
      </font>
    </dxf>
    <dxf>
      <font>
        <b/>
        <i val="0"/>
        <color rgb="FF00B050"/>
      </font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/>
        <color rgb="FFFF0000"/>
      </font>
    </dxf>
    <dxf>
      <font>
        <b val="0"/>
        <i/>
        <color theme="0" tint="-0.499984740745262"/>
      </font>
      <fill>
        <patternFill>
          <bgColor theme="0" tint="-4.9989318521683403E-2"/>
        </patternFill>
      </fill>
    </dxf>
    <dxf>
      <font>
        <b/>
        <i/>
        <color rgb="FFFF0000"/>
      </font>
    </dxf>
    <dxf>
      <font>
        <b/>
        <i val="0"/>
        <color rgb="FFFF0000"/>
      </font>
    </dxf>
  </dxfs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DDDDDD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0000"/>
      <rgbColor rgb="00993366"/>
      <rgbColor rgb="00FFFFCC"/>
      <rgbColor rgb="00CCFFFF"/>
      <rgbColor rgb="00660066"/>
      <rgbColor rgb="00FF8080"/>
      <rgbColor rgb="000066CC"/>
      <rgbColor rgb="00CCCCFF"/>
      <rgbColor rgb="00DDDDDD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1FFE1"/>
      <rgbColor rgb="00FFFFCC"/>
      <rgbColor rgb="0099CCFF"/>
      <rgbColor rgb="00CCFFFF"/>
      <rgbColor rgb="00CC99FF"/>
      <rgbColor rgb="00FFE1C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1C3"/>
      <color rgb="FFFFFFCC"/>
      <color rgb="FF800000"/>
      <color rgb="FFFFCC99"/>
      <color rgb="FFFFCCCC"/>
      <color rgb="FF969696"/>
      <color rgb="FFC0C0C0"/>
      <color rgb="FFE1FFE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0</xdr:col>
      <xdr:colOff>0</xdr:colOff>
      <xdr:row>11</xdr:row>
      <xdr:rowOff>0</xdr:rowOff>
    </xdr:to>
    <xdr:sp macro="" textlink="">
      <xdr:nvSpPr>
        <xdr:cNvPr id="3097" name="Text 20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>
          <a:spLocks noChangeArrowheads="1"/>
        </xdr:cNvSpPr>
      </xdr:nvSpPr>
      <xdr:spPr bwMode="auto">
        <a:xfrm>
          <a:off x="0" y="1524000"/>
          <a:ext cx="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17415" name="Text 20">
          <a:extLst>
            <a:ext uri="{FF2B5EF4-FFF2-40B4-BE49-F238E27FC236}">
              <a16:creationId xmlns:a16="http://schemas.microsoft.com/office/drawing/2014/main" id="{00000000-0008-0000-0200-000007440000}"/>
            </a:ext>
          </a:extLst>
        </xdr:cNvPr>
        <xdr:cNvSpPr txBox="1">
          <a:spLocks noChangeArrowheads="1"/>
        </xdr:cNvSpPr>
      </xdr:nvSpPr>
      <xdr:spPr bwMode="auto">
        <a:xfrm>
          <a:off x="0" y="45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1685925</xdr:colOff>
      <xdr:row>6</xdr:row>
      <xdr:rowOff>714375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3800475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923925</xdr:colOff>
          <xdr:row>6</xdr:row>
          <xdr:rowOff>114300</xdr:rowOff>
        </xdr:from>
        <xdr:to>
          <xdr:col>1</xdr:col>
          <xdr:colOff>1790700</xdr:colOff>
          <xdr:row>6</xdr:row>
          <xdr:rowOff>914400</xdr:rowOff>
        </xdr:to>
        <xdr:sp macro="" textlink="">
          <xdr:nvSpPr>
            <xdr:cNvPr id="16394" name="Object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8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Ad%20Hoc%20Requests\FY16%20Forecast\FY%2016%20$85M%20Loss%20Limit%20Calc_9-15-15_L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SA/GSA%20Reference%20Docs/Supporting%20Data/9-17-15%20Claim%20Data%20PTELL%20v%20No%20PTELL%20and%20region%20prin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FY%2018\EBFF\Calculation\PTELL%20EAV%20Calculation%20(for%20model)_FY%2018%20TE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FY%2018\EBFF\Calculation\REAL%20EAV%20Calc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Annual%20Report\State,%20Local,%20Federal%20Table\2017%20Annual%20Report\2015%20EAV%20and%20Tax%20Rates%20for%20Annual%20Repor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SA/FY%2017/Reports/FINAL%20GSA%20Claim%20Reports/Cost%20of%20PTELL_8-18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ing%20Reform/Evidence%20Based%20Model/Data%20Sets%20for%20FY%2017%20Model/GSAVAR%2015-16-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Budget2023\Form\B23%20Form%20-%20Bugs%20Corrected%20(v3%20-%20Unlock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$85M Loss Limit Calc 9-4"/>
      <sheetName val="TM 9-4"/>
      <sheetName val="$85M Loss Limit Calc 9-15"/>
      <sheetName val="TM 9-15"/>
      <sheetName val="Sheet2"/>
      <sheetName val="Sheet3"/>
    </sheetNames>
    <sheetDataSet>
      <sheetData sheetId="0"/>
      <sheetData sheetId="1">
        <row r="2">
          <cell r="B2" t="str">
            <v>RCDTS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 DHS SGSA Formula"/>
      <sheetName val="CLAIM W PTELL"/>
      <sheetName val="CLAIM NO PTELL"/>
      <sheetName val="Calculating Benefit Per Dist"/>
      <sheetName val="FORMULA &amp; DIST TYPE"/>
      <sheetName val="Limiting Rate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ELL EAV CALC"/>
      <sheetName val="Hybrid Limiting Rate"/>
      <sheetName val="data"/>
      <sheetName val="HYBRID PTELL EAV CALC"/>
    </sheetNames>
    <sheetDataSet>
      <sheetData sheetId="0" refreshError="1"/>
      <sheetData sheetId="1" refreshError="1"/>
      <sheetData sheetId="2">
        <row r="4">
          <cell r="A4" t="str">
            <v>0100000000093</v>
          </cell>
        </row>
      </sheetData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L EAV CALC"/>
      <sheetName val="REAL EAV draft"/>
      <sheetName val="2013"/>
      <sheetName val="2014"/>
      <sheetName val="2015"/>
      <sheetName val="Real for Checking"/>
      <sheetName val="Hybrid EAV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 Taxes CY 16 CPPRT"/>
      <sheetName val="2015 Tax Rates for Reference"/>
      <sheetName val="Hybrid Recalculation"/>
      <sheetName val="2015 Tax Rates Review Madison"/>
      <sheetName val="FY 17 Districts in GSA"/>
      <sheetName val="Orig15 Values in JH SAS 8-23-17"/>
    </sheetNames>
    <sheetDataSet>
      <sheetData sheetId="0"/>
      <sheetData sheetId="1"/>
      <sheetData sheetId="2"/>
      <sheetData sheetId="3"/>
      <sheetData sheetId="4">
        <row r="7">
          <cell r="B7" t="str">
            <v>0010010</v>
          </cell>
        </row>
      </sheetData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 PTELL"/>
      <sheetName val="WO PTELL"/>
      <sheetName val="COST OF PTELL"/>
      <sheetName val="Sheet3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SAVAR FY 15"/>
      <sheetName val="GSAVAR16"/>
      <sheetName val="GSAVAR 17"/>
      <sheetName val="EAV"/>
      <sheetName val="CPPRT"/>
      <sheetName val="DHS"/>
    </sheetNames>
    <sheetDataSet>
      <sheetData sheetId="0">
        <row r="6">
          <cell r="A6" t="str">
            <v>0100000000093</v>
          </cell>
        </row>
      </sheetData>
      <sheetData sheetId="1">
        <row r="6">
          <cell r="A6" t="str">
            <v>0100000000093</v>
          </cell>
        </row>
      </sheetData>
      <sheetData sheetId="2">
        <row r="6">
          <cell r="A6" t="str">
            <v>4600000000092</v>
          </cell>
        </row>
      </sheetData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istrict Dropdown"/>
      <sheetName val="BudgetSum 2-4"/>
      <sheetName val="CashSum 5"/>
      <sheetName val="EstRev 6-11"/>
      <sheetName val="EstExp 12-20"/>
      <sheetName val="Itemize 21"/>
      <sheetName val="DeficitBudgetSum Calc 22"/>
      <sheetName val="DefReductPlan 23-27"/>
      <sheetName val="Bckgrnd-Assumpt 28-29"/>
      <sheetName val="AC 30"/>
      <sheetName val="VendContract 31"/>
      <sheetName val="Ref 32"/>
      <sheetName val="Balancing"/>
      <sheetName val="B23"/>
      <sheetName val="B23 Form - Bugs Corrected (v3 -"/>
    </sheetNames>
    <sheetDataSet>
      <sheetData sheetId="0" refreshError="1"/>
      <sheetData sheetId="1">
        <row r="2">
          <cell r="J2" t="str">
            <v xml:space="preserve"> Click here to choose your district from drop-down list</v>
          </cell>
        </row>
        <row r="3">
          <cell r="J3" t="str">
            <v/>
          </cell>
        </row>
        <row r="4">
          <cell r="J4" t="str">
            <v/>
          </cell>
        </row>
        <row r="5">
          <cell r="J5" t="str">
            <v/>
          </cell>
        </row>
        <row r="6">
          <cell r="J6" t="str">
            <v/>
          </cell>
        </row>
        <row r="7">
          <cell r="J7" t="str">
            <v/>
          </cell>
        </row>
        <row r="8">
          <cell r="J8" t="str">
            <v/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 t="str">
            <v/>
          </cell>
        </row>
        <row r="12">
          <cell r="J12" t="str">
            <v/>
          </cell>
        </row>
        <row r="13">
          <cell r="J13" t="str">
            <v/>
          </cell>
        </row>
        <row r="14">
          <cell r="J14" t="str">
            <v/>
          </cell>
        </row>
        <row r="15">
          <cell r="J15" t="str">
            <v/>
          </cell>
        </row>
        <row r="16">
          <cell r="J16" t="str">
            <v/>
          </cell>
        </row>
        <row r="17">
          <cell r="J17" t="str">
            <v/>
          </cell>
        </row>
        <row r="18">
          <cell r="J18" t="str">
            <v/>
          </cell>
        </row>
        <row r="19">
          <cell r="J19" t="str">
            <v/>
          </cell>
        </row>
        <row r="20">
          <cell r="J20" t="str">
            <v/>
          </cell>
        </row>
        <row r="21">
          <cell r="J21" t="str">
            <v/>
          </cell>
        </row>
        <row r="22">
          <cell r="J22" t="str">
            <v/>
          </cell>
        </row>
        <row r="23">
          <cell r="J23" t="str">
            <v/>
          </cell>
        </row>
        <row r="24">
          <cell r="J24" t="str">
            <v/>
          </cell>
        </row>
        <row r="25">
          <cell r="J25" t="str">
            <v/>
          </cell>
        </row>
        <row r="26">
          <cell r="J26" t="str">
            <v/>
          </cell>
        </row>
        <row r="27">
          <cell r="J27" t="str">
            <v/>
          </cell>
        </row>
        <row r="28">
          <cell r="J28" t="str">
            <v/>
          </cell>
        </row>
        <row r="29">
          <cell r="J29" t="str">
            <v/>
          </cell>
        </row>
        <row r="30">
          <cell r="J30" t="str">
            <v/>
          </cell>
        </row>
        <row r="31">
          <cell r="J31" t="str">
            <v/>
          </cell>
        </row>
        <row r="32">
          <cell r="J32" t="str">
            <v/>
          </cell>
        </row>
        <row r="33">
          <cell r="J33" t="str">
            <v/>
          </cell>
        </row>
        <row r="34">
          <cell r="J34" t="str">
            <v/>
          </cell>
        </row>
        <row r="35">
          <cell r="J35" t="str">
            <v/>
          </cell>
        </row>
        <row r="36">
          <cell r="J36" t="str">
            <v/>
          </cell>
        </row>
        <row r="37">
          <cell r="J37" t="str">
            <v/>
          </cell>
        </row>
        <row r="38">
          <cell r="J38" t="str">
            <v/>
          </cell>
        </row>
        <row r="39">
          <cell r="J39" t="str">
            <v/>
          </cell>
        </row>
        <row r="40">
          <cell r="J40" t="str">
            <v/>
          </cell>
        </row>
        <row r="41">
          <cell r="J41" t="str">
            <v/>
          </cell>
        </row>
        <row r="42">
          <cell r="J42" t="str">
            <v/>
          </cell>
        </row>
        <row r="43">
          <cell r="J43" t="str">
            <v/>
          </cell>
        </row>
        <row r="44">
          <cell r="J44" t="str">
            <v/>
          </cell>
        </row>
        <row r="45">
          <cell r="J45" t="str">
            <v/>
          </cell>
        </row>
        <row r="46">
          <cell r="J46" t="str">
            <v/>
          </cell>
        </row>
        <row r="47">
          <cell r="J47" t="str">
            <v/>
          </cell>
        </row>
        <row r="48">
          <cell r="J48" t="str">
            <v/>
          </cell>
        </row>
        <row r="49">
          <cell r="J49" t="str">
            <v/>
          </cell>
        </row>
        <row r="50">
          <cell r="J50" t="str">
            <v/>
          </cell>
        </row>
        <row r="51">
          <cell r="J51" t="str">
            <v/>
          </cell>
        </row>
        <row r="52">
          <cell r="J52" t="str">
            <v/>
          </cell>
        </row>
        <row r="53">
          <cell r="J53" t="str">
            <v/>
          </cell>
        </row>
        <row r="54">
          <cell r="J54" t="str">
            <v/>
          </cell>
        </row>
        <row r="55">
          <cell r="J55" t="str">
            <v/>
          </cell>
        </row>
        <row r="56">
          <cell r="J56" t="str">
            <v/>
          </cell>
        </row>
        <row r="57">
          <cell r="J57" t="str">
            <v/>
          </cell>
        </row>
        <row r="58">
          <cell r="J58" t="str">
            <v/>
          </cell>
        </row>
        <row r="59">
          <cell r="J59" t="str">
            <v/>
          </cell>
        </row>
        <row r="60">
          <cell r="J60" t="str">
            <v/>
          </cell>
        </row>
        <row r="61">
          <cell r="J61" t="str">
            <v/>
          </cell>
        </row>
        <row r="62">
          <cell r="J62" t="str">
            <v/>
          </cell>
        </row>
        <row r="63">
          <cell r="J63" t="str">
            <v/>
          </cell>
        </row>
        <row r="64">
          <cell r="J64" t="str">
            <v/>
          </cell>
        </row>
        <row r="65">
          <cell r="J65" t="str">
            <v/>
          </cell>
        </row>
        <row r="66">
          <cell r="J66" t="str">
            <v/>
          </cell>
        </row>
        <row r="67">
          <cell r="J67" t="str">
            <v/>
          </cell>
        </row>
        <row r="68">
          <cell r="J68" t="str">
            <v/>
          </cell>
        </row>
        <row r="69">
          <cell r="J69" t="str">
            <v/>
          </cell>
        </row>
        <row r="70">
          <cell r="J70" t="str">
            <v/>
          </cell>
        </row>
        <row r="71">
          <cell r="J71" t="str">
            <v/>
          </cell>
        </row>
        <row r="72">
          <cell r="J72" t="str">
            <v/>
          </cell>
        </row>
        <row r="73">
          <cell r="J73" t="str">
            <v/>
          </cell>
        </row>
        <row r="74">
          <cell r="J74" t="str">
            <v/>
          </cell>
        </row>
        <row r="75">
          <cell r="J75" t="str">
            <v/>
          </cell>
        </row>
        <row r="76">
          <cell r="J76" t="str">
            <v/>
          </cell>
        </row>
        <row r="77">
          <cell r="J77" t="str">
            <v/>
          </cell>
        </row>
        <row r="78">
          <cell r="J78" t="str">
            <v/>
          </cell>
        </row>
        <row r="79">
          <cell r="J79" t="str">
            <v/>
          </cell>
        </row>
        <row r="80">
          <cell r="J80" t="str">
            <v/>
          </cell>
        </row>
        <row r="81">
          <cell r="J81" t="str">
            <v/>
          </cell>
        </row>
        <row r="82">
          <cell r="J82" t="str">
            <v/>
          </cell>
        </row>
        <row r="83">
          <cell r="J83" t="str">
            <v/>
          </cell>
        </row>
        <row r="84">
          <cell r="J84" t="str">
            <v/>
          </cell>
        </row>
        <row r="85">
          <cell r="J85" t="str">
            <v/>
          </cell>
        </row>
        <row r="86">
          <cell r="J86" t="str">
            <v/>
          </cell>
        </row>
        <row r="87">
          <cell r="J87" t="str">
            <v/>
          </cell>
        </row>
        <row r="88">
          <cell r="J88" t="str">
            <v/>
          </cell>
        </row>
        <row r="89">
          <cell r="J89" t="str">
            <v/>
          </cell>
        </row>
        <row r="90">
          <cell r="J90" t="str">
            <v/>
          </cell>
        </row>
        <row r="91">
          <cell r="J91" t="str">
            <v/>
          </cell>
        </row>
        <row r="92">
          <cell r="J92" t="str">
            <v/>
          </cell>
        </row>
        <row r="93">
          <cell r="J93" t="str">
            <v/>
          </cell>
        </row>
        <row r="94">
          <cell r="J94" t="str">
            <v/>
          </cell>
        </row>
        <row r="95">
          <cell r="J95" t="str">
            <v/>
          </cell>
        </row>
        <row r="96">
          <cell r="J96" t="str">
            <v/>
          </cell>
        </row>
        <row r="97">
          <cell r="J97" t="str">
            <v/>
          </cell>
        </row>
        <row r="98">
          <cell r="J98" t="str">
            <v/>
          </cell>
        </row>
        <row r="99">
          <cell r="J99" t="str">
            <v/>
          </cell>
        </row>
        <row r="100">
          <cell r="J100" t="str">
            <v/>
          </cell>
        </row>
        <row r="101">
          <cell r="J101" t="str">
            <v/>
          </cell>
        </row>
        <row r="102">
          <cell r="J102" t="str">
            <v/>
          </cell>
        </row>
        <row r="103">
          <cell r="J103" t="str">
            <v/>
          </cell>
        </row>
        <row r="104">
          <cell r="J104" t="str">
            <v/>
          </cell>
        </row>
        <row r="105">
          <cell r="J105" t="str">
            <v/>
          </cell>
        </row>
        <row r="106">
          <cell r="J106" t="str">
            <v/>
          </cell>
        </row>
        <row r="107">
          <cell r="J107" t="str">
            <v/>
          </cell>
        </row>
        <row r="108">
          <cell r="J108" t="str">
            <v/>
          </cell>
        </row>
        <row r="109">
          <cell r="J109" t="str">
            <v/>
          </cell>
        </row>
        <row r="110">
          <cell r="J110" t="str">
            <v/>
          </cell>
        </row>
        <row r="111">
          <cell r="J111" t="str">
            <v/>
          </cell>
        </row>
        <row r="112">
          <cell r="J112" t="str">
            <v/>
          </cell>
        </row>
        <row r="113">
          <cell r="J113" t="str">
            <v/>
          </cell>
        </row>
        <row r="114">
          <cell r="J114" t="str">
            <v/>
          </cell>
        </row>
        <row r="115">
          <cell r="J115" t="str">
            <v/>
          </cell>
        </row>
        <row r="116">
          <cell r="J116" t="str">
            <v/>
          </cell>
        </row>
        <row r="117">
          <cell r="J117" t="str">
            <v/>
          </cell>
        </row>
        <row r="118">
          <cell r="J118" t="str">
            <v/>
          </cell>
        </row>
        <row r="119">
          <cell r="J119" t="str">
            <v/>
          </cell>
        </row>
        <row r="120">
          <cell r="J120" t="str">
            <v/>
          </cell>
        </row>
        <row r="121">
          <cell r="J121" t="str">
            <v/>
          </cell>
        </row>
        <row r="122">
          <cell r="J122" t="str">
            <v/>
          </cell>
        </row>
        <row r="123">
          <cell r="J123" t="str">
            <v/>
          </cell>
        </row>
        <row r="124">
          <cell r="J124" t="str">
            <v/>
          </cell>
        </row>
        <row r="125">
          <cell r="J125" t="str">
            <v/>
          </cell>
        </row>
        <row r="126">
          <cell r="J126" t="str">
            <v/>
          </cell>
        </row>
        <row r="127">
          <cell r="J127" t="str">
            <v/>
          </cell>
        </row>
        <row r="128">
          <cell r="J128" t="str">
            <v/>
          </cell>
        </row>
        <row r="129">
          <cell r="J129" t="str">
            <v/>
          </cell>
        </row>
        <row r="130">
          <cell r="J130" t="str">
            <v/>
          </cell>
        </row>
        <row r="131">
          <cell r="J131" t="str">
            <v/>
          </cell>
        </row>
        <row r="132">
          <cell r="J132" t="str">
            <v/>
          </cell>
        </row>
        <row r="133">
          <cell r="J133" t="str">
            <v/>
          </cell>
        </row>
        <row r="134">
          <cell r="J134" t="str">
            <v/>
          </cell>
        </row>
        <row r="135">
          <cell r="J135" t="str">
            <v/>
          </cell>
        </row>
        <row r="136">
          <cell r="J136" t="str">
            <v/>
          </cell>
        </row>
        <row r="137">
          <cell r="J137" t="str">
            <v/>
          </cell>
        </row>
        <row r="138">
          <cell r="J138" t="str">
            <v/>
          </cell>
        </row>
        <row r="139">
          <cell r="J139" t="str">
            <v/>
          </cell>
        </row>
        <row r="140">
          <cell r="J140" t="str">
            <v/>
          </cell>
        </row>
        <row r="141">
          <cell r="J141" t="str">
            <v/>
          </cell>
        </row>
        <row r="142">
          <cell r="J142" t="str">
            <v/>
          </cell>
        </row>
        <row r="143">
          <cell r="J143" t="str">
            <v/>
          </cell>
        </row>
        <row r="144">
          <cell r="J144" t="str">
            <v/>
          </cell>
        </row>
        <row r="145">
          <cell r="J145" t="str">
            <v/>
          </cell>
        </row>
        <row r="146">
          <cell r="J146" t="str">
            <v/>
          </cell>
        </row>
        <row r="147">
          <cell r="J147" t="str">
            <v/>
          </cell>
        </row>
        <row r="148">
          <cell r="J148" t="str">
            <v/>
          </cell>
        </row>
        <row r="149">
          <cell r="J149" t="str">
            <v/>
          </cell>
        </row>
        <row r="150">
          <cell r="J150" t="str">
            <v/>
          </cell>
        </row>
        <row r="151">
          <cell r="J151" t="str">
            <v/>
          </cell>
        </row>
        <row r="152">
          <cell r="J152" t="str">
            <v/>
          </cell>
        </row>
        <row r="153">
          <cell r="J153" t="str">
            <v/>
          </cell>
        </row>
        <row r="154">
          <cell r="J154" t="str">
            <v/>
          </cell>
        </row>
        <row r="155">
          <cell r="J155" t="str">
            <v/>
          </cell>
        </row>
        <row r="156">
          <cell r="J156" t="str">
            <v/>
          </cell>
        </row>
        <row r="157">
          <cell r="J157" t="str">
            <v/>
          </cell>
        </row>
        <row r="158">
          <cell r="J158" t="str">
            <v/>
          </cell>
        </row>
        <row r="159">
          <cell r="J159" t="str">
            <v/>
          </cell>
        </row>
        <row r="160">
          <cell r="J160" t="str">
            <v/>
          </cell>
        </row>
        <row r="161">
          <cell r="J161" t="str">
            <v/>
          </cell>
        </row>
        <row r="162">
          <cell r="J162" t="str">
            <v/>
          </cell>
        </row>
        <row r="163">
          <cell r="J163" t="str">
            <v/>
          </cell>
        </row>
        <row r="164">
          <cell r="J164" t="str">
            <v/>
          </cell>
        </row>
        <row r="165">
          <cell r="J165" t="str">
            <v/>
          </cell>
        </row>
        <row r="166">
          <cell r="J166" t="str">
            <v/>
          </cell>
        </row>
        <row r="167">
          <cell r="J167" t="str">
            <v/>
          </cell>
        </row>
        <row r="168">
          <cell r="J168" t="str">
            <v/>
          </cell>
        </row>
        <row r="169">
          <cell r="J169" t="str">
            <v/>
          </cell>
        </row>
        <row r="170">
          <cell r="J170" t="str">
            <v/>
          </cell>
        </row>
        <row r="171">
          <cell r="J171" t="str">
            <v/>
          </cell>
        </row>
        <row r="172">
          <cell r="J172" t="str">
            <v/>
          </cell>
        </row>
        <row r="173">
          <cell r="J173" t="str">
            <v/>
          </cell>
        </row>
        <row r="174">
          <cell r="J174" t="str">
            <v/>
          </cell>
        </row>
        <row r="175">
          <cell r="J175" t="str">
            <v/>
          </cell>
        </row>
        <row r="176">
          <cell r="J176" t="str">
            <v/>
          </cell>
        </row>
        <row r="177">
          <cell r="J177" t="str">
            <v/>
          </cell>
        </row>
        <row r="178">
          <cell r="J178" t="str">
            <v/>
          </cell>
        </row>
        <row r="179">
          <cell r="J179" t="str">
            <v/>
          </cell>
        </row>
        <row r="180">
          <cell r="J180" t="str">
            <v/>
          </cell>
        </row>
        <row r="181">
          <cell r="J181" t="str">
            <v/>
          </cell>
        </row>
        <row r="182">
          <cell r="J182" t="str">
            <v/>
          </cell>
        </row>
        <row r="183">
          <cell r="J183" t="str">
            <v/>
          </cell>
        </row>
        <row r="184">
          <cell r="J184" t="str">
            <v/>
          </cell>
        </row>
        <row r="185">
          <cell r="J185" t="str">
            <v/>
          </cell>
        </row>
        <row r="186">
          <cell r="J186" t="str">
            <v/>
          </cell>
        </row>
        <row r="187">
          <cell r="J187" t="str">
            <v/>
          </cell>
        </row>
        <row r="188">
          <cell r="J188" t="str">
            <v/>
          </cell>
        </row>
        <row r="189">
          <cell r="J189" t="str">
            <v/>
          </cell>
        </row>
        <row r="190">
          <cell r="J190" t="str">
            <v/>
          </cell>
        </row>
        <row r="191">
          <cell r="J191" t="str">
            <v/>
          </cell>
        </row>
        <row r="192">
          <cell r="J192" t="str">
            <v/>
          </cell>
        </row>
        <row r="193">
          <cell r="J193" t="str">
            <v/>
          </cell>
        </row>
        <row r="194">
          <cell r="J194" t="str">
            <v/>
          </cell>
        </row>
        <row r="195">
          <cell r="J195" t="str">
            <v/>
          </cell>
        </row>
        <row r="196">
          <cell r="J196" t="str">
            <v/>
          </cell>
        </row>
        <row r="197">
          <cell r="J197" t="str">
            <v/>
          </cell>
        </row>
        <row r="198">
          <cell r="J198" t="str">
            <v/>
          </cell>
        </row>
        <row r="199">
          <cell r="J199" t="str">
            <v/>
          </cell>
        </row>
        <row r="200">
          <cell r="J200" t="str">
            <v/>
          </cell>
        </row>
        <row r="201">
          <cell r="J201" t="str">
            <v/>
          </cell>
        </row>
        <row r="202">
          <cell r="J202" t="str">
            <v/>
          </cell>
        </row>
        <row r="203">
          <cell r="J203" t="str">
            <v/>
          </cell>
        </row>
        <row r="204">
          <cell r="J204" t="str">
            <v/>
          </cell>
        </row>
        <row r="205">
          <cell r="J205" t="str">
            <v/>
          </cell>
        </row>
        <row r="206">
          <cell r="J206" t="str">
            <v/>
          </cell>
        </row>
        <row r="207">
          <cell r="J207" t="str">
            <v/>
          </cell>
        </row>
        <row r="208">
          <cell r="J208" t="str">
            <v/>
          </cell>
        </row>
        <row r="209">
          <cell r="J209" t="str">
            <v/>
          </cell>
        </row>
        <row r="210">
          <cell r="J210" t="str">
            <v/>
          </cell>
        </row>
        <row r="211">
          <cell r="J211" t="str">
            <v/>
          </cell>
        </row>
        <row r="212">
          <cell r="J212" t="str">
            <v/>
          </cell>
        </row>
        <row r="213">
          <cell r="J213" t="str">
            <v/>
          </cell>
        </row>
        <row r="214">
          <cell r="J214" t="str">
            <v/>
          </cell>
        </row>
        <row r="215">
          <cell r="J215" t="str">
            <v/>
          </cell>
        </row>
        <row r="216">
          <cell r="J216" t="str">
            <v/>
          </cell>
        </row>
        <row r="217">
          <cell r="J217" t="str">
            <v/>
          </cell>
        </row>
        <row r="218">
          <cell r="J218" t="str">
            <v/>
          </cell>
        </row>
        <row r="219">
          <cell r="J219" t="str">
            <v/>
          </cell>
        </row>
        <row r="220">
          <cell r="J220" t="str">
            <v/>
          </cell>
        </row>
        <row r="221">
          <cell r="J221" t="str">
            <v/>
          </cell>
        </row>
        <row r="222">
          <cell r="J222" t="str">
            <v/>
          </cell>
        </row>
        <row r="223">
          <cell r="J223" t="str">
            <v/>
          </cell>
        </row>
        <row r="224">
          <cell r="J224" t="str">
            <v/>
          </cell>
        </row>
        <row r="225">
          <cell r="J225" t="str">
            <v/>
          </cell>
        </row>
        <row r="226">
          <cell r="J226" t="str">
            <v/>
          </cell>
        </row>
        <row r="227">
          <cell r="J227" t="str">
            <v/>
          </cell>
        </row>
        <row r="228">
          <cell r="J228" t="str">
            <v/>
          </cell>
        </row>
        <row r="229">
          <cell r="J229" t="str">
            <v/>
          </cell>
        </row>
        <row r="230">
          <cell r="J230" t="str">
            <v/>
          </cell>
        </row>
        <row r="231">
          <cell r="J231" t="str">
            <v/>
          </cell>
        </row>
        <row r="232">
          <cell r="J232" t="str">
            <v/>
          </cell>
        </row>
        <row r="233">
          <cell r="J233" t="str">
            <v/>
          </cell>
        </row>
        <row r="234">
          <cell r="J234" t="str">
            <v/>
          </cell>
        </row>
        <row r="235">
          <cell r="J235" t="str">
            <v/>
          </cell>
        </row>
        <row r="236">
          <cell r="J236" t="str">
            <v/>
          </cell>
        </row>
        <row r="237">
          <cell r="J237" t="str">
            <v/>
          </cell>
        </row>
        <row r="238">
          <cell r="J238" t="str">
            <v/>
          </cell>
        </row>
        <row r="239">
          <cell r="J239" t="str">
            <v/>
          </cell>
        </row>
        <row r="240">
          <cell r="J240" t="str">
            <v/>
          </cell>
        </row>
        <row r="241">
          <cell r="J241" t="str">
            <v/>
          </cell>
        </row>
        <row r="242">
          <cell r="J242" t="str">
            <v/>
          </cell>
        </row>
        <row r="243">
          <cell r="J243" t="str">
            <v/>
          </cell>
        </row>
        <row r="244">
          <cell r="J244" t="str">
            <v/>
          </cell>
        </row>
        <row r="245">
          <cell r="J245" t="str">
            <v/>
          </cell>
        </row>
        <row r="246">
          <cell r="J246" t="str">
            <v/>
          </cell>
        </row>
        <row r="247">
          <cell r="J247" t="str">
            <v/>
          </cell>
        </row>
        <row r="248">
          <cell r="J248" t="str">
            <v/>
          </cell>
        </row>
        <row r="249">
          <cell r="J249" t="str">
            <v/>
          </cell>
        </row>
        <row r="250">
          <cell r="J250" t="str">
            <v/>
          </cell>
        </row>
        <row r="251">
          <cell r="J251" t="str">
            <v/>
          </cell>
        </row>
        <row r="252">
          <cell r="J252" t="str">
            <v/>
          </cell>
        </row>
        <row r="253">
          <cell r="J253" t="str">
            <v/>
          </cell>
        </row>
        <row r="254">
          <cell r="J254" t="str">
            <v/>
          </cell>
        </row>
        <row r="255">
          <cell r="J255" t="str">
            <v/>
          </cell>
        </row>
        <row r="256">
          <cell r="J256" t="str">
            <v/>
          </cell>
        </row>
        <row r="257">
          <cell r="J257" t="str">
            <v/>
          </cell>
        </row>
        <row r="258">
          <cell r="J258" t="str">
            <v/>
          </cell>
        </row>
        <row r="259">
          <cell r="J259" t="str">
            <v/>
          </cell>
        </row>
        <row r="260">
          <cell r="J260" t="str">
            <v/>
          </cell>
        </row>
        <row r="261">
          <cell r="J261" t="str">
            <v/>
          </cell>
        </row>
        <row r="262">
          <cell r="J262" t="str">
            <v/>
          </cell>
        </row>
        <row r="263">
          <cell r="J263" t="str">
            <v/>
          </cell>
        </row>
        <row r="264">
          <cell r="J264" t="str">
            <v/>
          </cell>
        </row>
        <row r="265">
          <cell r="J265" t="str">
            <v/>
          </cell>
        </row>
        <row r="266">
          <cell r="J266" t="str">
            <v/>
          </cell>
        </row>
        <row r="267">
          <cell r="J267" t="str">
            <v/>
          </cell>
        </row>
        <row r="268">
          <cell r="J268" t="str">
            <v/>
          </cell>
        </row>
        <row r="269">
          <cell r="J269" t="str">
            <v/>
          </cell>
        </row>
        <row r="270">
          <cell r="J270" t="str">
            <v/>
          </cell>
        </row>
        <row r="271">
          <cell r="J271" t="str">
            <v/>
          </cell>
        </row>
        <row r="272">
          <cell r="J272" t="str">
            <v/>
          </cell>
        </row>
        <row r="273">
          <cell r="J273" t="str">
            <v/>
          </cell>
        </row>
        <row r="274">
          <cell r="J274" t="str">
            <v/>
          </cell>
        </row>
        <row r="275">
          <cell r="J275" t="str">
            <v/>
          </cell>
        </row>
        <row r="276">
          <cell r="J276" t="str">
            <v/>
          </cell>
        </row>
        <row r="277">
          <cell r="J277" t="str">
            <v/>
          </cell>
        </row>
        <row r="278">
          <cell r="J278" t="str">
            <v/>
          </cell>
        </row>
        <row r="279">
          <cell r="J279" t="str">
            <v/>
          </cell>
        </row>
        <row r="280">
          <cell r="J280" t="str">
            <v/>
          </cell>
        </row>
        <row r="281">
          <cell r="J281" t="str">
            <v/>
          </cell>
        </row>
        <row r="282">
          <cell r="J282" t="str">
            <v/>
          </cell>
        </row>
        <row r="283">
          <cell r="J283" t="str">
            <v/>
          </cell>
        </row>
        <row r="284">
          <cell r="J284" t="str">
            <v/>
          </cell>
        </row>
        <row r="285">
          <cell r="J285" t="str">
            <v/>
          </cell>
        </row>
        <row r="286">
          <cell r="J286" t="str">
            <v/>
          </cell>
        </row>
        <row r="287">
          <cell r="J287" t="str">
            <v/>
          </cell>
        </row>
        <row r="288">
          <cell r="J288" t="str">
            <v/>
          </cell>
        </row>
        <row r="289">
          <cell r="J289" t="str">
            <v/>
          </cell>
        </row>
        <row r="290">
          <cell r="J290" t="str">
            <v/>
          </cell>
        </row>
        <row r="291">
          <cell r="J291" t="str">
            <v/>
          </cell>
        </row>
        <row r="292">
          <cell r="J292" t="str">
            <v/>
          </cell>
        </row>
        <row r="293">
          <cell r="J293" t="str">
            <v/>
          </cell>
        </row>
        <row r="294">
          <cell r="J294" t="str">
            <v/>
          </cell>
        </row>
        <row r="295">
          <cell r="J295" t="str">
            <v/>
          </cell>
        </row>
        <row r="296">
          <cell r="J296" t="str">
            <v/>
          </cell>
        </row>
        <row r="297">
          <cell r="J297" t="str">
            <v/>
          </cell>
        </row>
        <row r="298">
          <cell r="J298" t="str">
            <v/>
          </cell>
        </row>
        <row r="299">
          <cell r="J299" t="str">
            <v/>
          </cell>
        </row>
        <row r="300">
          <cell r="J300" t="str">
            <v/>
          </cell>
        </row>
        <row r="301">
          <cell r="J301" t="str">
            <v/>
          </cell>
        </row>
        <row r="302">
          <cell r="J302" t="str">
            <v/>
          </cell>
        </row>
        <row r="303">
          <cell r="J303" t="str">
            <v/>
          </cell>
        </row>
        <row r="304">
          <cell r="J304" t="str">
            <v/>
          </cell>
        </row>
        <row r="305">
          <cell r="J305" t="str">
            <v/>
          </cell>
        </row>
        <row r="306">
          <cell r="J306" t="str">
            <v/>
          </cell>
        </row>
        <row r="307">
          <cell r="J307" t="str">
            <v/>
          </cell>
        </row>
        <row r="308">
          <cell r="J308" t="str">
            <v/>
          </cell>
        </row>
        <row r="309">
          <cell r="J309" t="str">
            <v/>
          </cell>
        </row>
        <row r="310">
          <cell r="J310" t="str">
            <v/>
          </cell>
        </row>
        <row r="311">
          <cell r="J311" t="str">
            <v/>
          </cell>
        </row>
        <row r="312">
          <cell r="J312" t="str">
            <v/>
          </cell>
        </row>
        <row r="313">
          <cell r="J313" t="str">
            <v/>
          </cell>
        </row>
        <row r="314">
          <cell r="J314" t="str">
            <v/>
          </cell>
        </row>
        <row r="315">
          <cell r="J315" t="str">
            <v/>
          </cell>
        </row>
        <row r="316">
          <cell r="J316" t="str">
            <v/>
          </cell>
        </row>
        <row r="317">
          <cell r="J317" t="str">
            <v/>
          </cell>
        </row>
        <row r="318">
          <cell r="J318" t="str">
            <v/>
          </cell>
        </row>
        <row r="319">
          <cell r="J319" t="str">
            <v/>
          </cell>
        </row>
        <row r="320">
          <cell r="J320" t="str">
            <v/>
          </cell>
        </row>
        <row r="321">
          <cell r="J321" t="str">
            <v/>
          </cell>
        </row>
        <row r="322">
          <cell r="J322" t="str">
            <v/>
          </cell>
        </row>
        <row r="323">
          <cell r="J323" t="str">
            <v/>
          </cell>
        </row>
        <row r="324">
          <cell r="J324" t="str">
            <v/>
          </cell>
        </row>
        <row r="325">
          <cell r="J325" t="str">
            <v/>
          </cell>
        </row>
        <row r="326">
          <cell r="J326" t="str">
            <v/>
          </cell>
        </row>
        <row r="327">
          <cell r="J327" t="str">
            <v/>
          </cell>
        </row>
        <row r="328">
          <cell r="J328" t="str">
            <v/>
          </cell>
        </row>
        <row r="329">
          <cell r="J329" t="str">
            <v/>
          </cell>
        </row>
        <row r="330">
          <cell r="J330" t="str">
            <v/>
          </cell>
        </row>
        <row r="331">
          <cell r="J331" t="str">
            <v/>
          </cell>
        </row>
        <row r="332">
          <cell r="J332" t="str">
            <v/>
          </cell>
        </row>
        <row r="333">
          <cell r="J333" t="str">
            <v/>
          </cell>
        </row>
        <row r="334">
          <cell r="J334" t="str">
            <v/>
          </cell>
        </row>
        <row r="335">
          <cell r="J335" t="str">
            <v/>
          </cell>
        </row>
        <row r="336">
          <cell r="J336" t="str">
            <v/>
          </cell>
        </row>
        <row r="337">
          <cell r="J337" t="str">
            <v/>
          </cell>
        </row>
        <row r="338">
          <cell r="J338" t="str">
            <v/>
          </cell>
        </row>
        <row r="339">
          <cell r="J339" t="str">
            <v/>
          </cell>
        </row>
        <row r="340">
          <cell r="J340" t="str">
            <v/>
          </cell>
        </row>
        <row r="341">
          <cell r="J341" t="str">
            <v/>
          </cell>
        </row>
        <row r="342">
          <cell r="J342" t="str">
            <v/>
          </cell>
        </row>
        <row r="343">
          <cell r="J343" t="str">
            <v/>
          </cell>
        </row>
        <row r="344">
          <cell r="J344" t="str">
            <v/>
          </cell>
        </row>
        <row r="345">
          <cell r="J345" t="str">
            <v/>
          </cell>
        </row>
        <row r="346">
          <cell r="J346" t="str">
            <v/>
          </cell>
        </row>
        <row r="347">
          <cell r="J347" t="str">
            <v/>
          </cell>
        </row>
        <row r="348">
          <cell r="J348" t="str">
            <v/>
          </cell>
        </row>
        <row r="349">
          <cell r="J349" t="str">
            <v/>
          </cell>
        </row>
        <row r="350">
          <cell r="J350" t="str">
            <v/>
          </cell>
        </row>
        <row r="351">
          <cell r="J351" t="str">
            <v/>
          </cell>
        </row>
        <row r="352">
          <cell r="J352" t="str">
            <v/>
          </cell>
        </row>
        <row r="353">
          <cell r="J353" t="str">
            <v/>
          </cell>
        </row>
        <row r="354">
          <cell r="J354" t="str">
            <v/>
          </cell>
        </row>
        <row r="355">
          <cell r="J355" t="str">
            <v/>
          </cell>
        </row>
        <row r="356">
          <cell r="J356" t="str">
            <v/>
          </cell>
        </row>
        <row r="357">
          <cell r="J357" t="str">
            <v/>
          </cell>
        </row>
        <row r="358">
          <cell r="J358" t="str">
            <v/>
          </cell>
        </row>
        <row r="359">
          <cell r="J359" t="str">
            <v/>
          </cell>
        </row>
        <row r="360">
          <cell r="J360" t="str">
            <v/>
          </cell>
        </row>
        <row r="361">
          <cell r="J361" t="str">
            <v/>
          </cell>
        </row>
        <row r="362">
          <cell r="J362" t="str">
            <v/>
          </cell>
        </row>
        <row r="363">
          <cell r="J363" t="str">
            <v/>
          </cell>
        </row>
        <row r="364">
          <cell r="J364" t="str">
            <v/>
          </cell>
        </row>
        <row r="365">
          <cell r="J365" t="str">
            <v/>
          </cell>
        </row>
        <row r="366">
          <cell r="J366" t="str">
            <v/>
          </cell>
        </row>
        <row r="367">
          <cell r="J367" t="str">
            <v/>
          </cell>
        </row>
        <row r="368">
          <cell r="J368" t="str">
            <v/>
          </cell>
        </row>
        <row r="369">
          <cell r="J369" t="str">
            <v/>
          </cell>
        </row>
        <row r="370">
          <cell r="J370" t="str">
            <v/>
          </cell>
        </row>
        <row r="371">
          <cell r="J371" t="str">
            <v/>
          </cell>
        </row>
        <row r="372">
          <cell r="J372" t="str">
            <v/>
          </cell>
        </row>
        <row r="373">
          <cell r="J373" t="str">
            <v/>
          </cell>
        </row>
        <row r="374">
          <cell r="J374" t="str">
            <v/>
          </cell>
        </row>
        <row r="375">
          <cell r="J375" t="str">
            <v/>
          </cell>
        </row>
        <row r="376">
          <cell r="J376" t="str">
            <v/>
          </cell>
        </row>
        <row r="377">
          <cell r="J377" t="str">
            <v/>
          </cell>
        </row>
        <row r="378">
          <cell r="J378" t="str">
            <v/>
          </cell>
        </row>
        <row r="379">
          <cell r="J379" t="str">
            <v/>
          </cell>
        </row>
        <row r="380">
          <cell r="J380" t="str">
            <v/>
          </cell>
        </row>
        <row r="381">
          <cell r="J381" t="str">
            <v/>
          </cell>
        </row>
        <row r="382">
          <cell r="J382" t="str">
            <v/>
          </cell>
        </row>
        <row r="383">
          <cell r="J383" t="str">
            <v/>
          </cell>
        </row>
        <row r="384">
          <cell r="J384" t="str">
            <v/>
          </cell>
        </row>
        <row r="385">
          <cell r="J385" t="str">
            <v/>
          </cell>
        </row>
        <row r="386">
          <cell r="J386" t="str">
            <v/>
          </cell>
        </row>
        <row r="387">
          <cell r="J387" t="str">
            <v/>
          </cell>
        </row>
        <row r="388">
          <cell r="J388" t="str">
            <v/>
          </cell>
        </row>
        <row r="389">
          <cell r="J389" t="str">
            <v/>
          </cell>
        </row>
        <row r="390">
          <cell r="J390" t="str">
            <v/>
          </cell>
        </row>
        <row r="391">
          <cell r="J391" t="str">
            <v/>
          </cell>
        </row>
        <row r="392">
          <cell r="J392" t="str">
            <v/>
          </cell>
        </row>
        <row r="393">
          <cell r="J393" t="str">
            <v/>
          </cell>
        </row>
        <row r="394">
          <cell r="J394" t="str">
            <v/>
          </cell>
        </row>
        <row r="395">
          <cell r="J395" t="str">
            <v/>
          </cell>
        </row>
        <row r="396">
          <cell r="J396" t="str">
            <v/>
          </cell>
        </row>
        <row r="397">
          <cell r="J397" t="str">
            <v/>
          </cell>
        </row>
        <row r="398">
          <cell r="J398" t="str">
            <v/>
          </cell>
        </row>
        <row r="399">
          <cell r="J399" t="str">
            <v/>
          </cell>
        </row>
        <row r="400">
          <cell r="J400" t="str">
            <v/>
          </cell>
        </row>
        <row r="401">
          <cell r="J401" t="str">
            <v/>
          </cell>
        </row>
        <row r="402">
          <cell r="J402" t="str">
            <v/>
          </cell>
        </row>
        <row r="403">
          <cell r="J403" t="str">
            <v/>
          </cell>
        </row>
        <row r="404">
          <cell r="J404" t="str">
            <v/>
          </cell>
        </row>
        <row r="405">
          <cell r="J405" t="str">
            <v/>
          </cell>
        </row>
        <row r="406">
          <cell r="J406" t="str">
            <v/>
          </cell>
        </row>
        <row r="407">
          <cell r="J407" t="str">
            <v/>
          </cell>
        </row>
        <row r="408">
          <cell r="J408" t="str">
            <v/>
          </cell>
        </row>
        <row r="409">
          <cell r="J409" t="str">
            <v/>
          </cell>
        </row>
        <row r="410">
          <cell r="J410" t="str">
            <v/>
          </cell>
        </row>
        <row r="411">
          <cell r="J411" t="str">
            <v/>
          </cell>
        </row>
        <row r="412">
          <cell r="J412" t="str">
            <v/>
          </cell>
        </row>
        <row r="413">
          <cell r="J413" t="str">
            <v/>
          </cell>
        </row>
        <row r="414">
          <cell r="J414" t="str">
            <v/>
          </cell>
        </row>
        <row r="415">
          <cell r="J415" t="str">
            <v/>
          </cell>
        </row>
        <row r="416">
          <cell r="J416" t="str">
            <v/>
          </cell>
        </row>
        <row r="417">
          <cell r="J417" t="str">
            <v/>
          </cell>
        </row>
        <row r="418">
          <cell r="J418" t="str">
            <v/>
          </cell>
        </row>
        <row r="419">
          <cell r="J419" t="str">
            <v/>
          </cell>
        </row>
        <row r="420">
          <cell r="J420" t="str">
            <v/>
          </cell>
        </row>
        <row r="421">
          <cell r="J421" t="str">
            <v/>
          </cell>
        </row>
        <row r="422">
          <cell r="J422" t="str">
            <v/>
          </cell>
        </row>
        <row r="423">
          <cell r="J423" t="str">
            <v/>
          </cell>
        </row>
        <row r="424">
          <cell r="J424" t="str">
            <v/>
          </cell>
        </row>
        <row r="425">
          <cell r="J425" t="str">
            <v/>
          </cell>
        </row>
        <row r="426">
          <cell r="J426" t="str">
            <v/>
          </cell>
        </row>
        <row r="427">
          <cell r="J427" t="str">
            <v/>
          </cell>
        </row>
        <row r="428">
          <cell r="J428" t="str">
            <v/>
          </cell>
        </row>
        <row r="429">
          <cell r="J429" t="str">
            <v/>
          </cell>
        </row>
        <row r="430">
          <cell r="J430" t="str">
            <v/>
          </cell>
        </row>
        <row r="431">
          <cell r="J431" t="str">
            <v/>
          </cell>
        </row>
        <row r="432">
          <cell r="J432" t="str">
            <v/>
          </cell>
        </row>
        <row r="433">
          <cell r="J433" t="str">
            <v/>
          </cell>
        </row>
        <row r="434">
          <cell r="J434" t="str">
            <v/>
          </cell>
        </row>
        <row r="435">
          <cell r="J435" t="str">
            <v/>
          </cell>
        </row>
        <row r="436">
          <cell r="J436" t="str">
            <v/>
          </cell>
        </row>
        <row r="437">
          <cell r="J437" t="str">
            <v/>
          </cell>
        </row>
        <row r="438">
          <cell r="J438" t="str">
            <v/>
          </cell>
        </row>
        <row r="439">
          <cell r="J439" t="str">
            <v/>
          </cell>
        </row>
        <row r="440">
          <cell r="J440" t="str">
            <v/>
          </cell>
        </row>
        <row r="441">
          <cell r="J441" t="str">
            <v/>
          </cell>
        </row>
        <row r="442">
          <cell r="J442" t="str">
            <v/>
          </cell>
        </row>
        <row r="443">
          <cell r="J443" t="str">
            <v/>
          </cell>
        </row>
        <row r="444">
          <cell r="J444" t="str">
            <v/>
          </cell>
        </row>
        <row r="445">
          <cell r="J445" t="str">
            <v/>
          </cell>
        </row>
        <row r="446">
          <cell r="J446" t="str">
            <v/>
          </cell>
        </row>
        <row r="447">
          <cell r="J447" t="str">
            <v/>
          </cell>
        </row>
        <row r="448">
          <cell r="J448" t="str">
            <v/>
          </cell>
        </row>
        <row r="449">
          <cell r="J449" t="str">
            <v/>
          </cell>
        </row>
        <row r="450">
          <cell r="J450" t="str">
            <v/>
          </cell>
        </row>
        <row r="451">
          <cell r="J451" t="str">
            <v/>
          </cell>
        </row>
        <row r="452">
          <cell r="J452" t="str">
            <v/>
          </cell>
        </row>
        <row r="453">
          <cell r="J453" t="str">
            <v/>
          </cell>
        </row>
        <row r="454">
          <cell r="J454" t="str">
            <v/>
          </cell>
        </row>
        <row r="455">
          <cell r="J455" t="str">
            <v/>
          </cell>
        </row>
        <row r="456">
          <cell r="J456" t="str">
            <v/>
          </cell>
        </row>
        <row r="457">
          <cell r="J457" t="str">
            <v/>
          </cell>
        </row>
        <row r="458">
          <cell r="J458" t="str">
            <v/>
          </cell>
        </row>
        <row r="459">
          <cell r="J459" t="str">
            <v/>
          </cell>
        </row>
        <row r="460">
          <cell r="J460" t="str">
            <v/>
          </cell>
        </row>
        <row r="461">
          <cell r="J461" t="str">
            <v/>
          </cell>
        </row>
        <row r="462">
          <cell r="J462" t="str">
            <v/>
          </cell>
        </row>
        <row r="463">
          <cell r="J463" t="str">
            <v/>
          </cell>
        </row>
        <row r="464">
          <cell r="J464" t="str">
            <v/>
          </cell>
        </row>
        <row r="465">
          <cell r="J465" t="str">
            <v/>
          </cell>
        </row>
        <row r="466">
          <cell r="J466" t="str">
            <v/>
          </cell>
        </row>
        <row r="467">
          <cell r="J467" t="str">
            <v/>
          </cell>
        </row>
        <row r="468">
          <cell r="J468" t="str">
            <v/>
          </cell>
        </row>
        <row r="469">
          <cell r="J469" t="str">
            <v/>
          </cell>
        </row>
        <row r="470">
          <cell r="J470" t="str">
            <v/>
          </cell>
        </row>
        <row r="471">
          <cell r="J471" t="str">
            <v/>
          </cell>
        </row>
        <row r="472">
          <cell r="J472" t="str">
            <v/>
          </cell>
        </row>
        <row r="473">
          <cell r="J473" t="str">
            <v/>
          </cell>
        </row>
        <row r="474">
          <cell r="J474" t="str">
            <v/>
          </cell>
        </row>
        <row r="475">
          <cell r="J475" t="str">
            <v/>
          </cell>
        </row>
        <row r="476">
          <cell r="J476" t="str">
            <v/>
          </cell>
        </row>
        <row r="477">
          <cell r="J477" t="str">
            <v/>
          </cell>
        </row>
        <row r="478">
          <cell r="J478" t="str">
            <v/>
          </cell>
        </row>
        <row r="479">
          <cell r="J479" t="str">
            <v/>
          </cell>
        </row>
        <row r="480">
          <cell r="J480" t="str">
            <v/>
          </cell>
        </row>
        <row r="481">
          <cell r="J481" t="str">
            <v/>
          </cell>
        </row>
        <row r="482">
          <cell r="J482" t="str">
            <v/>
          </cell>
        </row>
        <row r="483">
          <cell r="J483" t="str">
            <v/>
          </cell>
        </row>
        <row r="484">
          <cell r="J484" t="str">
            <v/>
          </cell>
        </row>
        <row r="485">
          <cell r="J485" t="str">
            <v/>
          </cell>
        </row>
        <row r="486">
          <cell r="J486" t="str">
            <v/>
          </cell>
        </row>
        <row r="487">
          <cell r="J487" t="str">
            <v/>
          </cell>
        </row>
        <row r="488">
          <cell r="J488" t="str">
            <v/>
          </cell>
        </row>
        <row r="489">
          <cell r="J489" t="str">
            <v/>
          </cell>
        </row>
        <row r="490">
          <cell r="J490" t="str">
            <v/>
          </cell>
        </row>
        <row r="491">
          <cell r="J491" t="str">
            <v/>
          </cell>
        </row>
        <row r="492">
          <cell r="J492" t="str">
            <v/>
          </cell>
        </row>
        <row r="493">
          <cell r="J493" t="str">
            <v/>
          </cell>
        </row>
        <row r="494">
          <cell r="J494" t="str">
            <v/>
          </cell>
        </row>
        <row r="495">
          <cell r="J495" t="str">
            <v/>
          </cell>
        </row>
        <row r="496">
          <cell r="J496" t="str">
            <v/>
          </cell>
        </row>
        <row r="497">
          <cell r="J497" t="str">
            <v/>
          </cell>
        </row>
        <row r="498">
          <cell r="J498" t="str">
            <v/>
          </cell>
        </row>
        <row r="499">
          <cell r="J499" t="str">
            <v/>
          </cell>
        </row>
        <row r="500">
          <cell r="J500" t="str">
            <v/>
          </cell>
        </row>
        <row r="501">
          <cell r="J501" t="str">
            <v/>
          </cell>
        </row>
        <row r="502">
          <cell r="J502" t="str">
            <v/>
          </cell>
        </row>
        <row r="503">
          <cell r="J503" t="str">
            <v/>
          </cell>
        </row>
        <row r="504">
          <cell r="J504" t="str">
            <v/>
          </cell>
        </row>
        <row r="505">
          <cell r="J505" t="str">
            <v/>
          </cell>
        </row>
        <row r="506">
          <cell r="J506" t="str">
            <v/>
          </cell>
        </row>
        <row r="507">
          <cell r="J507" t="str">
            <v/>
          </cell>
        </row>
        <row r="508">
          <cell r="J508" t="str">
            <v/>
          </cell>
        </row>
        <row r="509">
          <cell r="J509" t="str">
            <v/>
          </cell>
        </row>
        <row r="510">
          <cell r="J510" t="str">
            <v/>
          </cell>
        </row>
        <row r="511">
          <cell r="J511" t="str">
            <v/>
          </cell>
        </row>
        <row r="512">
          <cell r="J512" t="str">
            <v/>
          </cell>
        </row>
        <row r="513">
          <cell r="J513" t="str">
            <v/>
          </cell>
        </row>
        <row r="514">
          <cell r="J514" t="str">
            <v/>
          </cell>
        </row>
        <row r="515">
          <cell r="J515" t="str">
            <v/>
          </cell>
        </row>
        <row r="516">
          <cell r="J516" t="str">
            <v/>
          </cell>
        </row>
        <row r="517">
          <cell r="J517" t="str">
            <v/>
          </cell>
        </row>
        <row r="518">
          <cell r="J518" t="str">
            <v/>
          </cell>
        </row>
        <row r="519">
          <cell r="J519" t="str">
            <v/>
          </cell>
        </row>
        <row r="520">
          <cell r="J520" t="str">
            <v/>
          </cell>
        </row>
        <row r="521">
          <cell r="J521" t="str">
            <v/>
          </cell>
        </row>
        <row r="522">
          <cell r="J522" t="str">
            <v/>
          </cell>
        </row>
        <row r="523">
          <cell r="J523" t="str">
            <v/>
          </cell>
        </row>
        <row r="524">
          <cell r="J524" t="str">
            <v/>
          </cell>
        </row>
        <row r="525">
          <cell r="J525" t="str">
            <v/>
          </cell>
        </row>
        <row r="526">
          <cell r="J526" t="str">
            <v/>
          </cell>
        </row>
        <row r="527">
          <cell r="J527" t="str">
            <v/>
          </cell>
        </row>
        <row r="528">
          <cell r="J528" t="str">
            <v/>
          </cell>
        </row>
        <row r="529">
          <cell r="J529" t="str">
            <v/>
          </cell>
        </row>
        <row r="530">
          <cell r="J530" t="str">
            <v/>
          </cell>
        </row>
        <row r="531">
          <cell r="J531" t="str">
            <v/>
          </cell>
        </row>
        <row r="532">
          <cell r="J532" t="str">
            <v/>
          </cell>
        </row>
        <row r="533">
          <cell r="J533" t="str">
            <v/>
          </cell>
        </row>
        <row r="534">
          <cell r="J534" t="str">
            <v/>
          </cell>
        </row>
        <row r="535">
          <cell r="J535" t="str">
            <v/>
          </cell>
        </row>
        <row r="536">
          <cell r="J536" t="str">
            <v/>
          </cell>
        </row>
        <row r="537">
          <cell r="J537" t="str">
            <v/>
          </cell>
        </row>
        <row r="538">
          <cell r="J538" t="str">
            <v/>
          </cell>
        </row>
        <row r="539">
          <cell r="J539" t="str">
            <v/>
          </cell>
        </row>
        <row r="540">
          <cell r="J540" t="str">
            <v/>
          </cell>
        </row>
        <row r="541">
          <cell r="J541" t="str">
            <v/>
          </cell>
        </row>
        <row r="542">
          <cell r="J542" t="str">
            <v/>
          </cell>
        </row>
        <row r="543">
          <cell r="J543" t="str">
            <v/>
          </cell>
        </row>
        <row r="544">
          <cell r="J544" t="str">
            <v/>
          </cell>
        </row>
        <row r="545">
          <cell r="J545" t="str">
            <v/>
          </cell>
        </row>
        <row r="546">
          <cell r="J546" t="str">
            <v/>
          </cell>
        </row>
        <row r="547">
          <cell r="J547" t="str">
            <v/>
          </cell>
        </row>
        <row r="548">
          <cell r="J548" t="str">
            <v/>
          </cell>
        </row>
        <row r="549">
          <cell r="J549" t="str">
            <v/>
          </cell>
        </row>
        <row r="550">
          <cell r="J550" t="str">
            <v/>
          </cell>
        </row>
        <row r="551">
          <cell r="J551" t="str">
            <v/>
          </cell>
        </row>
        <row r="552">
          <cell r="J552" t="str">
            <v/>
          </cell>
        </row>
        <row r="553">
          <cell r="J553" t="str">
            <v/>
          </cell>
        </row>
        <row r="554">
          <cell r="J554" t="str">
            <v/>
          </cell>
        </row>
        <row r="555">
          <cell r="J555" t="str">
            <v/>
          </cell>
        </row>
        <row r="556">
          <cell r="J556" t="str">
            <v/>
          </cell>
        </row>
        <row r="557">
          <cell r="J557" t="str">
            <v/>
          </cell>
        </row>
        <row r="558">
          <cell r="J558" t="str">
            <v/>
          </cell>
        </row>
        <row r="559">
          <cell r="J559" t="str">
            <v/>
          </cell>
        </row>
        <row r="560">
          <cell r="J560" t="str">
            <v/>
          </cell>
        </row>
        <row r="561">
          <cell r="J561" t="str">
            <v/>
          </cell>
        </row>
        <row r="562">
          <cell r="J562" t="str">
            <v/>
          </cell>
        </row>
        <row r="563">
          <cell r="J563" t="str">
            <v/>
          </cell>
        </row>
        <row r="564">
          <cell r="J564" t="str">
            <v/>
          </cell>
        </row>
        <row r="565">
          <cell r="J565" t="str">
            <v/>
          </cell>
        </row>
        <row r="566">
          <cell r="J566" t="str">
            <v/>
          </cell>
        </row>
        <row r="567">
          <cell r="J567" t="str">
            <v/>
          </cell>
        </row>
        <row r="568">
          <cell r="J568" t="str">
            <v/>
          </cell>
        </row>
        <row r="569">
          <cell r="J569" t="str">
            <v/>
          </cell>
        </row>
        <row r="570">
          <cell r="J570" t="str">
            <v/>
          </cell>
        </row>
        <row r="571">
          <cell r="J571" t="str">
            <v/>
          </cell>
        </row>
        <row r="572">
          <cell r="J572" t="str">
            <v/>
          </cell>
        </row>
        <row r="573">
          <cell r="J573" t="str">
            <v/>
          </cell>
        </row>
        <row r="574">
          <cell r="J574" t="str">
            <v/>
          </cell>
        </row>
        <row r="575">
          <cell r="J575" t="str">
            <v/>
          </cell>
        </row>
        <row r="576">
          <cell r="J576" t="str">
            <v/>
          </cell>
        </row>
        <row r="577">
          <cell r="J577" t="str">
            <v/>
          </cell>
        </row>
        <row r="578">
          <cell r="J578" t="str">
            <v/>
          </cell>
        </row>
        <row r="579">
          <cell r="J579" t="str">
            <v/>
          </cell>
        </row>
        <row r="580">
          <cell r="J580" t="str">
            <v/>
          </cell>
        </row>
        <row r="581">
          <cell r="J581" t="str">
            <v/>
          </cell>
        </row>
        <row r="582">
          <cell r="J582" t="str">
            <v/>
          </cell>
        </row>
        <row r="583">
          <cell r="J583" t="str">
            <v/>
          </cell>
        </row>
        <row r="584">
          <cell r="J584" t="str">
            <v/>
          </cell>
        </row>
        <row r="585">
          <cell r="J585" t="str">
            <v/>
          </cell>
        </row>
        <row r="586">
          <cell r="J586" t="str">
            <v/>
          </cell>
        </row>
        <row r="587">
          <cell r="J587" t="str">
            <v/>
          </cell>
        </row>
        <row r="588">
          <cell r="J588" t="str">
            <v/>
          </cell>
        </row>
        <row r="589">
          <cell r="J589" t="str">
            <v/>
          </cell>
        </row>
        <row r="590">
          <cell r="J590" t="str">
            <v/>
          </cell>
        </row>
        <row r="591">
          <cell r="J591" t="str">
            <v/>
          </cell>
        </row>
        <row r="592">
          <cell r="J592" t="str">
            <v/>
          </cell>
        </row>
        <row r="593">
          <cell r="J593" t="str">
            <v/>
          </cell>
        </row>
        <row r="594">
          <cell r="J594" t="str">
            <v/>
          </cell>
        </row>
        <row r="595">
          <cell r="J595" t="str">
            <v/>
          </cell>
        </row>
        <row r="596">
          <cell r="J596" t="str">
            <v/>
          </cell>
        </row>
        <row r="597">
          <cell r="J597" t="str">
            <v/>
          </cell>
        </row>
        <row r="598">
          <cell r="J598" t="str">
            <v/>
          </cell>
        </row>
        <row r="599">
          <cell r="J599" t="str">
            <v/>
          </cell>
        </row>
        <row r="600">
          <cell r="J600" t="str">
            <v/>
          </cell>
        </row>
        <row r="601">
          <cell r="J601" t="str">
            <v/>
          </cell>
        </row>
        <row r="602">
          <cell r="J602" t="str">
            <v/>
          </cell>
        </row>
        <row r="603">
          <cell r="J603" t="str">
            <v/>
          </cell>
        </row>
        <row r="604">
          <cell r="J604" t="str">
            <v/>
          </cell>
        </row>
        <row r="605">
          <cell r="J605" t="str">
            <v/>
          </cell>
        </row>
        <row r="606">
          <cell r="J606" t="str">
            <v/>
          </cell>
        </row>
        <row r="607">
          <cell r="J607" t="str">
            <v/>
          </cell>
        </row>
        <row r="608">
          <cell r="J608" t="str">
            <v/>
          </cell>
        </row>
        <row r="609">
          <cell r="J609" t="str">
            <v/>
          </cell>
        </row>
        <row r="610">
          <cell r="J610" t="str">
            <v/>
          </cell>
        </row>
        <row r="611">
          <cell r="J611" t="str">
            <v/>
          </cell>
        </row>
        <row r="612">
          <cell r="J612" t="str">
            <v/>
          </cell>
        </row>
        <row r="613">
          <cell r="J613" t="str">
            <v/>
          </cell>
        </row>
        <row r="614">
          <cell r="J614" t="str">
            <v/>
          </cell>
        </row>
        <row r="615">
          <cell r="J615" t="str">
            <v/>
          </cell>
        </row>
        <row r="616">
          <cell r="J616" t="str">
            <v/>
          </cell>
        </row>
        <row r="617">
          <cell r="J617" t="str">
            <v/>
          </cell>
        </row>
        <row r="618">
          <cell r="J618" t="str">
            <v/>
          </cell>
        </row>
        <row r="619">
          <cell r="J619" t="str">
            <v/>
          </cell>
        </row>
        <row r="620">
          <cell r="J620" t="str">
            <v/>
          </cell>
        </row>
        <row r="621">
          <cell r="J621" t="str">
            <v/>
          </cell>
        </row>
        <row r="622">
          <cell r="J622" t="str">
            <v/>
          </cell>
        </row>
        <row r="623">
          <cell r="J623" t="str">
            <v/>
          </cell>
        </row>
        <row r="624">
          <cell r="J624" t="str">
            <v/>
          </cell>
        </row>
        <row r="625">
          <cell r="J625" t="str">
            <v/>
          </cell>
        </row>
        <row r="626">
          <cell r="J626" t="str">
            <v/>
          </cell>
        </row>
        <row r="627">
          <cell r="J627" t="str">
            <v/>
          </cell>
        </row>
        <row r="628">
          <cell r="J628" t="str">
            <v/>
          </cell>
        </row>
        <row r="629">
          <cell r="J629" t="str">
            <v/>
          </cell>
        </row>
        <row r="630">
          <cell r="J630" t="str">
            <v/>
          </cell>
        </row>
        <row r="631">
          <cell r="J631" t="str">
            <v/>
          </cell>
        </row>
        <row r="632">
          <cell r="J632" t="str">
            <v/>
          </cell>
        </row>
        <row r="633">
          <cell r="J633" t="str">
            <v/>
          </cell>
        </row>
        <row r="634">
          <cell r="J634" t="str">
            <v/>
          </cell>
        </row>
        <row r="635">
          <cell r="J635" t="str">
            <v/>
          </cell>
        </row>
        <row r="636">
          <cell r="J636" t="str">
            <v/>
          </cell>
        </row>
        <row r="637">
          <cell r="J637" t="str">
            <v/>
          </cell>
        </row>
        <row r="638">
          <cell r="J638" t="str">
            <v/>
          </cell>
        </row>
        <row r="639">
          <cell r="J639" t="str">
            <v/>
          </cell>
        </row>
        <row r="640">
          <cell r="J640" t="str">
            <v/>
          </cell>
        </row>
        <row r="641">
          <cell r="J641" t="str">
            <v/>
          </cell>
        </row>
        <row r="642">
          <cell r="J642" t="str">
            <v/>
          </cell>
        </row>
        <row r="643">
          <cell r="J643" t="str">
            <v/>
          </cell>
        </row>
        <row r="644">
          <cell r="J644" t="str">
            <v/>
          </cell>
        </row>
        <row r="645">
          <cell r="J645" t="str">
            <v/>
          </cell>
        </row>
        <row r="646">
          <cell r="J646" t="str">
            <v/>
          </cell>
        </row>
        <row r="647">
          <cell r="J647" t="str">
            <v/>
          </cell>
        </row>
        <row r="648">
          <cell r="J648" t="str">
            <v/>
          </cell>
        </row>
        <row r="649">
          <cell r="J649" t="str">
            <v/>
          </cell>
        </row>
        <row r="650">
          <cell r="J650" t="str">
            <v/>
          </cell>
        </row>
        <row r="651">
          <cell r="J651" t="str">
            <v/>
          </cell>
        </row>
        <row r="652">
          <cell r="J652" t="str">
            <v/>
          </cell>
        </row>
        <row r="653">
          <cell r="J653" t="str">
            <v/>
          </cell>
        </row>
        <row r="654">
          <cell r="J654" t="str">
            <v/>
          </cell>
        </row>
        <row r="655">
          <cell r="J655" t="str">
            <v/>
          </cell>
        </row>
        <row r="656">
          <cell r="J656" t="str">
            <v/>
          </cell>
        </row>
        <row r="657">
          <cell r="J657" t="str">
            <v/>
          </cell>
        </row>
        <row r="658">
          <cell r="J658" t="str">
            <v/>
          </cell>
        </row>
        <row r="659">
          <cell r="J659" t="str">
            <v/>
          </cell>
        </row>
        <row r="660">
          <cell r="J660" t="str">
            <v/>
          </cell>
        </row>
        <row r="661">
          <cell r="J661" t="str">
            <v/>
          </cell>
        </row>
        <row r="662">
          <cell r="J662" t="str">
            <v/>
          </cell>
        </row>
        <row r="663">
          <cell r="J663" t="str">
            <v/>
          </cell>
        </row>
        <row r="664">
          <cell r="J664" t="str">
            <v/>
          </cell>
        </row>
        <row r="665">
          <cell r="J665" t="str">
            <v/>
          </cell>
        </row>
        <row r="666">
          <cell r="J666" t="str">
            <v/>
          </cell>
        </row>
        <row r="667">
          <cell r="J667" t="str">
            <v/>
          </cell>
        </row>
        <row r="668">
          <cell r="J668" t="str">
            <v/>
          </cell>
        </row>
        <row r="669">
          <cell r="J669" t="str">
            <v/>
          </cell>
        </row>
        <row r="670">
          <cell r="J670" t="str">
            <v/>
          </cell>
        </row>
        <row r="671">
          <cell r="J671" t="str">
            <v/>
          </cell>
        </row>
        <row r="672">
          <cell r="J672" t="str">
            <v/>
          </cell>
        </row>
        <row r="673">
          <cell r="J673" t="str">
            <v/>
          </cell>
        </row>
        <row r="674">
          <cell r="J674" t="str">
            <v/>
          </cell>
        </row>
        <row r="675">
          <cell r="J675" t="str">
            <v/>
          </cell>
        </row>
        <row r="676">
          <cell r="J676" t="str">
            <v/>
          </cell>
        </row>
        <row r="677">
          <cell r="J677" t="str">
            <v/>
          </cell>
        </row>
        <row r="678">
          <cell r="J678" t="str">
            <v/>
          </cell>
        </row>
        <row r="679">
          <cell r="J679" t="str">
            <v/>
          </cell>
        </row>
        <row r="680">
          <cell r="J680" t="str">
            <v/>
          </cell>
        </row>
        <row r="681">
          <cell r="J681" t="str">
            <v/>
          </cell>
        </row>
        <row r="682">
          <cell r="J682" t="str">
            <v/>
          </cell>
        </row>
        <row r="683">
          <cell r="J683" t="str">
            <v/>
          </cell>
        </row>
        <row r="684">
          <cell r="J684" t="str">
            <v/>
          </cell>
        </row>
        <row r="685">
          <cell r="J685" t="str">
            <v/>
          </cell>
        </row>
        <row r="686">
          <cell r="J686" t="str">
            <v/>
          </cell>
        </row>
        <row r="687">
          <cell r="J687" t="str">
            <v/>
          </cell>
        </row>
        <row r="688">
          <cell r="J688" t="str">
            <v/>
          </cell>
        </row>
        <row r="689">
          <cell r="J689" t="str">
            <v/>
          </cell>
        </row>
        <row r="690">
          <cell r="J690" t="str">
            <v/>
          </cell>
        </row>
        <row r="691">
          <cell r="J691" t="str">
            <v/>
          </cell>
        </row>
        <row r="692">
          <cell r="J692" t="str">
            <v/>
          </cell>
        </row>
        <row r="693">
          <cell r="J693" t="str">
            <v/>
          </cell>
        </row>
        <row r="694">
          <cell r="J694" t="str">
            <v/>
          </cell>
        </row>
        <row r="695">
          <cell r="J695" t="str">
            <v/>
          </cell>
        </row>
        <row r="696">
          <cell r="J696" t="str">
            <v/>
          </cell>
        </row>
        <row r="697">
          <cell r="J697" t="str">
            <v/>
          </cell>
        </row>
        <row r="698">
          <cell r="J698" t="str">
            <v/>
          </cell>
        </row>
        <row r="699">
          <cell r="J699" t="str">
            <v/>
          </cell>
        </row>
        <row r="700">
          <cell r="J700" t="str">
            <v/>
          </cell>
        </row>
        <row r="701">
          <cell r="J701" t="str">
            <v/>
          </cell>
        </row>
        <row r="702">
          <cell r="J702" t="str">
            <v/>
          </cell>
        </row>
        <row r="703">
          <cell r="J703" t="str">
            <v/>
          </cell>
        </row>
        <row r="704">
          <cell r="J704" t="str">
            <v/>
          </cell>
        </row>
        <row r="705">
          <cell r="J705" t="str">
            <v/>
          </cell>
        </row>
        <row r="706">
          <cell r="J706" t="str">
            <v/>
          </cell>
        </row>
        <row r="707">
          <cell r="J707" t="str">
            <v/>
          </cell>
        </row>
        <row r="708">
          <cell r="J708" t="str">
            <v/>
          </cell>
        </row>
        <row r="709">
          <cell r="J709" t="str">
            <v/>
          </cell>
        </row>
        <row r="710">
          <cell r="J710" t="str">
            <v/>
          </cell>
        </row>
        <row r="711">
          <cell r="J711" t="str">
            <v/>
          </cell>
        </row>
        <row r="712">
          <cell r="J712" t="str">
            <v/>
          </cell>
        </row>
        <row r="713">
          <cell r="J713" t="str">
            <v/>
          </cell>
        </row>
        <row r="714">
          <cell r="J714" t="str">
            <v/>
          </cell>
        </row>
        <row r="715">
          <cell r="J715" t="str">
            <v/>
          </cell>
        </row>
        <row r="716">
          <cell r="J716" t="str">
            <v/>
          </cell>
        </row>
        <row r="717">
          <cell r="J717" t="str">
            <v/>
          </cell>
        </row>
        <row r="718">
          <cell r="J718" t="str">
            <v/>
          </cell>
        </row>
        <row r="719">
          <cell r="J719" t="str">
            <v/>
          </cell>
        </row>
        <row r="720">
          <cell r="J720" t="str">
            <v/>
          </cell>
        </row>
        <row r="721">
          <cell r="J721" t="str">
            <v/>
          </cell>
        </row>
        <row r="722">
          <cell r="J722" t="str">
            <v/>
          </cell>
        </row>
        <row r="723">
          <cell r="J723" t="str">
            <v/>
          </cell>
        </row>
        <row r="724">
          <cell r="J724" t="str">
            <v/>
          </cell>
        </row>
        <row r="725">
          <cell r="J725" t="str">
            <v/>
          </cell>
        </row>
        <row r="726">
          <cell r="J726" t="str">
            <v/>
          </cell>
        </row>
        <row r="727">
          <cell r="J727" t="str">
            <v/>
          </cell>
        </row>
        <row r="728">
          <cell r="J728" t="str">
            <v/>
          </cell>
        </row>
        <row r="729">
          <cell r="J729" t="str">
            <v/>
          </cell>
        </row>
        <row r="730">
          <cell r="J730" t="str">
            <v/>
          </cell>
        </row>
        <row r="731">
          <cell r="J731" t="str">
            <v/>
          </cell>
        </row>
        <row r="732">
          <cell r="J732" t="str">
            <v/>
          </cell>
        </row>
        <row r="733">
          <cell r="J733" t="str">
            <v/>
          </cell>
        </row>
        <row r="734">
          <cell r="J734" t="str">
            <v/>
          </cell>
        </row>
        <row r="735">
          <cell r="J735" t="str">
            <v/>
          </cell>
        </row>
        <row r="736">
          <cell r="J736" t="str">
            <v/>
          </cell>
        </row>
        <row r="737">
          <cell r="J737" t="str">
            <v/>
          </cell>
        </row>
        <row r="738">
          <cell r="J738" t="str">
            <v/>
          </cell>
        </row>
        <row r="739">
          <cell r="J739" t="str">
            <v/>
          </cell>
        </row>
        <row r="740">
          <cell r="J740" t="str">
            <v/>
          </cell>
        </row>
        <row r="741">
          <cell r="J741" t="str">
            <v/>
          </cell>
        </row>
        <row r="742">
          <cell r="J742" t="str">
            <v/>
          </cell>
        </row>
        <row r="743">
          <cell r="J743" t="str">
            <v/>
          </cell>
        </row>
        <row r="744">
          <cell r="J744" t="str">
            <v/>
          </cell>
        </row>
        <row r="745">
          <cell r="J745" t="str">
            <v/>
          </cell>
        </row>
        <row r="746">
          <cell r="J746" t="str">
            <v/>
          </cell>
        </row>
        <row r="747">
          <cell r="J747" t="str">
            <v/>
          </cell>
        </row>
        <row r="748">
          <cell r="J748" t="str">
            <v/>
          </cell>
        </row>
        <row r="749">
          <cell r="J749" t="str">
            <v/>
          </cell>
        </row>
        <row r="750">
          <cell r="J750" t="str">
            <v/>
          </cell>
        </row>
        <row r="751">
          <cell r="J751" t="str">
            <v/>
          </cell>
        </row>
        <row r="752">
          <cell r="J752" t="str">
            <v/>
          </cell>
        </row>
        <row r="753">
          <cell r="J753" t="str">
            <v/>
          </cell>
        </row>
        <row r="754">
          <cell r="J754" t="str">
            <v/>
          </cell>
        </row>
        <row r="755">
          <cell r="J755" t="str">
            <v/>
          </cell>
        </row>
        <row r="756">
          <cell r="J756" t="str">
            <v/>
          </cell>
        </row>
        <row r="757">
          <cell r="J757" t="str">
            <v/>
          </cell>
        </row>
        <row r="758">
          <cell r="J758" t="str">
            <v/>
          </cell>
        </row>
        <row r="759">
          <cell r="J759" t="str">
            <v/>
          </cell>
        </row>
        <row r="760">
          <cell r="J760" t="str">
            <v/>
          </cell>
        </row>
        <row r="761">
          <cell r="J761" t="str">
            <v/>
          </cell>
        </row>
        <row r="762">
          <cell r="J762" t="str">
            <v/>
          </cell>
        </row>
        <row r="763">
          <cell r="J763" t="str">
            <v/>
          </cell>
        </row>
        <row r="764">
          <cell r="J764" t="str">
            <v/>
          </cell>
        </row>
        <row r="765">
          <cell r="J765" t="str">
            <v/>
          </cell>
        </row>
        <row r="766">
          <cell r="J766" t="str">
            <v/>
          </cell>
        </row>
        <row r="767">
          <cell r="J767" t="str">
            <v/>
          </cell>
        </row>
        <row r="768">
          <cell r="J768" t="str">
            <v/>
          </cell>
        </row>
        <row r="769">
          <cell r="J769" t="str">
            <v/>
          </cell>
        </row>
        <row r="770">
          <cell r="J770" t="str">
            <v/>
          </cell>
        </row>
        <row r="771">
          <cell r="J771" t="str">
            <v/>
          </cell>
        </row>
        <row r="772">
          <cell r="J772" t="str">
            <v/>
          </cell>
        </row>
        <row r="773">
          <cell r="J773" t="str">
            <v/>
          </cell>
        </row>
        <row r="774">
          <cell r="J774" t="str">
            <v/>
          </cell>
        </row>
        <row r="775">
          <cell r="J775" t="str">
            <v/>
          </cell>
        </row>
        <row r="776">
          <cell r="J776" t="str">
            <v/>
          </cell>
        </row>
        <row r="777">
          <cell r="J777" t="str">
            <v/>
          </cell>
        </row>
        <row r="778">
          <cell r="J778" t="str">
            <v/>
          </cell>
        </row>
        <row r="779">
          <cell r="J779" t="str">
            <v/>
          </cell>
        </row>
        <row r="780">
          <cell r="J780" t="str">
            <v/>
          </cell>
        </row>
        <row r="781">
          <cell r="J781" t="str">
            <v/>
          </cell>
        </row>
        <row r="782">
          <cell r="J782" t="str">
            <v/>
          </cell>
        </row>
        <row r="783">
          <cell r="J783" t="str">
            <v/>
          </cell>
        </row>
        <row r="784">
          <cell r="J784" t="str">
            <v/>
          </cell>
        </row>
        <row r="785">
          <cell r="J785" t="str">
            <v/>
          </cell>
        </row>
        <row r="786">
          <cell r="J786" t="str">
            <v/>
          </cell>
        </row>
        <row r="787">
          <cell r="J787" t="str">
            <v/>
          </cell>
        </row>
        <row r="788">
          <cell r="J788" t="str">
            <v/>
          </cell>
        </row>
        <row r="789">
          <cell r="J789" t="str">
            <v/>
          </cell>
        </row>
        <row r="790">
          <cell r="J790" t="str">
            <v/>
          </cell>
        </row>
        <row r="791">
          <cell r="J791" t="str">
            <v/>
          </cell>
        </row>
        <row r="792">
          <cell r="J792" t="str">
            <v/>
          </cell>
        </row>
        <row r="793">
          <cell r="J793" t="str">
            <v/>
          </cell>
        </row>
        <row r="794">
          <cell r="J794" t="str">
            <v/>
          </cell>
        </row>
        <row r="795">
          <cell r="J795" t="str">
            <v/>
          </cell>
        </row>
        <row r="796">
          <cell r="J796" t="str">
            <v/>
          </cell>
        </row>
        <row r="797">
          <cell r="J797" t="str">
            <v/>
          </cell>
        </row>
        <row r="798">
          <cell r="J798" t="str">
            <v/>
          </cell>
        </row>
        <row r="799">
          <cell r="J799" t="str">
            <v/>
          </cell>
        </row>
        <row r="800">
          <cell r="J800" t="str">
            <v/>
          </cell>
        </row>
        <row r="801">
          <cell r="J801" t="str">
            <v/>
          </cell>
        </row>
        <row r="802">
          <cell r="J802" t="str">
            <v/>
          </cell>
        </row>
        <row r="803">
          <cell r="J803" t="str">
            <v/>
          </cell>
        </row>
        <row r="804">
          <cell r="J804" t="str">
            <v/>
          </cell>
        </row>
        <row r="805">
          <cell r="J805" t="str">
            <v/>
          </cell>
        </row>
        <row r="806">
          <cell r="J806" t="str">
            <v/>
          </cell>
        </row>
        <row r="807">
          <cell r="J807" t="str">
            <v/>
          </cell>
        </row>
        <row r="808">
          <cell r="J808" t="str">
            <v/>
          </cell>
        </row>
        <row r="809">
          <cell r="J809" t="str">
            <v/>
          </cell>
        </row>
        <row r="810">
          <cell r="J810" t="str">
            <v/>
          </cell>
        </row>
        <row r="811">
          <cell r="J811" t="str">
            <v/>
          </cell>
        </row>
        <row r="812">
          <cell r="J812" t="str">
            <v/>
          </cell>
        </row>
        <row r="813">
          <cell r="J813" t="str">
            <v/>
          </cell>
        </row>
        <row r="814">
          <cell r="J814" t="str">
            <v/>
          </cell>
        </row>
        <row r="815">
          <cell r="J815" t="str">
            <v/>
          </cell>
        </row>
        <row r="816">
          <cell r="J816" t="str">
            <v/>
          </cell>
        </row>
        <row r="817">
          <cell r="J817" t="str">
            <v/>
          </cell>
        </row>
        <row r="818">
          <cell r="J818" t="str">
            <v/>
          </cell>
        </row>
        <row r="819">
          <cell r="J819" t="str">
            <v/>
          </cell>
        </row>
        <row r="820">
          <cell r="J820" t="str">
            <v/>
          </cell>
        </row>
        <row r="821">
          <cell r="J821" t="str">
            <v/>
          </cell>
        </row>
        <row r="822">
          <cell r="J822" t="str">
            <v/>
          </cell>
        </row>
        <row r="823">
          <cell r="J823" t="str">
            <v/>
          </cell>
        </row>
        <row r="824">
          <cell r="J824" t="str">
            <v/>
          </cell>
        </row>
        <row r="825">
          <cell r="J825" t="str">
            <v/>
          </cell>
        </row>
        <row r="826">
          <cell r="J826" t="str">
            <v/>
          </cell>
        </row>
        <row r="827">
          <cell r="J827" t="str">
            <v/>
          </cell>
        </row>
        <row r="828">
          <cell r="J828" t="str">
            <v/>
          </cell>
        </row>
        <row r="829">
          <cell r="J829" t="str">
            <v/>
          </cell>
        </row>
        <row r="830">
          <cell r="J830" t="str">
            <v/>
          </cell>
        </row>
        <row r="831">
          <cell r="J831" t="str">
            <v/>
          </cell>
        </row>
        <row r="832">
          <cell r="J832" t="str">
            <v/>
          </cell>
        </row>
        <row r="833">
          <cell r="J833" t="str">
            <v/>
          </cell>
        </row>
        <row r="834">
          <cell r="J834" t="str">
            <v/>
          </cell>
        </row>
        <row r="835">
          <cell r="J835" t="str">
            <v/>
          </cell>
        </row>
        <row r="836">
          <cell r="J836" t="str">
            <v/>
          </cell>
        </row>
        <row r="837">
          <cell r="J837" t="str">
            <v/>
          </cell>
        </row>
        <row r="838">
          <cell r="J838" t="str">
            <v/>
          </cell>
        </row>
        <row r="839">
          <cell r="J839" t="str">
            <v/>
          </cell>
        </row>
        <row r="840">
          <cell r="J840" t="str">
            <v/>
          </cell>
        </row>
        <row r="841">
          <cell r="J841" t="str">
            <v/>
          </cell>
        </row>
        <row r="842">
          <cell r="J842" t="str">
            <v/>
          </cell>
        </row>
        <row r="843">
          <cell r="J843" t="str">
            <v/>
          </cell>
        </row>
        <row r="844">
          <cell r="J844" t="str">
            <v/>
          </cell>
        </row>
        <row r="845">
          <cell r="J845" t="str">
            <v/>
          </cell>
        </row>
        <row r="846">
          <cell r="J846" t="str">
            <v/>
          </cell>
        </row>
        <row r="847">
          <cell r="J847" t="str">
            <v/>
          </cell>
        </row>
        <row r="848">
          <cell r="J848" t="str">
            <v/>
          </cell>
        </row>
        <row r="849">
          <cell r="J849" t="str">
            <v/>
          </cell>
        </row>
        <row r="850">
          <cell r="J850" t="str">
            <v/>
          </cell>
        </row>
        <row r="851">
          <cell r="J851" t="str">
            <v/>
          </cell>
        </row>
        <row r="852">
          <cell r="J852" t="str">
            <v/>
          </cell>
        </row>
        <row r="853">
          <cell r="J853" t="str">
            <v/>
          </cell>
        </row>
        <row r="854">
          <cell r="J854" t="str">
            <v/>
          </cell>
        </row>
        <row r="855">
          <cell r="J855" t="str">
            <v/>
          </cell>
        </row>
        <row r="856">
          <cell r="J856" t="str">
            <v/>
          </cell>
        </row>
        <row r="857">
          <cell r="J857" t="str">
            <v/>
          </cell>
        </row>
        <row r="858">
          <cell r="J858" t="str">
            <v/>
          </cell>
        </row>
        <row r="859">
          <cell r="J859" t="str">
            <v/>
          </cell>
        </row>
        <row r="860">
          <cell r="J860" t="str">
            <v/>
          </cell>
        </row>
        <row r="861">
          <cell r="J861" t="str">
            <v/>
          </cell>
        </row>
        <row r="862">
          <cell r="J862" t="str">
            <v/>
          </cell>
        </row>
        <row r="863">
          <cell r="J863" t="str">
            <v/>
          </cell>
        </row>
        <row r="864">
          <cell r="J864" t="str">
            <v/>
          </cell>
        </row>
        <row r="865">
          <cell r="J865" t="str">
            <v/>
          </cell>
        </row>
        <row r="866">
          <cell r="J866" t="str">
            <v/>
          </cell>
        </row>
        <row r="867">
          <cell r="J867" t="str">
            <v/>
          </cell>
        </row>
        <row r="868">
          <cell r="J868" t="str">
            <v/>
          </cell>
        </row>
        <row r="869">
          <cell r="J869" t="str">
            <v/>
          </cell>
        </row>
        <row r="870">
          <cell r="J870" t="str">
            <v/>
          </cell>
        </row>
        <row r="871">
          <cell r="J871" t="str">
            <v/>
          </cell>
        </row>
        <row r="872">
          <cell r="J872" t="str">
            <v/>
          </cell>
        </row>
        <row r="873">
          <cell r="J873" t="str">
            <v/>
          </cell>
        </row>
        <row r="874">
          <cell r="J874" t="str">
            <v/>
          </cell>
        </row>
        <row r="875">
          <cell r="J875" t="str">
            <v/>
          </cell>
        </row>
        <row r="876">
          <cell r="J876" t="str">
            <v/>
          </cell>
        </row>
        <row r="877">
          <cell r="J877" t="str">
            <v/>
          </cell>
        </row>
        <row r="878">
          <cell r="J878" t="str">
            <v/>
          </cell>
        </row>
        <row r="879">
          <cell r="J879" t="str">
            <v/>
          </cell>
        </row>
        <row r="880">
          <cell r="J880" t="str">
            <v/>
          </cell>
        </row>
        <row r="881">
          <cell r="J881" t="str">
            <v/>
          </cell>
        </row>
        <row r="882">
          <cell r="J882" t="str">
            <v/>
          </cell>
        </row>
        <row r="883">
          <cell r="J883" t="str">
            <v/>
          </cell>
        </row>
        <row r="884">
          <cell r="J884" t="str">
            <v/>
          </cell>
        </row>
        <row r="885">
          <cell r="J885" t="str">
            <v/>
          </cell>
        </row>
        <row r="886">
          <cell r="J886" t="str">
            <v/>
          </cell>
        </row>
        <row r="887">
          <cell r="J887" t="str">
            <v/>
          </cell>
        </row>
        <row r="888">
          <cell r="J888" t="str">
            <v/>
          </cell>
        </row>
        <row r="889">
          <cell r="J889" t="str">
            <v/>
          </cell>
        </row>
        <row r="890">
          <cell r="J890" t="str">
            <v/>
          </cell>
        </row>
        <row r="891">
          <cell r="J891" t="str">
            <v/>
          </cell>
        </row>
        <row r="892">
          <cell r="J892" t="str">
            <v/>
          </cell>
        </row>
        <row r="893">
          <cell r="J893" t="str">
            <v/>
          </cell>
        </row>
        <row r="894">
          <cell r="J894" t="str">
            <v/>
          </cell>
        </row>
        <row r="895">
          <cell r="J895" t="str">
            <v/>
          </cell>
        </row>
        <row r="896">
          <cell r="J896" t="str">
            <v/>
          </cell>
        </row>
        <row r="897">
          <cell r="J897" t="str">
            <v/>
          </cell>
        </row>
        <row r="898">
          <cell r="J898" t="str">
            <v/>
          </cell>
        </row>
        <row r="899">
          <cell r="J899" t="str">
            <v/>
          </cell>
        </row>
        <row r="900">
          <cell r="J900" t="str">
            <v/>
          </cell>
        </row>
        <row r="901">
          <cell r="J901" t="str">
            <v/>
          </cell>
        </row>
        <row r="902">
          <cell r="J902" t="str">
            <v/>
          </cell>
        </row>
        <row r="903">
          <cell r="J903" t="str">
            <v/>
          </cell>
        </row>
        <row r="904">
          <cell r="J904" t="str">
            <v/>
          </cell>
        </row>
        <row r="905">
          <cell r="J905" t="str">
            <v/>
          </cell>
        </row>
        <row r="906">
          <cell r="J906" t="str">
            <v/>
          </cell>
        </row>
        <row r="907">
          <cell r="J907" t="str">
            <v/>
          </cell>
        </row>
        <row r="908">
          <cell r="J908" t="str">
            <v/>
          </cell>
        </row>
        <row r="909">
          <cell r="J909" t="str">
            <v/>
          </cell>
        </row>
        <row r="910">
          <cell r="J910" t="str">
            <v/>
          </cell>
        </row>
        <row r="911">
          <cell r="J911" t="str">
            <v/>
          </cell>
        </row>
        <row r="912">
          <cell r="J912" t="str">
            <v/>
          </cell>
        </row>
        <row r="913">
          <cell r="J913" t="str">
            <v/>
          </cell>
        </row>
        <row r="914">
          <cell r="J914" t="str">
            <v/>
          </cell>
        </row>
        <row r="915">
          <cell r="J915" t="str">
            <v/>
          </cell>
        </row>
        <row r="916">
          <cell r="J916" t="str">
            <v/>
          </cell>
        </row>
        <row r="917">
          <cell r="J917" t="str">
            <v/>
          </cell>
        </row>
        <row r="918">
          <cell r="J918" t="str">
            <v/>
          </cell>
        </row>
        <row r="919">
          <cell r="J919" t="str">
            <v/>
          </cell>
        </row>
        <row r="920">
          <cell r="J920" t="str">
            <v/>
          </cell>
        </row>
        <row r="921">
          <cell r="J921" t="str">
            <v/>
          </cell>
        </row>
        <row r="922">
          <cell r="J922" t="str">
            <v/>
          </cell>
        </row>
        <row r="923">
          <cell r="J923" t="str">
            <v/>
          </cell>
        </row>
        <row r="924">
          <cell r="J924" t="str">
            <v/>
          </cell>
        </row>
        <row r="925">
          <cell r="J925" t="str">
            <v/>
          </cell>
        </row>
        <row r="926">
          <cell r="J926" t="str">
            <v/>
          </cell>
        </row>
        <row r="927">
          <cell r="J927" t="str">
            <v/>
          </cell>
        </row>
        <row r="928">
          <cell r="J928" t="str">
            <v/>
          </cell>
        </row>
        <row r="929">
          <cell r="J929" t="str">
            <v/>
          </cell>
        </row>
        <row r="930">
          <cell r="J930" t="str">
            <v/>
          </cell>
        </row>
        <row r="931">
          <cell r="J931" t="str">
            <v/>
          </cell>
        </row>
        <row r="932">
          <cell r="J932" t="str">
            <v/>
          </cell>
        </row>
        <row r="933">
          <cell r="J933" t="str">
            <v/>
          </cell>
        </row>
        <row r="934">
          <cell r="J934" t="str">
            <v/>
          </cell>
        </row>
        <row r="935">
          <cell r="J935" t="str">
            <v/>
          </cell>
        </row>
        <row r="936">
          <cell r="J936" t="str">
            <v/>
          </cell>
        </row>
        <row r="937">
          <cell r="J937" t="str">
            <v/>
          </cell>
        </row>
        <row r="938">
          <cell r="J938" t="str">
            <v/>
          </cell>
        </row>
        <row r="939">
          <cell r="J939" t="str">
            <v/>
          </cell>
        </row>
        <row r="940">
          <cell r="J940" t="str">
            <v/>
          </cell>
        </row>
        <row r="941">
          <cell r="J941" t="str">
            <v/>
          </cell>
        </row>
        <row r="942">
          <cell r="J942" t="str">
            <v/>
          </cell>
        </row>
        <row r="943">
          <cell r="J943" t="str">
            <v/>
          </cell>
        </row>
        <row r="944">
          <cell r="J944" t="str">
            <v/>
          </cell>
        </row>
        <row r="945">
          <cell r="J945" t="str">
            <v/>
          </cell>
        </row>
        <row r="946">
          <cell r="J946" t="str">
            <v/>
          </cell>
        </row>
        <row r="947">
          <cell r="J947" t="str">
            <v/>
          </cell>
        </row>
        <row r="948">
          <cell r="J948" t="str">
            <v/>
          </cell>
        </row>
        <row r="949">
          <cell r="J949" t="str">
            <v/>
          </cell>
        </row>
        <row r="950">
          <cell r="J950" t="str">
            <v/>
          </cell>
        </row>
        <row r="951">
          <cell r="J951" t="str">
            <v/>
          </cell>
        </row>
        <row r="952">
          <cell r="J952" t="str">
            <v/>
          </cell>
        </row>
        <row r="953">
          <cell r="J953" t="str">
            <v/>
          </cell>
        </row>
        <row r="954">
          <cell r="J954" t="str">
            <v/>
          </cell>
        </row>
        <row r="955">
          <cell r="J955" t="str">
            <v/>
          </cell>
        </row>
        <row r="956">
          <cell r="J956" t="str">
            <v/>
          </cell>
        </row>
        <row r="957">
          <cell r="J957" t="str">
            <v/>
          </cell>
        </row>
        <row r="958">
          <cell r="J958" t="str">
            <v/>
          </cell>
        </row>
        <row r="959">
          <cell r="J959" t="str">
            <v/>
          </cell>
        </row>
        <row r="960">
          <cell r="J960" t="str">
            <v/>
          </cell>
        </row>
        <row r="961">
          <cell r="J961" t="str">
            <v/>
          </cell>
        </row>
        <row r="962">
          <cell r="J962" t="str">
            <v/>
          </cell>
        </row>
        <row r="963">
          <cell r="J963" t="str">
            <v/>
          </cell>
        </row>
        <row r="964">
          <cell r="J964" t="str">
            <v/>
          </cell>
        </row>
        <row r="965">
          <cell r="J965" t="str">
            <v/>
          </cell>
        </row>
        <row r="966">
          <cell r="J966" t="str">
            <v/>
          </cell>
        </row>
        <row r="967">
          <cell r="J967" t="str">
            <v/>
          </cell>
        </row>
        <row r="968">
          <cell r="J968" t="str">
            <v/>
          </cell>
        </row>
        <row r="969">
          <cell r="J969" t="str">
            <v/>
          </cell>
        </row>
        <row r="970">
          <cell r="J970" t="str">
            <v/>
          </cell>
        </row>
        <row r="971">
          <cell r="J971" t="str">
            <v/>
          </cell>
        </row>
        <row r="972">
          <cell r="J972" t="str">
            <v/>
          </cell>
        </row>
        <row r="973">
          <cell r="J973" t="str">
            <v/>
          </cell>
        </row>
        <row r="974">
          <cell r="J974" t="str">
            <v/>
          </cell>
        </row>
        <row r="975">
          <cell r="J975" t="str">
            <v/>
          </cell>
        </row>
        <row r="976">
          <cell r="J976" t="str">
            <v/>
          </cell>
        </row>
        <row r="977">
          <cell r="J977" t="str">
            <v/>
          </cell>
        </row>
        <row r="978">
          <cell r="J978" t="str">
            <v/>
          </cell>
        </row>
        <row r="979">
          <cell r="J979" t="str">
            <v/>
          </cell>
        </row>
        <row r="980">
          <cell r="J980" t="str">
            <v/>
          </cell>
        </row>
        <row r="981">
          <cell r="J981" t="str">
            <v/>
          </cell>
        </row>
        <row r="982">
          <cell r="J982" t="str">
            <v/>
          </cell>
        </row>
        <row r="983">
          <cell r="J983" t="str">
            <v/>
          </cell>
        </row>
        <row r="984">
          <cell r="J984" t="str">
            <v/>
          </cell>
        </row>
        <row r="985">
          <cell r="J985" t="str">
            <v/>
          </cell>
        </row>
        <row r="986">
          <cell r="J986" t="str">
            <v/>
          </cell>
        </row>
        <row r="987">
          <cell r="J987" t="str">
            <v/>
          </cell>
        </row>
        <row r="988">
          <cell r="J988" t="str">
            <v/>
          </cell>
        </row>
        <row r="989">
          <cell r="J989" t="str">
            <v/>
          </cell>
        </row>
        <row r="990">
          <cell r="J990" t="str">
            <v/>
          </cell>
        </row>
        <row r="991">
          <cell r="J991" t="str">
            <v/>
          </cell>
        </row>
        <row r="992">
          <cell r="J992" t="str">
            <v/>
          </cell>
        </row>
        <row r="993">
          <cell r="J993" t="str">
            <v/>
          </cell>
        </row>
        <row r="994">
          <cell r="J994" t="str">
            <v/>
          </cell>
        </row>
        <row r="995">
          <cell r="J995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995" totalsRowShown="0" headerRowDxfId="5">
  <autoFilter ref="B1:F995" xr:uid="{00000000-0009-0000-0100-000001000000}"/>
  <sortState ref="B2:D994">
    <sortCondition ref="B1:B994"/>
  </sortState>
  <tableColumns count="5">
    <tableColumn id="1" xr3:uid="{00000000-0010-0000-0000-000001000000}" name="School District" dataDxfId="4"/>
    <tableColumn id="2" xr3:uid="{00000000-0010-0000-0000-000002000000}" name="RCDT" dataDxfId="3"/>
    <tableColumn id="6" xr3:uid="{00000000-0010-0000-0000-000006000000}" name="Dist Type" dataDxfId="2"/>
    <tableColumn id="3" xr3:uid="{00000000-0010-0000-0000-000003000000}" name="County" dataDxfId="1"/>
    <tableColumn id="4" xr3:uid="{00000000-0010-0000-0000-000004000000}" name="Address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sbe.net/Documents/ASA-Instructions.pdf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autoPageBreaks="0"/>
  </sheetPr>
  <dimension ref="A1:M50"/>
  <sheetViews>
    <sheetView tabSelected="1" topLeftCell="A6" zoomScaleNormal="100" workbookViewId="0">
      <selection activeCell="I31" sqref="I31"/>
    </sheetView>
  </sheetViews>
  <sheetFormatPr defaultColWidth="9.140625" defaultRowHeight="11.25" x14ac:dyDescent="0.2"/>
  <cols>
    <col min="1" max="1" width="2.5703125" style="321" customWidth="1"/>
    <col min="2" max="2" width="10.7109375" style="321" customWidth="1"/>
    <col min="3" max="3" width="22" style="321" customWidth="1"/>
    <col min="4" max="4" width="16.5703125" style="321" customWidth="1"/>
    <col min="5" max="5" width="19.7109375" style="321" customWidth="1"/>
    <col min="6" max="6" width="2.85546875" style="321" customWidth="1"/>
    <col min="7" max="7" width="18.85546875" style="321" customWidth="1"/>
    <col min="8" max="8" width="28.5703125" style="321" customWidth="1"/>
    <col min="9" max="9" width="19.7109375" style="321" customWidth="1"/>
    <col min="10" max="11" width="2.5703125" style="321" customWidth="1"/>
    <col min="12" max="12" width="9.140625" style="321"/>
    <col min="13" max="13" width="6.7109375" style="321" customWidth="1"/>
    <col min="14" max="16384" width="9.140625" style="321"/>
  </cols>
  <sheetData>
    <row r="1" spans="1:13" ht="12.75" x14ac:dyDescent="0.2">
      <c r="A1" s="318"/>
      <c r="B1" s="319" t="s">
        <v>166</v>
      </c>
      <c r="C1" s="319"/>
      <c r="D1" s="320"/>
      <c r="H1" s="479" t="s">
        <v>3481</v>
      </c>
      <c r="I1" s="479"/>
    </row>
    <row r="2" spans="1:13" ht="12.75" x14ac:dyDescent="0.2">
      <c r="A2" s="318"/>
      <c r="B2" s="319" t="s">
        <v>93</v>
      </c>
      <c r="C2" s="319"/>
      <c r="D2" s="322"/>
      <c r="E2" s="475" t="s">
        <v>158</v>
      </c>
      <c r="F2" s="475"/>
      <c r="G2" s="475"/>
      <c r="H2" s="479"/>
      <c r="I2" s="479"/>
      <c r="J2" s="323"/>
      <c r="K2" s="323"/>
      <c r="L2" s="323"/>
      <c r="M2" s="323"/>
    </row>
    <row r="3" spans="1:13" ht="12.75" x14ac:dyDescent="0.2">
      <c r="A3" s="319"/>
      <c r="B3" s="319" t="s">
        <v>1039</v>
      </c>
      <c r="C3" s="319"/>
      <c r="D3" s="324"/>
      <c r="E3" s="476" t="s">
        <v>159</v>
      </c>
      <c r="F3" s="476"/>
      <c r="G3" s="476"/>
      <c r="H3" s="479"/>
      <c r="I3" s="479"/>
      <c r="J3" s="323"/>
      <c r="K3" s="323"/>
      <c r="L3" s="323"/>
      <c r="M3" s="323"/>
    </row>
    <row r="4" spans="1:13" ht="15" x14ac:dyDescent="0.25">
      <c r="E4" s="476" t="s">
        <v>3480</v>
      </c>
      <c r="F4" s="476"/>
      <c r="G4" s="476"/>
      <c r="H4" s="479"/>
      <c r="I4" s="479"/>
      <c r="L4" s="325"/>
      <c r="M4" s="325"/>
    </row>
    <row r="5" spans="1:13" ht="15" x14ac:dyDescent="0.25">
      <c r="A5" s="456" t="s">
        <v>148</v>
      </c>
      <c r="B5" s="457"/>
      <c r="C5" s="457"/>
      <c r="D5" s="457"/>
      <c r="E5" s="457"/>
      <c r="F5" s="457"/>
      <c r="G5" s="457"/>
      <c r="H5" s="457"/>
      <c r="I5" s="457"/>
      <c r="J5" s="457"/>
      <c r="K5" s="457"/>
      <c r="L5" s="325"/>
      <c r="M5" s="325"/>
    </row>
    <row r="6" spans="1:13" ht="15" x14ac:dyDescent="0.25">
      <c r="A6" s="326"/>
      <c r="B6" s="327"/>
      <c r="C6" s="327"/>
      <c r="E6" s="328"/>
      <c r="F6" s="329" t="s">
        <v>2268</v>
      </c>
      <c r="G6" s="330">
        <f>'ASA24'!A2</f>
        <v>2024</v>
      </c>
      <c r="H6" s="331"/>
      <c r="I6" s="327"/>
      <c r="J6" s="327"/>
      <c r="K6" s="327"/>
      <c r="L6" s="325"/>
      <c r="M6" s="325"/>
    </row>
    <row r="7" spans="1:13" ht="12.75" x14ac:dyDescent="0.2">
      <c r="A7" s="458" t="s">
        <v>95</v>
      </c>
      <c r="B7" s="459"/>
      <c r="C7" s="459"/>
      <c r="D7" s="459"/>
      <c r="E7" s="459"/>
      <c r="F7" s="459"/>
      <c r="G7" s="459"/>
      <c r="H7" s="459"/>
      <c r="I7" s="459"/>
      <c r="J7" s="459"/>
      <c r="K7" s="459"/>
      <c r="L7" s="323"/>
      <c r="M7" s="323"/>
    </row>
    <row r="8" spans="1:13" x14ac:dyDescent="0.2">
      <c r="B8" s="323"/>
      <c r="C8" s="323"/>
      <c r="D8" s="323"/>
      <c r="E8" s="323"/>
      <c r="F8" s="323"/>
      <c r="G8" s="323"/>
      <c r="H8" s="323"/>
      <c r="I8" s="323"/>
      <c r="J8" s="323"/>
      <c r="K8" s="323"/>
      <c r="L8" s="323"/>
      <c r="M8" s="323"/>
    </row>
    <row r="9" spans="1:13" ht="13.5" thickBot="1" x14ac:dyDescent="0.25">
      <c r="C9" s="332" t="s">
        <v>140</v>
      </c>
      <c r="D9" s="480" t="s">
        <v>454</v>
      </c>
      <c r="E9" s="481"/>
      <c r="F9" s="481"/>
      <c r="G9" s="482"/>
      <c r="H9" s="333" t="s">
        <v>170</v>
      </c>
      <c r="I9" s="334" t="s">
        <v>157</v>
      </c>
      <c r="J9" s="323"/>
      <c r="K9" s="323"/>
      <c r="L9" s="323"/>
      <c r="M9" s="323"/>
    </row>
    <row r="10" spans="1:13" ht="13.5" thickBot="1" x14ac:dyDescent="0.25">
      <c r="C10" s="332" t="s">
        <v>81</v>
      </c>
      <c r="D10" s="477" t="str">
        <f>IFERROR(VLOOKUP($D$9,Lookups!$B$2:$F$995,2,FALSE),"")</f>
        <v>08-089-1450-22</v>
      </c>
      <c r="E10" s="477"/>
      <c r="F10" s="477"/>
      <c r="G10" s="477"/>
      <c r="H10" s="335" t="str">
        <f>IF(AND(D10=" Select dist name from drop-down on line above",D9=Lookups!$B$2),"Default",IF(D11="","FilteringList","DistrictChosen"))</f>
        <v>DistrictChosen</v>
      </c>
      <c r="I10" s="336" t="s">
        <v>154</v>
      </c>
      <c r="J10" s="257" t="str">
        <f>IFERROR(IF(VLOOKUP($D$9,Lookups!$B$3:$D$995,3,FALSE)="Elementary","X",""),"")</f>
        <v/>
      </c>
      <c r="K10" s="337"/>
      <c r="L10" s="338"/>
      <c r="M10" s="323"/>
    </row>
    <row r="11" spans="1:13" ht="13.5" thickBot="1" x14ac:dyDescent="0.25">
      <c r="C11" s="332" t="s">
        <v>82</v>
      </c>
      <c r="D11" s="460" t="str">
        <f>IFERROR(VLOOKUP($D$9,Lookups!$B$3:$F$995,5,FALSE),"")</f>
        <v>501 E South St Freeport, IL 61032 9676</v>
      </c>
      <c r="E11" s="460"/>
      <c r="F11" s="460"/>
      <c r="G11" s="460"/>
      <c r="H11" s="339" t="e">
        <f>_xlfn.IFNA(VLOOKUP(D9,Table1[],6),"")</f>
        <v>#REF!</v>
      </c>
      <c r="I11" s="336" t="s">
        <v>155</v>
      </c>
      <c r="J11" s="258" t="str">
        <f>IFERROR(IF(VLOOKUP($D$9,Lookups!$B$3:$D$995,3,FALSE)="High School","X",""),"")</f>
        <v/>
      </c>
      <c r="K11" s="323"/>
      <c r="L11" s="323"/>
      <c r="M11" s="323"/>
    </row>
    <row r="12" spans="1:13" ht="13.5" thickBot="1" x14ac:dyDescent="0.25">
      <c r="C12" s="332" t="s">
        <v>83</v>
      </c>
      <c r="D12" s="460" t="str">
        <f>IFERROR(VLOOKUP($D$9,Lookups!$B$3:$F$995,4,FALSE),"")</f>
        <v>Stephenson</v>
      </c>
      <c r="E12" s="460"/>
      <c r="F12" s="460"/>
      <c r="G12" s="460"/>
      <c r="H12" s="340"/>
      <c r="I12" s="336" t="s">
        <v>156</v>
      </c>
      <c r="J12" s="258" t="str">
        <f>IFERROR(IF(VLOOKUP($D$9,Lookups!$B$3:$D$995,3,FALSE)="Unit","X",""),"")</f>
        <v>X</v>
      </c>
    </row>
    <row r="13" spans="1:13" ht="13.5" thickBot="1" x14ac:dyDescent="0.25">
      <c r="C13" s="332" t="s">
        <v>160</v>
      </c>
      <c r="D13" s="461" t="s">
        <v>3487</v>
      </c>
      <c r="E13" s="462"/>
      <c r="F13" s="462"/>
      <c r="G13" s="462"/>
      <c r="I13" s="323" t="s">
        <v>167</v>
      </c>
      <c r="J13" s="259" t="str">
        <f>IFERROR(IF(VLOOKUP($D$9,Lookups!$B$3:$D$995,3,FALSE)="JA","X",""),"")</f>
        <v/>
      </c>
    </row>
    <row r="14" spans="1:13" x14ac:dyDescent="0.2">
      <c r="B14" s="341"/>
      <c r="C14" s="341"/>
    </row>
    <row r="15" spans="1:13" ht="16.5" thickBot="1" x14ac:dyDescent="0.25">
      <c r="B15" s="342"/>
      <c r="C15" s="342"/>
      <c r="D15" s="343"/>
      <c r="G15" s="344" t="s">
        <v>90</v>
      </c>
      <c r="H15" s="345"/>
      <c r="I15" s="345"/>
      <c r="J15" s="345"/>
    </row>
    <row r="16" spans="1:13" ht="22.5" customHeight="1" thickBot="1" x14ac:dyDescent="0.25">
      <c r="A16" s="346"/>
      <c r="B16" s="474" t="s">
        <v>171</v>
      </c>
      <c r="C16" s="474"/>
      <c r="D16" s="474"/>
      <c r="E16" s="347" t="s">
        <v>164</v>
      </c>
      <c r="F16" s="426" t="s">
        <v>3488</v>
      </c>
      <c r="G16" s="468" t="s">
        <v>3482</v>
      </c>
      <c r="H16" s="469"/>
      <c r="I16" s="470"/>
      <c r="J16" s="348"/>
      <c r="K16" s="348"/>
      <c r="L16" s="349"/>
    </row>
    <row r="17" spans="1:13" ht="36.75" customHeight="1" thickBot="1" x14ac:dyDescent="0.25">
      <c r="A17" s="346"/>
      <c r="B17" s="474"/>
      <c r="C17" s="474"/>
      <c r="D17" s="474"/>
      <c r="E17" s="350"/>
      <c r="F17" s="351"/>
      <c r="G17" s="471"/>
      <c r="H17" s="472"/>
      <c r="I17" s="473"/>
      <c r="J17" s="352"/>
    </row>
    <row r="18" spans="1:13" x14ac:dyDescent="0.2">
      <c r="C18" s="353"/>
      <c r="D18" s="353"/>
      <c r="E18" s="354"/>
      <c r="F18" s="352"/>
      <c r="G18" s="352"/>
      <c r="H18" s="352"/>
      <c r="I18" s="352"/>
      <c r="J18" s="352"/>
    </row>
    <row r="19" spans="1:13" ht="12.75" x14ac:dyDescent="0.2">
      <c r="B19" s="419" t="s">
        <v>74</v>
      </c>
      <c r="C19" s="242"/>
      <c r="D19" s="420"/>
      <c r="E19" s="421" t="s">
        <v>80</v>
      </c>
      <c r="F19" s="355"/>
      <c r="G19" s="466" t="s">
        <v>50</v>
      </c>
      <c r="H19" s="467"/>
      <c r="I19" s="356">
        <v>92</v>
      </c>
      <c r="J19" s="357"/>
    </row>
    <row r="20" spans="1:13" ht="12" x14ac:dyDescent="0.2">
      <c r="B20" s="358" t="s">
        <v>112</v>
      </c>
      <c r="C20" s="359"/>
      <c r="D20" s="360"/>
      <c r="E20" s="356"/>
      <c r="F20" s="361"/>
      <c r="G20" s="362" t="s">
        <v>51</v>
      </c>
      <c r="H20" s="363"/>
      <c r="I20" s="356">
        <v>8</v>
      </c>
      <c r="J20" s="364"/>
    </row>
    <row r="21" spans="1:13" ht="12.75" x14ac:dyDescent="0.2">
      <c r="B21" s="358" t="s">
        <v>68</v>
      </c>
      <c r="C21" s="350"/>
      <c r="D21" s="365"/>
      <c r="E21" s="366">
        <v>822541</v>
      </c>
      <c r="F21" s="352"/>
      <c r="G21" s="466" t="s">
        <v>143</v>
      </c>
      <c r="H21" s="467"/>
      <c r="I21" s="367">
        <v>3161.23</v>
      </c>
      <c r="J21" s="368"/>
    </row>
    <row r="22" spans="1:13" ht="12.75" x14ac:dyDescent="0.2">
      <c r="B22" s="463" t="s">
        <v>113</v>
      </c>
      <c r="C22" s="464"/>
      <c r="D22" s="465"/>
      <c r="E22" s="356">
        <v>17093847</v>
      </c>
      <c r="F22" s="369"/>
      <c r="G22" s="419" t="s">
        <v>49</v>
      </c>
      <c r="H22" s="422"/>
      <c r="I22" s="424"/>
      <c r="J22" s="368"/>
    </row>
    <row r="23" spans="1:13" ht="12.75" x14ac:dyDescent="0.2">
      <c r="B23" s="478" t="s">
        <v>3469</v>
      </c>
      <c r="C23" s="464"/>
      <c r="D23" s="465"/>
      <c r="E23" s="356">
        <v>3728009</v>
      </c>
      <c r="G23" s="370" t="s">
        <v>52</v>
      </c>
      <c r="H23" s="371"/>
      <c r="I23" s="356">
        <v>354</v>
      </c>
      <c r="M23" s="368"/>
    </row>
    <row r="24" spans="1:13" ht="12" x14ac:dyDescent="0.2">
      <c r="B24" s="358" t="s">
        <v>114</v>
      </c>
      <c r="C24" s="359"/>
      <c r="D24" s="360"/>
      <c r="E24" s="356">
        <v>3388787</v>
      </c>
      <c r="G24" s="372" t="s">
        <v>53</v>
      </c>
      <c r="H24" s="373"/>
      <c r="I24" s="356">
        <v>76</v>
      </c>
      <c r="M24" s="368"/>
    </row>
    <row r="25" spans="1:13" ht="12" x14ac:dyDescent="0.2">
      <c r="B25" s="358" t="s">
        <v>73</v>
      </c>
      <c r="C25" s="359"/>
      <c r="D25" s="360"/>
      <c r="E25" s="356">
        <v>1955264</v>
      </c>
      <c r="G25" s="419" t="s">
        <v>48</v>
      </c>
      <c r="H25" s="422"/>
      <c r="I25" s="424"/>
      <c r="M25" s="368"/>
    </row>
    <row r="26" spans="1:13" ht="12.75" thickBot="1" x14ac:dyDescent="0.25">
      <c r="B26" s="415" t="s">
        <v>96</v>
      </c>
      <c r="C26" s="416"/>
      <c r="D26" s="417"/>
      <c r="E26" s="418">
        <f>SUM(E20:E25)</f>
        <v>26988448</v>
      </c>
      <c r="F26" s="374"/>
      <c r="G26" s="370" t="s">
        <v>52</v>
      </c>
      <c r="H26" s="371"/>
      <c r="I26" s="356">
        <v>195</v>
      </c>
    </row>
    <row r="27" spans="1:13" ht="12.75" thickTop="1" x14ac:dyDescent="0.2">
      <c r="G27" s="372" t="s">
        <v>53</v>
      </c>
      <c r="H27" s="373"/>
      <c r="I27" s="356">
        <v>484</v>
      </c>
      <c r="K27" s="369"/>
      <c r="L27" s="375"/>
    </row>
    <row r="28" spans="1:13" x14ac:dyDescent="0.2">
      <c r="B28" s="419" t="s">
        <v>89</v>
      </c>
      <c r="C28" s="422"/>
      <c r="D28" s="422"/>
      <c r="E28" s="423"/>
      <c r="F28" s="374"/>
      <c r="G28" s="419" t="s">
        <v>92</v>
      </c>
      <c r="H28" s="422"/>
      <c r="I28" s="425"/>
      <c r="K28" s="377"/>
      <c r="L28" s="378"/>
    </row>
    <row r="29" spans="1:13" ht="12" x14ac:dyDescent="0.2">
      <c r="B29" s="370" t="s">
        <v>54</v>
      </c>
      <c r="C29" s="379"/>
      <c r="D29" s="371"/>
      <c r="E29" s="367">
        <v>167</v>
      </c>
      <c r="G29" s="370" t="s">
        <v>2</v>
      </c>
      <c r="H29" s="371"/>
      <c r="I29" s="380">
        <v>3.35771</v>
      </c>
      <c r="J29" s="323"/>
      <c r="K29" s="381"/>
      <c r="L29" s="378"/>
    </row>
    <row r="30" spans="1:13" ht="12" x14ac:dyDescent="0.2">
      <c r="B30" s="370" t="s">
        <v>55</v>
      </c>
      <c r="C30" s="379"/>
      <c r="D30" s="371"/>
      <c r="E30" s="367">
        <v>275</v>
      </c>
      <c r="G30" s="382" t="s">
        <v>41</v>
      </c>
      <c r="H30" s="382"/>
      <c r="I30" s="380">
        <v>0.67413999999999996</v>
      </c>
      <c r="J30" s="323"/>
      <c r="L30" s="378"/>
    </row>
    <row r="31" spans="1:13" ht="12" x14ac:dyDescent="0.2">
      <c r="B31" s="370" t="s">
        <v>56</v>
      </c>
      <c r="C31" s="379"/>
      <c r="D31" s="371"/>
      <c r="E31" s="367">
        <v>253</v>
      </c>
      <c r="G31" s="383" t="s">
        <v>144</v>
      </c>
      <c r="H31" s="384"/>
      <c r="I31" s="380">
        <v>0.83398000000000005</v>
      </c>
      <c r="L31" s="385"/>
    </row>
    <row r="32" spans="1:13" ht="12" x14ac:dyDescent="0.2">
      <c r="B32" s="370" t="s">
        <v>57</v>
      </c>
      <c r="C32" s="379"/>
      <c r="D32" s="371"/>
      <c r="E32" s="367">
        <v>276</v>
      </c>
      <c r="G32" s="370" t="s">
        <v>3</v>
      </c>
      <c r="H32" s="371"/>
      <c r="I32" s="380">
        <v>0.49264000000000002</v>
      </c>
      <c r="J32" s="386"/>
      <c r="L32" s="387"/>
    </row>
    <row r="33" spans="2:13" ht="12" x14ac:dyDescent="0.2">
      <c r="B33" s="370" t="s">
        <v>58</v>
      </c>
      <c r="C33" s="379"/>
      <c r="D33" s="371"/>
      <c r="E33" s="367">
        <v>261</v>
      </c>
      <c r="G33" s="370" t="s">
        <v>43</v>
      </c>
      <c r="H33" s="371"/>
      <c r="I33" s="380">
        <v>0.19187000000000001</v>
      </c>
      <c r="J33" s="323"/>
      <c r="L33" s="387"/>
    </row>
    <row r="34" spans="2:13" ht="12" x14ac:dyDescent="0.2">
      <c r="B34" s="370" t="s">
        <v>59</v>
      </c>
      <c r="C34" s="379"/>
      <c r="D34" s="371"/>
      <c r="E34" s="367">
        <v>251</v>
      </c>
      <c r="G34" s="370" t="s">
        <v>44</v>
      </c>
      <c r="H34" s="371"/>
      <c r="I34" s="380">
        <v>0.25669999999999998</v>
      </c>
      <c r="J34" s="323"/>
      <c r="L34" s="387"/>
    </row>
    <row r="35" spans="2:13" ht="12" x14ac:dyDescent="0.2">
      <c r="B35" s="370" t="s">
        <v>60</v>
      </c>
      <c r="C35" s="379"/>
      <c r="D35" s="371"/>
      <c r="E35" s="367">
        <v>252</v>
      </c>
      <c r="G35" s="370" t="s">
        <v>42</v>
      </c>
      <c r="H35" s="371"/>
      <c r="I35" s="380">
        <v>4.24E-2</v>
      </c>
      <c r="J35" s="323"/>
    </row>
    <row r="36" spans="2:13" ht="12" x14ac:dyDescent="0.2">
      <c r="B36" s="370" t="s">
        <v>61</v>
      </c>
      <c r="C36" s="379"/>
      <c r="D36" s="371"/>
      <c r="E36" s="367">
        <v>265</v>
      </c>
      <c r="G36" s="382" t="s">
        <v>45</v>
      </c>
      <c r="H36" s="382"/>
      <c r="I36" s="380"/>
      <c r="J36" s="386"/>
      <c r="K36" s="377"/>
    </row>
    <row r="37" spans="2:13" ht="12" x14ac:dyDescent="0.2">
      <c r="B37" s="370" t="s">
        <v>62</v>
      </c>
      <c r="C37" s="379"/>
      <c r="D37" s="371"/>
      <c r="E37" s="367">
        <v>240</v>
      </c>
      <c r="G37" s="383" t="s">
        <v>4</v>
      </c>
      <c r="H37" s="384"/>
      <c r="I37" s="380">
        <v>0.22039</v>
      </c>
      <c r="J37" s="323"/>
      <c r="K37" s="381"/>
      <c r="L37" s="388"/>
    </row>
    <row r="38" spans="2:13" ht="12" x14ac:dyDescent="0.2">
      <c r="B38" s="370" t="s">
        <v>63</v>
      </c>
      <c r="C38" s="379"/>
      <c r="D38" s="371"/>
      <c r="E38" s="367">
        <v>244</v>
      </c>
      <c r="G38" s="370" t="s">
        <v>141</v>
      </c>
      <c r="H38" s="371"/>
      <c r="I38" s="380"/>
      <c r="J38" s="323"/>
      <c r="L38" s="378"/>
    </row>
    <row r="39" spans="2:13" ht="12" x14ac:dyDescent="0.2">
      <c r="B39" s="370" t="s">
        <v>176</v>
      </c>
      <c r="C39" s="379"/>
      <c r="D39" s="371"/>
      <c r="E39" s="367"/>
      <c r="G39" s="370" t="s">
        <v>46</v>
      </c>
      <c r="H39" s="371"/>
      <c r="I39" s="380">
        <v>0.72599000000000002</v>
      </c>
      <c r="L39" s="378"/>
    </row>
    <row r="40" spans="2:13" ht="12" x14ac:dyDescent="0.2">
      <c r="B40" s="411" t="s">
        <v>97</v>
      </c>
      <c r="C40" s="412"/>
      <c r="D40" s="413"/>
      <c r="E40" s="414">
        <f>SUM(E29:E39)</f>
        <v>2484</v>
      </c>
      <c r="G40" s="370" t="s">
        <v>5</v>
      </c>
      <c r="H40" s="371"/>
      <c r="I40" s="380">
        <v>5.9549999999999999E-2</v>
      </c>
      <c r="J40" s="386"/>
      <c r="L40" s="385"/>
    </row>
    <row r="41" spans="2:13" ht="12" x14ac:dyDescent="0.2">
      <c r="B41" s="389" t="s">
        <v>64</v>
      </c>
      <c r="C41" s="390"/>
      <c r="D41" s="376"/>
      <c r="E41" s="367">
        <v>294</v>
      </c>
      <c r="G41" s="383" t="s">
        <v>6</v>
      </c>
      <c r="H41" s="384"/>
      <c r="I41" s="380">
        <v>7.2720000000000007E-2</v>
      </c>
      <c r="L41" s="387"/>
    </row>
    <row r="42" spans="2:13" ht="12" x14ac:dyDescent="0.2">
      <c r="B42" s="389" t="s">
        <v>65</v>
      </c>
      <c r="C42" s="390"/>
      <c r="D42" s="376"/>
      <c r="E42" s="367">
        <v>284</v>
      </c>
      <c r="G42" s="370" t="s">
        <v>6</v>
      </c>
      <c r="H42" s="371"/>
      <c r="I42" s="380"/>
      <c r="J42" s="391"/>
      <c r="L42" s="387"/>
    </row>
    <row r="43" spans="2:13" ht="12.75" x14ac:dyDescent="0.2">
      <c r="B43" s="389" t="s">
        <v>66</v>
      </c>
      <c r="C43" s="390"/>
      <c r="D43" s="376"/>
      <c r="E43" s="367">
        <v>296</v>
      </c>
      <c r="G43" s="392" t="s">
        <v>142</v>
      </c>
      <c r="H43" s="393"/>
      <c r="I43" s="356">
        <v>385680799</v>
      </c>
      <c r="J43" s="394"/>
      <c r="L43" s="387"/>
      <c r="M43" s="378"/>
    </row>
    <row r="44" spans="2:13" ht="12.75" x14ac:dyDescent="0.2">
      <c r="B44" s="395" t="s">
        <v>67</v>
      </c>
      <c r="C44" s="396"/>
      <c r="D44" s="397"/>
      <c r="E44" s="367">
        <v>280</v>
      </c>
      <c r="G44" s="392" t="s">
        <v>69</v>
      </c>
      <c r="H44" s="393"/>
      <c r="I44" s="245">
        <f>IFERROR((I43/I21),0)</f>
        <v>122003.39709543437</v>
      </c>
      <c r="J44" s="391"/>
      <c r="K44" s="398" t="str">
        <f>MID(D10,10,1)</f>
        <v>5</v>
      </c>
      <c r="M44" s="378"/>
    </row>
    <row r="45" spans="2:13" ht="12.75" x14ac:dyDescent="0.2">
      <c r="B45" s="389" t="s">
        <v>177</v>
      </c>
      <c r="C45" s="390"/>
      <c r="D45" s="376"/>
      <c r="E45" s="367"/>
      <c r="G45" s="399" t="s">
        <v>161</v>
      </c>
      <c r="H45" s="393"/>
      <c r="I45" s="246">
        <f>IF(J10="x",I43*0.069,IF(J11="x",I43*0.069,IF(J12="x",I43*0.138,IF(J13="x","Not applicable","Select dist name on line 9"))))</f>
        <v>53223950.262000002</v>
      </c>
      <c r="J45" s="400"/>
      <c r="K45" s="398">
        <f>IF(K44="2",(I43*1.38),(I43*0.069))</f>
        <v>26611975.131000001</v>
      </c>
    </row>
    <row r="46" spans="2:13" ht="13.5" thickBot="1" x14ac:dyDescent="0.25">
      <c r="B46" s="483" t="s">
        <v>98</v>
      </c>
      <c r="C46" s="484"/>
      <c r="D46" s="485"/>
      <c r="E46" s="406">
        <f>SUM(E41:E45)</f>
        <v>1154</v>
      </c>
      <c r="G46" s="454" t="str">
        <f>"TOTAL LONG-TERM DEBT OUTSTANDING AS OF June 30, "&amp;'ASA24'!A2</f>
        <v>TOTAL LONG-TERM DEBT OUTSTANDING AS OF June 30, 2024</v>
      </c>
      <c r="H46" s="455"/>
      <c r="I46" s="356">
        <v>42847860</v>
      </c>
      <c r="K46" s="401"/>
    </row>
    <row r="47" spans="2:13" ht="14.25" thickTop="1" thickBot="1" x14ac:dyDescent="0.25">
      <c r="B47" s="409" t="s">
        <v>99</v>
      </c>
      <c r="C47" s="410"/>
      <c r="D47" s="407"/>
      <c r="E47" s="408">
        <f>SUM(E40,E46)</f>
        <v>3638</v>
      </c>
      <c r="G47" s="454" t="s">
        <v>162</v>
      </c>
      <c r="H47" s="455"/>
      <c r="I47" s="247">
        <f>IFERROR(IF(J13="x","Not Applicable",(I46/I45)),0)</f>
        <v>0.80504847515220679</v>
      </c>
      <c r="J47" s="402"/>
      <c r="M47" s="402"/>
    </row>
    <row r="48" spans="2:13" ht="12" thickTop="1" x14ac:dyDescent="0.2">
      <c r="D48" s="403"/>
    </row>
    <row r="49" spans="2:13" x14ac:dyDescent="0.2">
      <c r="B49" s="403" t="s">
        <v>2265</v>
      </c>
      <c r="C49" s="404" t="s">
        <v>3479</v>
      </c>
      <c r="J49" s="378"/>
      <c r="M49" s="378"/>
    </row>
    <row r="50" spans="2:13" x14ac:dyDescent="0.2">
      <c r="B50" s="405"/>
      <c r="C50" s="405"/>
    </row>
  </sheetData>
  <sheetProtection algorithmName="SHA-512" hashValue="s2UyKu/tM6+co2zIYh3Q/L87CVafuHm0wBUu8/Vs8Bl22NNmBTWpVMUhu2J3AR4NyfNDZgemxyqrhb0kqnR9Qw==" saltValue="B6v++Frs24KGphBUe6PzSw==" spinCount="100000" sheet="1" objects="1" scenarios="1"/>
  <mergeCells count="20">
    <mergeCell ref="E2:G2"/>
    <mergeCell ref="E3:G3"/>
    <mergeCell ref="E4:G4"/>
    <mergeCell ref="G46:H46"/>
    <mergeCell ref="D11:G11"/>
    <mergeCell ref="D10:G10"/>
    <mergeCell ref="B23:D23"/>
    <mergeCell ref="H1:I4"/>
    <mergeCell ref="D9:G9"/>
    <mergeCell ref="B46:D46"/>
    <mergeCell ref="G47:H47"/>
    <mergeCell ref="A5:K5"/>
    <mergeCell ref="A7:K7"/>
    <mergeCell ref="D12:G12"/>
    <mergeCell ref="D13:G13"/>
    <mergeCell ref="B22:D22"/>
    <mergeCell ref="G21:H21"/>
    <mergeCell ref="G19:H19"/>
    <mergeCell ref="G16:I17"/>
    <mergeCell ref="B16:D17"/>
  </mergeCells>
  <phoneticPr fontId="5" type="noConversion"/>
  <conditionalFormatting sqref="B16:D17">
    <cfRule type="expression" dxfId="17" priority="3">
      <formula>J13="X"</formula>
    </cfRule>
  </conditionalFormatting>
  <conditionalFormatting sqref="D9">
    <cfRule type="cellIs" dxfId="16" priority="4" operator="equal">
      <formula>"Enter district name on line above"</formula>
    </cfRule>
  </conditionalFormatting>
  <conditionalFormatting sqref="D9:G9">
    <cfRule type="cellIs" dxfId="15" priority="1" operator="equal">
      <formula>" Click here to choose your district from drop-down list"</formula>
    </cfRule>
  </conditionalFormatting>
  <conditionalFormatting sqref="I45">
    <cfRule type="cellIs" dxfId="14" priority="2" operator="equal">
      <formula>"Select dist name on line 9"</formula>
    </cfRule>
  </conditionalFormatting>
  <dataValidations count="2">
    <dataValidation type="list" allowBlank="1" showInputMessage="1" prompt="Click drop-down button and select district from full list. _x000a_Alternatively, you can narrow the list: type part (not all) of the district name, hit enter, and then select from drop-down." sqref="D9:G9" xr:uid="{00000000-0002-0000-0000-000000000000}">
      <formula1>IF(OR($H$10="Default",$H$10="DistrictChosen"),School_District,validation_list)</formula1>
    </dataValidation>
    <dataValidation type="list" allowBlank="1" showInputMessage="1" showErrorMessage="1" sqref="F16" xr:uid="{00000000-0002-0000-0000-000001000000}">
      <formula1>"X"</formula1>
    </dataValidation>
  </dataValidations>
  <hyperlinks>
    <hyperlink ref="H9" r:id="rId1" xr:uid="{00000000-0004-0000-0000-000000000000}"/>
  </hyperlinks>
  <printOptions headings="1"/>
  <pageMargins left="0.35" right="0.25" top="0.43" bottom="0.21" header="0.22" footer="0.17"/>
  <pageSetup scale="91" orientation="landscape" r:id="rId2"/>
  <headerFooter scaleWithDoc="0">
    <oddHeader>&amp;L&amp;"-,Regular"&amp;8ASA 2023&amp;R&amp;"-,Regular"&amp;8Page &amp;P of &amp;N</oddHeader>
  </headerFooter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FFFF00"/>
    <pageSetUpPr autoPageBreaks="0"/>
  </sheetPr>
  <dimension ref="A1:G34"/>
  <sheetViews>
    <sheetView showGridLines="0" zoomScaleNormal="100" workbookViewId="0">
      <selection activeCell="C5" sqref="C5"/>
    </sheetView>
  </sheetViews>
  <sheetFormatPr defaultColWidth="9.140625" defaultRowHeight="12.75" x14ac:dyDescent="0.2"/>
  <cols>
    <col min="1" max="1" width="3" style="239" customWidth="1"/>
    <col min="2" max="2" width="61.7109375" style="226" customWidth="1"/>
    <col min="3" max="3" width="49.85546875" style="226" bestFit="1" customWidth="1"/>
    <col min="4" max="4" width="7.7109375" style="225" customWidth="1"/>
    <col min="5" max="5" width="2.85546875" style="226" customWidth="1"/>
    <col min="6" max="6" width="5.85546875" style="226" customWidth="1"/>
    <col min="7" max="7" width="2.85546875" style="226" customWidth="1"/>
    <col min="8" max="16384" width="9.140625" style="226"/>
  </cols>
  <sheetData>
    <row r="1" spans="1:4" x14ac:dyDescent="0.2">
      <c r="A1" s="581" t="s">
        <v>2447</v>
      </c>
      <c r="B1" s="582"/>
      <c r="C1" s="583"/>
    </row>
    <row r="2" spans="1:4" x14ac:dyDescent="0.2">
      <c r="A2" s="584" t="s">
        <v>2451</v>
      </c>
      <c r="B2" s="585"/>
      <c r="C2" s="586"/>
    </row>
    <row r="3" spans="1:4" ht="25.5" customHeight="1" thickBot="1" x14ac:dyDescent="0.25">
      <c r="A3" s="584" t="s">
        <v>2463</v>
      </c>
      <c r="B3" s="585"/>
      <c r="C3" s="586"/>
    </row>
    <row r="4" spans="1:4" s="231" customFormat="1" ht="30" customHeight="1" thickTop="1" thickBot="1" x14ac:dyDescent="0.25">
      <c r="A4" s="227"/>
      <c r="B4" s="228" t="s">
        <v>2452</v>
      </c>
      <c r="C4" s="229" t="s">
        <v>2448</v>
      </c>
      <c r="D4" s="230"/>
    </row>
    <row r="5" spans="1:4" s="231" customFormat="1" ht="30" customHeight="1" thickTop="1" x14ac:dyDescent="0.2">
      <c r="A5" s="232"/>
      <c r="B5" s="233" t="s">
        <v>2449</v>
      </c>
      <c r="C5" s="317" t="str">
        <f>IF(F33=21, "OK - You may now save and submit form","Please correct errors below")</f>
        <v>OK - You may now save and submit form</v>
      </c>
      <c r="D5" s="230"/>
    </row>
    <row r="6" spans="1:4" s="231" customFormat="1" x14ac:dyDescent="0.2">
      <c r="A6" s="243">
        <v>1</v>
      </c>
      <c r="B6" s="587" t="s">
        <v>2455</v>
      </c>
      <c r="C6" s="588"/>
      <c r="D6" s="230"/>
    </row>
    <row r="7" spans="1:4" ht="24" x14ac:dyDescent="0.2">
      <c r="A7" s="232"/>
      <c r="B7" s="248" t="s">
        <v>2461</v>
      </c>
      <c r="C7" s="256" t="str">
        <f>IF(OR('Cover Page'!D9="",ISNA(VLOOKUP('Cover Page'!$D$9,Lookups!$B$3:$C$995,2,FALSE))),"ERROR - SELECT DISTRICT FROM DROP-DOWN MENU","OK")</f>
        <v>OK</v>
      </c>
    </row>
    <row r="8" spans="1:4" x14ac:dyDescent="0.2">
      <c r="A8" s="232"/>
      <c r="B8" s="234" t="s">
        <v>2459</v>
      </c>
      <c r="C8" s="235" t="str">
        <f>IF(ISBLANK('Cover Page'!D13),"ERROR - ENTER NAME OF NEWSPAPER","OK")</f>
        <v>OK</v>
      </c>
    </row>
    <row r="9" spans="1:4" x14ac:dyDescent="0.2">
      <c r="A9" s="232"/>
      <c r="B9" s="234" t="s">
        <v>2460</v>
      </c>
      <c r="C9" s="235" t="str">
        <f>IF(ISBLANK('Cover Page'!F16),"ERROR - MARK ASSURANCE BOX","OK")</f>
        <v>OK</v>
      </c>
    </row>
    <row r="10" spans="1:4" x14ac:dyDescent="0.2">
      <c r="A10" s="232"/>
      <c r="B10" s="234" t="s">
        <v>3470</v>
      </c>
      <c r="C10" s="235" t="str" cm="1">
        <f t="array" ref="C10">IF(AND(ISBLANK('Cover Page'!E20:E25)),"ERROR - ENTER AMOUNT. IF ZERO, ENTER NUMBER 0","OK")</f>
        <v>OK</v>
      </c>
    </row>
    <row r="11" spans="1:4" x14ac:dyDescent="0.2">
      <c r="A11" s="232"/>
      <c r="B11" s="234" t="s">
        <v>3471</v>
      </c>
      <c r="C11" s="235" t="str" cm="1">
        <f t="array" ref="C11">IF(AND(ISBLANK('Cover Page'!E29:E39),ISBLANK('Cover Page'!E41:E45)),"ERROR - ENTER AMOUNT. IF ZERO, ENTER NUMBER 0","OK")</f>
        <v>OK</v>
      </c>
    </row>
    <row r="12" spans="1:4" x14ac:dyDescent="0.2">
      <c r="A12" s="232"/>
      <c r="B12" s="234" t="s">
        <v>3474</v>
      </c>
      <c r="C12" s="235" t="str">
        <f>IF(ISBLANK('Cover Page'!I19),"ERROR - ENTER VALUE","OK")</f>
        <v>OK</v>
      </c>
    </row>
    <row r="13" spans="1:4" x14ac:dyDescent="0.2">
      <c r="A13" s="232"/>
      <c r="B13" s="234" t="s">
        <v>3473</v>
      </c>
      <c r="C13" s="235" t="str">
        <f>IF(ISBLANK('Cover Page'!I20),"ERROR - ENTER VALUE","OK")</f>
        <v>OK</v>
      </c>
    </row>
    <row r="14" spans="1:4" x14ac:dyDescent="0.2">
      <c r="A14" s="232"/>
      <c r="B14" s="234" t="s">
        <v>3472</v>
      </c>
      <c r="C14" s="235" t="str">
        <f>IF(ISBLANK('Cover Page'!I21),"ERROR - ENTER VALUE","OK")</f>
        <v>OK</v>
      </c>
    </row>
    <row r="15" spans="1:4" x14ac:dyDescent="0.2">
      <c r="A15" s="232"/>
      <c r="B15" s="234" t="s">
        <v>3475</v>
      </c>
      <c r="C15" s="235" t="str" cm="1">
        <f t="array" ref="C15">IF(AND(ISBLANK('Cover Page'!I23:I24),ISBLANK('Cover Page'!I26:I27)),"ERROR - ENTER VALUES","OK")</f>
        <v>OK</v>
      </c>
    </row>
    <row r="16" spans="1:4" x14ac:dyDescent="0.2">
      <c r="A16" s="232"/>
      <c r="B16" s="234" t="s">
        <v>3476</v>
      </c>
      <c r="C16" s="235" t="str" cm="1">
        <f t="array" ref="C16">IF(AND(ISBLANK('Cover Page'!I29:I42)),"ERROR - ENTER VALUES","OK")</f>
        <v>OK</v>
      </c>
    </row>
    <row r="17" spans="1:7" x14ac:dyDescent="0.2">
      <c r="A17" s="232"/>
      <c r="B17" s="234" t="s">
        <v>3477</v>
      </c>
      <c r="C17" s="235" t="str">
        <f>IF(ISBLANK('Cover Page'!I43),"ERROR - ENTER VALUE","OK")</f>
        <v>OK</v>
      </c>
    </row>
    <row r="18" spans="1:7" x14ac:dyDescent="0.2">
      <c r="A18" s="232"/>
      <c r="B18" s="234" t="s">
        <v>3478</v>
      </c>
      <c r="C18" s="235" t="str">
        <f>IF(ISBLANK('Cover Page'!I46),"ERROR - ENTER VALUE","OK")</f>
        <v>OK</v>
      </c>
    </row>
    <row r="19" spans="1:7" x14ac:dyDescent="0.2">
      <c r="A19" s="243">
        <v>2</v>
      </c>
      <c r="B19" s="587" t="s">
        <v>2456</v>
      </c>
      <c r="C19" s="588"/>
      <c r="F19" s="225"/>
      <c r="G19" s="225"/>
    </row>
    <row r="20" spans="1:7" x14ac:dyDescent="0.2">
      <c r="A20" s="232"/>
      <c r="B20" s="234" t="s">
        <v>2464</v>
      </c>
      <c r="C20" s="235" t="str" cm="1">
        <f t="array" ref="C20">IF(AND(ISBLANK('Assets &amp; Liabilities'!D9:L17),ISBLANK('Assets &amp; Liabilities'!D20:L28)),"ERROR - ENTER AMOUNTS","OK")</f>
        <v>OK</v>
      </c>
      <c r="F20" s="225"/>
      <c r="G20" s="225"/>
    </row>
    <row r="21" spans="1:7" ht="24" x14ac:dyDescent="0.2">
      <c r="A21" s="232"/>
      <c r="B21" s="237" t="s">
        <v>2469</v>
      </c>
      <c r="C21" s="235" t="str">
        <f>IF(ISBLANK('Assets &amp; Liabilities'!D40),"ERROR - ENTER AMOUNT. IF ZERO, ENTER NUMBER 0","OK")</f>
        <v>OK</v>
      </c>
      <c r="F21" s="225"/>
      <c r="G21" s="225"/>
    </row>
    <row r="22" spans="1:7" ht="24" x14ac:dyDescent="0.2">
      <c r="A22" s="232"/>
      <c r="B22" s="248" t="s">
        <v>2470</v>
      </c>
      <c r="C22" s="235" t="str">
        <f>IF(AND('Assets &amp; Liabilities'!D62&lt;&gt;"",'Assets &amp; Liabilities'!E62&lt;&gt;"",'Assets &amp; Liabilities'!F62&lt;&gt;"",'Assets &amp; Liabilities'!G62&lt;&gt;"",'Assets &amp; Liabilities'!H62&lt;&gt;"",'Assets &amp; Liabilities'!I62&lt;&gt;"",'Assets &amp; Liabilities'!J62&lt;&gt;"",'Assets &amp; Liabilities'!K62&lt;&gt;"",'Assets &amp; Liabilities'!L62&lt;&gt;""),"OK","ERROR - ENTER AMOUNTS. IF ZERO, ENTER NUMBER 0")</f>
        <v>OK</v>
      </c>
      <c r="F22" s="225"/>
      <c r="G22" s="225"/>
    </row>
    <row r="23" spans="1:7" ht="12.75" customHeight="1" x14ac:dyDescent="0.2">
      <c r="A23" s="243">
        <v>3</v>
      </c>
      <c r="B23" s="587" t="s">
        <v>2457</v>
      </c>
      <c r="C23" s="588"/>
      <c r="F23" s="225"/>
      <c r="G23" s="225"/>
    </row>
    <row r="24" spans="1:7" x14ac:dyDescent="0.2">
      <c r="A24" s="236"/>
      <c r="B24" s="234" t="s">
        <v>2464</v>
      </c>
      <c r="C24" s="235" t="str" cm="1">
        <f t="array" ref="C24">IF(AND(ISBLANK('Revenues &amp; Expenditures'!C9:K12),ISBLANK('Revenues &amp; Expenditures'!C17:K21)),"ERROR - ENTER AMOUNTS","OK")</f>
        <v>OK</v>
      </c>
      <c r="F24" s="225"/>
      <c r="G24" s="225"/>
    </row>
    <row r="25" spans="1:7" ht="24" x14ac:dyDescent="0.2">
      <c r="A25" s="236"/>
      <c r="B25" s="248" t="s">
        <v>2467</v>
      </c>
      <c r="C25" s="235" t="str">
        <f>IF(AND('Revenues &amp; Expenditures'!C30&lt;&gt;"",'Revenues &amp; Expenditures'!D30&lt;&gt;"",'Revenues &amp; Expenditures'!E30&lt;&gt;"",'Revenues &amp; Expenditures'!F30&lt;&gt;"",'Revenues &amp; Expenditures'!G30&lt;&gt;"",'Revenues &amp; Expenditures'!H30&lt;&gt;"",'Revenues &amp; Expenditures'!I30&lt;&gt;"",'Revenues &amp; Expenditures'!J30&lt;&gt;"",'Revenues &amp; Expenditures'!K30&lt;&gt;""),"OK","ERROR - ENTER AMOUNTS. IF ZERO, ENTER NUMBER 0")</f>
        <v>OK</v>
      </c>
      <c r="F25" s="225"/>
      <c r="G25" s="225"/>
    </row>
    <row r="26" spans="1:7" ht="24" x14ac:dyDescent="0.2">
      <c r="A26" s="236"/>
      <c r="B26" s="237" t="s">
        <v>2468</v>
      </c>
      <c r="C26" s="235" t="str">
        <f>IF(ISBLANK('Revenues &amp; Expenditures'!C34),"ERROR - ENTER AMOUNT. IF ZERO, ENTER NUMBER 0","OK")</f>
        <v>OK</v>
      </c>
      <c r="F26" s="225"/>
      <c r="G26" s="225"/>
    </row>
    <row r="27" spans="1:7" x14ac:dyDescent="0.2">
      <c r="A27" s="244">
        <v>4</v>
      </c>
      <c r="B27" s="577" t="s">
        <v>2453</v>
      </c>
      <c r="C27" s="578"/>
      <c r="F27" s="225"/>
    </row>
    <row r="28" spans="1:7" x14ac:dyDescent="0.2">
      <c r="A28" s="236"/>
      <c r="B28" s="238" t="s">
        <v>2465</v>
      </c>
      <c r="C28" s="235" t="str" cm="1">
        <f t="array" ref="C28">IF(AND(ISBLANK('Salary Schedule'!B178:F178),ISBLANK('Salary Schedule'!B183:E672)),"ERROR - ENTER EMPLOYEE INFO","OK")</f>
        <v>OK</v>
      </c>
      <c r="F28" s="225"/>
    </row>
    <row r="29" spans="1:7" x14ac:dyDescent="0.2">
      <c r="A29" s="244">
        <v>5</v>
      </c>
      <c r="B29" s="579" t="s">
        <v>2458</v>
      </c>
      <c r="C29" s="580"/>
      <c r="F29" s="225"/>
    </row>
    <row r="30" spans="1:7" ht="36" x14ac:dyDescent="0.2">
      <c r="A30" s="236"/>
      <c r="B30" s="237" t="s">
        <v>3466</v>
      </c>
      <c r="C30" s="235" t="str" cm="1">
        <f t="array" ref="C30">IF(OR(AND(ISBLANK('Paym Over $2,500'!B10:B244),ISBLANK('Paym Over $2,500'!C10:C244)),AND(ISBLANK('Paym $1,000 to $2,500'!B7:B103),ISBLANK('Paym $1,000 to $2,500'!C7:C103)),AND(ISBLANK('Paym $500 to $999'!B7:B103),ISBLANK('Paym $500 to $999'!C7:C103))),"ERROR - ENTER VENDOR NAME AND AMOUNT(S)","OK")</f>
        <v>OK</v>
      </c>
      <c r="F30" s="225"/>
    </row>
    <row r="31" spans="1:7" x14ac:dyDescent="0.2">
      <c r="A31" s="244">
        <v>6</v>
      </c>
      <c r="B31" s="579" t="s">
        <v>2454</v>
      </c>
      <c r="C31" s="580"/>
      <c r="F31" s="225"/>
    </row>
    <row r="32" spans="1:7" ht="24" x14ac:dyDescent="0.2">
      <c r="A32" s="236"/>
      <c r="B32" s="237" t="s">
        <v>2462</v>
      </c>
      <c r="C32" s="235" t="str" cm="1">
        <f t="array" ref="C32">IF(OR(ISBLANK('Contracts Exceeding $25,000'!D24:D26),ISBLANK('Contracts Exceeding $25,000'!D28)),"ERROR - ENTER AMOUNTS. IF NONE, ENTER ZEROES","OK")</f>
        <v>OK</v>
      </c>
      <c r="F32" s="225"/>
    </row>
    <row r="33" spans="2:6" x14ac:dyDescent="0.2">
      <c r="B33" s="240"/>
      <c r="F33" s="225">
        <f>COUNTIF(C7:C32,"OK")</f>
        <v>21</v>
      </c>
    </row>
    <row r="34" spans="2:6" ht="15.75" x14ac:dyDescent="0.2">
      <c r="B34" s="241" t="s">
        <v>2450</v>
      </c>
    </row>
  </sheetData>
  <sheetProtection algorithmName="SHA-512" hashValue="WFM0OHHiAwqeJcgldwhs6bmWyqxGKtUYL7x04UTp+TYV13n4vNwlV/Pu9Fmq7uv6+HpmJJQyvzgY+o7t9nO7Kg==" saltValue="nY6j/A0r0SGYKauseUzVOw==" spinCount="100000" sheet="1" objects="1" scenarios="1"/>
  <mergeCells count="9">
    <mergeCell ref="B27:C27"/>
    <mergeCell ref="B29:C29"/>
    <mergeCell ref="B31:C31"/>
    <mergeCell ref="A1:C1"/>
    <mergeCell ref="A2:C2"/>
    <mergeCell ref="A3:C3"/>
    <mergeCell ref="B23:C23"/>
    <mergeCell ref="B19:C19"/>
    <mergeCell ref="B6:C6"/>
  </mergeCells>
  <conditionalFormatting sqref="C5">
    <cfRule type="cellIs" dxfId="7" priority="12" operator="equal">
      <formula>"OK - You may now save and submit form"</formula>
    </cfRule>
  </conditionalFormatting>
  <conditionalFormatting sqref="C6:C32">
    <cfRule type="cellIs" dxfId="6" priority="1" operator="equal">
      <formula>"OK"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pageSetUpPr autoPageBreaks="0"/>
  </sheetPr>
  <dimension ref="A1:J995"/>
  <sheetViews>
    <sheetView topLeftCell="A801" zoomScaleNormal="100" workbookViewId="0">
      <selection activeCell="B853" sqref="B853"/>
    </sheetView>
  </sheetViews>
  <sheetFormatPr defaultColWidth="2.7109375" defaultRowHeight="12.75" x14ac:dyDescent="0.2"/>
  <cols>
    <col min="1" max="1" width="11" style="122" customWidth="1"/>
    <col min="2" max="2" width="47" style="122" bestFit="1" customWidth="1"/>
    <col min="3" max="3" width="14.5703125" style="122" bestFit="1" customWidth="1"/>
    <col min="4" max="4" width="12.5703125" style="122" customWidth="1"/>
    <col min="5" max="5" width="52" style="122" bestFit="1" customWidth="1"/>
    <col min="6" max="6" width="50.5703125" style="122" bestFit="1" customWidth="1"/>
    <col min="7" max="7" width="29.140625" style="122" customWidth="1"/>
    <col min="8" max="8" width="12.140625" style="122" customWidth="1"/>
    <col min="9" max="9" width="11.42578125" style="122" customWidth="1"/>
    <col min="10" max="10" width="9.7109375" customWidth="1"/>
    <col min="11" max="11" width="12.5703125" customWidth="1"/>
    <col min="12" max="12" width="13.140625" customWidth="1"/>
    <col min="13" max="13" width="11.7109375" customWidth="1"/>
    <col min="14" max="14" width="11.140625" customWidth="1"/>
    <col min="15" max="16" width="11.42578125" customWidth="1"/>
    <col min="17" max="17" width="10.7109375" customWidth="1"/>
    <col min="18" max="18" width="10.140625" customWidth="1"/>
    <col min="19" max="20" width="13" customWidth="1"/>
    <col min="21" max="21" width="11.140625" customWidth="1"/>
    <col min="22" max="24" width="13.5703125" customWidth="1"/>
    <col min="25" max="25" width="19.28515625" customWidth="1"/>
    <col min="26" max="26" width="18.140625" customWidth="1"/>
    <col min="27" max="27" width="44.28515625" customWidth="1"/>
    <col min="28" max="28" width="19.42578125" customWidth="1"/>
    <col min="29" max="29" width="49.5703125" customWidth="1"/>
  </cols>
  <sheetData>
    <row r="1" spans="1:10" ht="39" x14ac:dyDescent="0.25">
      <c r="A1" s="119" t="s">
        <v>192</v>
      </c>
      <c r="B1" s="120" t="s">
        <v>193</v>
      </c>
      <c r="C1" s="120" t="s">
        <v>194</v>
      </c>
      <c r="D1" s="119" t="s">
        <v>1035</v>
      </c>
      <c r="E1" s="119" t="s">
        <v>1040</v>
      </c>
      <c r="F1" s="119" t="s">
        <v>77</v>
      </c>
      <c r="G1" s="119" t="s">
        <v>195</v>
      </c>
      <c r="H1" s="119" t="s">
        <v>196</v>
      </c>
      <c r="I1" s="121"/>
      <c r="J1" s="196"/>
    </row>
    <row r="2" spans="1:10" ht="15" x14ac:dyDescent="0.25">
      <c r="A2" s="122">
        <f>IF(ISNUMBER(SEARCH('Cover Page'!$D$9,Table1[[#This Row],[School District]])),MAX($A$1:A1)+1,0)</f>
        <v>0</v>
      </c>
      <c r="B2" s="249" t="s">
        <v>2466</v>
      </c>
      <c r="C2" s="250" t="s">
        <v>2471</v>
      </c>
      <c r="D2" s="251"/>
      <c r="E2" s="249"/>
      <c r="F2" s="251"/>
      <c r="G2" s="122" t="str" cm="1">
        <f t="array" aca="1" ref="G2:G995" ca="1">OFFSET($H$2,,,COUNTIF($H$2:$H$995,"?*"))</f>
        <v>Freeport SD 145</v>
      </c>
      <c r="H2" s="122" t="str">
        <f>IFERROR(VLOOKUP(ROWS($H$2:H2),$A$2:$B$995,2,FALSE),"")</f>
        <v>Freeport SD 145</v>
      </c>
    </row>
    <row r="3" spans="1:10" ht="15" x14ac:dyDescent="0.25">
      <c r="A3" s="122">
        <f>IF(ISNUMBER(SEARCH('Cover Page'!$D$9,Table1[[#This Row],[School District]])),MAX($A$1:A2)+1,0)</f>
        <v>0</v>
      </c>
      <c r="B3" s="252" t="s">
        <v>197</v>
      </c>
      <c r="C3" s="254" t="s">
        <v>2472</v>
      </c>
      <c r="D3" s="255" t="s">
        <v>156</v>
      </c>
      <c r="E3" s="253" t="s">
        <v>1041</v>
      </c>
      <c r="F3" s="255" t="s">
        <v>1042</v>
      </c>
      <c r="G3" s="122" t="str">
        <f ca="1"/>
        <v>Freeport SD 145</v>
      </c>
      <c r="H3" s="122" t="str">
        <f>IFERROR(VLOOKUP(ROWS($H$2:H3),$A$2:$B$995,2,FALSE),"")</f>
        <v/>
      </c>
    </row>
    <row r="4" spans="1:10" ht="15" x14ac:dyDescent="0.25">
      <c r="A4" s="122">
        <f>IF(ISNUMBER(SEARCH('Cover Page'!$D$9,Table1[[#This Row],[School District]])),MAX($A$1:A3)+1,0)</f>
        <v>0</v>
      </c>
      <c r="B4" s="253" t="s">
        <v>1043</v>
      </c>
      <c r="C4" s="254" t="s">
        <v>2473</v>
      </c>
      <c r="D4" s="255" t="s">
        <v>156</v>
      </c>
      <c r="E4" s="253" t="s">
        <v>2287</v>
      </c>
      <c r="F4" s="255" t="s">
        <v>1045</v>
      </c>
      <c r="G4" s="122" t="str">
        <f ca="1"/>
        <v>Freeport SD 145</v>
      </c>
      <c r="H4" s="122" t="str">
        <f>IFERROR(VLOOKUP(ROWS($H$2:H4),$A$2:$B$995,2,FALSE),"")</f>
        <v/>
      </c>
    </row>
    <row r="5" spans="1:10" ht="15" customHeight="1" x14ac:dyDescent="0.25">
      <c r="A5" s="122">
        <f>IF(ISNUMBER(SEARCH('Cover Page'!$D$9,Table1[[#This Row],[School District]])),MAX($A$1:A4)+1,0)</f>
        <v>0</v>
      </c>
      <c r="B5" s="253" t="s">
        <v>198</v>
      </c>
      <c r="C5" s="254" t="s">
        <v>2474</v>
      </c>
      <c r="D5" s="255" t="s">
        <v>154</v>
      </c>
      <c r="E5" s="253" t="s">
        <v>2297</v>
      </c>
      <c r="F5" s="255" t="s">
        <v>1047</v>
      </c>
      <c r="G5" s="122" t="str">
        <f ca="1"/>
        <v>Freeport SD 145</v>
      </c>
      <c r="H5" s="122" t="str">
        <f>IFERROR(VLOOKUP(ROWS($H$2:H5),$A$2:$B$995,2,FALSE),"")</f>
        <v/>
      </c>
    </row>
    <row r="6" spans="1:10" ht="15" x14ac:dyDescent="0.25">
      <c r="A6" s="122">
        <f>IF(ISNUMBER(SEARCH('Cover Page'!$D$9,Table1[[#This Row],[School District]])),MAX($A$1:A5)+1,0)</f>
        <v>0</v>
      </c>
      <c r="B6" s="253" t="s">
        <v>199</v>
      </c>
      <c r="C6" s="254" t="s">
        <v>2475</v>
      </c>
      <c r="D6" s="255" t="s">
        <v>155</v>
      </c>
      <c r="E6" s="253" t="s">
        <v>1048</v>
      </c>
      <c r="F6" s="255" t="s">
        <v>1049</v>
      </c>
      <c r="G6" s="122" t="str">
        <f ca="1"/>
        <v>Freeport SD 145</v>
      </c>
      <c r="H6" s="122" t="str">
        <f>IFERROR(VLOOKUP(ROWS($H$2:H6),$A$2:$B$995,2,FALSE),"")</f>
        <v/>
      </c>
    </row>
    <row r="7" spans="1:10" ht="15" x14ac:dyDescent="0.25">
      <c r="A7" s="122">
        <f>IF(ISNUMBER(SEARCH('Cover Page'!$D$9,Table1[[#This Row],[School District]])),MAX($A$1:A6)+1,0)</f>
        <v>0</v>
      </c>
      <c r="B7" s="253" t="s">
        <v>200</v>
      </c>
      <c r="C7" s="254" t="s">
        <v>2476</v>
      </c>
      <c r="D7" s="255" t="s">
        <v>201</v>
      </c>
      <c r="E7" s="253" t="s">
        <v>1050</v>
      </c>
      <c r="F7" s="255" t="s">
        <v>1051</v>
      </c>
      <c r="G7" s="122" t="str">
        <f ca="1"/>
        <v>Freeport SD 145</v>
      </c>
      <c r="H7" s="122" t="str">
        <f>IFERROR(VLOOKUP(ROWS($H$2:H7),$A$2:$B$995,2,FALSE),"")</f>
        <v/>
      </c>
    </row>
    <row r="8" spans="1:10" ht="15" x14ac:dyDescent="0.25">
      <c r="A8" s="122">
        <f>IF(ISNUMBER(SEARCH('Cover Page'!$D$9,Table1[[#This Row],[School District]])),MAX($A$1:A7)+1,0)</f>
        <v>0</v>
      </c>
      <c r="B8" s="253" t="s">
        <v>202</v>
      </c>
      <c r="C8" s="254" t="s">
        <v>2477</v>
      </c>
      <c r="D8" s="255" t="s">
        <v>154</v>
      </c>
      <c r="E8" s="253" t="s">
        <v>1052</v>
      </c>
      <c r="F8" s="255" t="s">
        <v>1053</v>
      </c>
      <c r="G8" s="122" t="str">
        <f ca="1"/>
        <v>Freeport SD 145</v>
      </c>
      <c r="H8" s="122" t="str">
        <f>IFERROR(VLOOKUP(ROWS($H$2:H8),$A$2:$B$995,2,FALSE),"")</f>
        <v/>
      </c>
    </row>
    <row r="9" spans="1:10" ht="15" x14ac:dyDescent="0.25">
      <c r="A9" s="122">
        <f>IF(ISNUMBER(SEARCH('Cover Page'!$D$9,Table1[[#This Row],[School District]])),MAX($A$1:A8)+1,0)</f>
        <v>0</v>
      </c>
      <c r="B9" s="253" t="s">
        <v>203</v>
      </c>
      <c r="C9" s="254" t="s">
        <v>2478</v>
      </c>
      <c r="D9" s="255" t="s">
        <v>154</v>
      </c>
      <c r="E9" s="253" t="s">
        <v>1054</v>
      </c>
      <c r="F9" s="255" t="s">
        <v>1055</v>
      </c>
      <c r="G9" s="122" t="str">
        <f ca="1"/>
        <v>Freeport SD 145</v>
      </c>
      <c r="H9" s="122" t="str">
        <f>IFERROR(VLOOKUP(ROWS($H$2:H9),$A$2:$B$995,2,FALSE),"")</f>
        <v/>
      </c>
    </row>
    <row r="10" spans="1:10" ht="15" x14ac:dyDescent="0.25">
      <c r="A10" s="122">
        <f>IF(ISNUMBER(SEARCH('Cover Page'!$D$9,Table1[[#This Row],[School District]])),MAX($A$1:A9)+1,0)</f>
        <v>0</v>
      </c>
      <c r="B10" s="253" t="s">
        <v>204</v>
      </c>
      <c r="C10" s="254" t="s">
        <v>2479</v>
      </c>
      <c r="D10" s="255" t="s">
        <v>156</v>
      </c>
      <c r="E10" s="253" t="s">
        <v>1056</v>
      </c>
      <c r="F10" s="255" t="s">
        <v>1057</v>
      </c>
      <c r="G10" s="122" t="str">
        <f ca="1"/>
        <v>Freeport SD 145</v>
      </c>
      <c r="H10" s="122" t="str">
        <f>IFERROR(VLOOKUP(ROWS($H$2:H10),$A$2:$B$995,2,FALSE),"")</f>
        <v/>
      </c>
    </row>
    <row r="11" spans="1:10" ht="15" x14ac:dyDescent="0.25">
      <c r="A11" s="122">
        <f>IF(ISNUMBER(SEARCH('Cover Page'!$D$9,Table1[[#This Row],[School District]])),MAX($A$1:A10)+1,0)</f>
        <v>0</v>
      </c>
      <c r="B11" s="253" t="s">
        <v>205</v>
      </c>
      <c r="C11" s="254" t="s">
        <v>2480</v>
      </c>
      <c r="D11" s="255" t="s">
        <v>156</v>
      </c>
      <c r="E11" s="253" t="s">
        <v>1058</v>
      </c>
      <c r="F11" s="255" t="s">
        <v>1059</v>
      </c>
      <c r="G11" s="122" t="str">
        <f ca="1"/>
        <v>Freeport SD 145</v>
      </c>
      <c r="H11" s="122" t="str">
        <f>IFERROR(VLOOKUP(ROWS($H$2:H11),$A$2:$B$995,2,FALSE),"")</f>
        <v/>
      </c>
    </row>
    <row r="12" spans="1:10" ht="15" x14ac:dyDescent="0.25">
      <c r="A12" s="122">
        <f>IF(ISNUMBER(SEARCH('Cover Page'!$D$9,Table1[[#This Row],[School District]])),MAX($A$1:A11)+1,0)</f>
        <v>0</v>
      </c>
      <c r="B12" s="253" t="s">
        <v>206</v>
      </c>
      <c r="C12" s="254" t="s">
        <v>2481</v>
      </c>
      <c r="D12" s="255" t="s">
        <v>154</v>
      </c>
      <c r="E12" s="253" t="s">
        <v>2288</v>
      </c>
      <c r="F12" s="255" t="s">
        <v>1061</v>
      </c>
      <c r="G12" s="122" t="str">
        <f ca="1"/>
        <v>Freeport SD 145</v>
      </c>
      <c r="H12" s="122" t="str">
        <f>IFERROR(VLOOKUP(ROWS($H$2:H12),$A$2:$B$995,2,FALSE),"")</f>
        <v/>
      </c>
    </row>
    <row r="13" spans="1:10" ht="15" x14ac:dyDescent="0.25">
      <c r="A13" s="122">
        <f>IF(ISNUMBER(SEARCH('Cover Page'!$D$9,Table1[[#This Row],[School District]])),MAX($A$1:A12)+1,0)</f>
        <v>0</v>
      </c>
      <c r="B13" s="253" t="s">
        <v>1062</v>
      </c>
      <c r="C13" s="254" t="s">
        <v>2482</v>
      </c>
      <c r="D13" s="255" t="s">
        <v>154</v>
      </c>
      <c r="E13" s="253" t="s">
        <v>1050</v>
      </c>
      <c r="F13" s="255" t="s">
        <v>1063</v>
      </c>
      <c r="G13" s="122" t="str">
        <f ca="1"/>
        <v>Freeport SD 145</v>
      </c>
      <c r="H13" s="122" t="str">
        <f>IFERROR(VLOOKUP(ROWS($H$2:H13),$A$2:$B$995,2,FALSE),"")</f>
        <v/>
      </c>
    </row>
    <row r="14" spans="1:10" ht="15" x14ac:dyDescent="0.25">
      <c r="A14" s="122">
        <f>IF(ISNUMBER(SEARCH('Cover Page'!$D$9,Table1[[#This Row],[School District]])),MAX($A$1:A13)+1,0)</f>
        <v>0</v>
      </c>
      <c r="B14" s="253" t="s">
        <v>207</v>
      </c>
      <c r="C14" s="254" t="s">
        <v>2483</v>
      </c>
      <c r="D14" s="255" t="s">
        <v>156</v>
      </c>
      <c r="E14" s="253" t="s">
        <v>2289</v>
      </c>
      <c r="F14" s="255" t="s">
        <v>1065</v>
      </c>
      <c r="G14" s="122" t="str">
        <f ca="1"/>
        <v>Freeport SD 145</v>
      </c>
      <c r="H14" s="122" t="str">
        <f>IFERROR(VLOOKUP(ROWS($H$2:H14),$A$2:$B$995,2,FALSE),"")</f>
        <v/>
      </c>
    </row>
    <row r="15" spans="1:10" ht="15" x14ac:dyDescent="0.25">
      <c r="A15" s="122">
        <f>IF(ISNUMBER(SEARCH('Cover Page'!$D$9,Table1[[#This Row],[School District]])),MAX($A$1:A14)+1,0)</f>
        <v>0</v>
      </c>
      <c r="B15" s="253" t="s">
        <v>208</v>
      </c>
      <c r="C15" s="254" t="s">
        <v>2484</v>
      </c>
      <c r="D15" s="255" t="s">
        <v>156</v>
      </c>
      <c r="E15" s="253" t="s">
        <v>2290</v>
      </c>
      <c r="F15" s="255" t="s">
        <v>1067</v>
      </c>
      <c r="G15" s="122" t="str">
        <f ca="1"/>
        <v>Freeport SD 145</v>
      </c>
      <c r="H15" s="122" t="str">
        <f>IFERROR(VLOOKUP(ROWS($H$2:H15),$A$2:$B$995,2,FALSE),"")</f>
        <v/>
      </c>
    </row>
    <row r="16" spans="1:10" ht="15" x14ac:dyDescent="0.25">
      <c r="A16" s="122">
        <f>IF(ISNUMBER(SEARCH('Cover Page'!$D$9,Table1[[#This Row],[School District]])),MAX($A$1:A15)+1,0)</f>
        <v>0</v>
      </c>
      <c r="B16" s="253" t="s">
        <v>1068</v>
      </c>
      <c r="C16" s="254" t="s">
        <v>2485</v>
      </c>
      <c r="D16" s="255" t="s">
        <v>156</v>
      </c>
      <c r="E16" s="253" t="s">
        <v>1069</v>
      </c>
      <c r="F16" s="255" t="s">
        <v>1070</v>
      </c>
      <c r="G16" s="122" t="str">
        <f ca="1"/>
        <v>Freeport SD 145</v>
      </c>
      <c r="H16" s="122" t="str">
        <f>IFERROR(VLOOKUP(ROWS($H$2:H16),$A$2:$B$995,2,FALSE),"")</f>
        <v/>
      </c>
    </row>
    <row r="17" spans="1:8" ht="15" x14ac:dyDescent="0.25">
      <c r="A17" s="122">
        <f>IF(ISNUMBER(SEARCH('Cover Page'!$D$9,Table1[[#This Row],[School District]])),MAX($A$1:A16)+1,0)</f>
        <v>0</v>
      </c>
      <c r="B17" s="253" t="s">
        <v>209</v>
      </c>
      <c r="C17" s="254" t="s">
        <v>2486</v>
      </c>
      <c r="D17" s="255" t="s">
        <v>156</v>
      </c>
      <c r="E17" s="253" t="s">
        <v>1071</v>
      </c>
      <c r="F17" s="255" t="s">
        <v>1072</v>
      </c>
      <c r="G17" s="122" t="str">
        <f ca="1"/>
        <v>Freeport SD 145</v>
      </c>
      <c r="H17" s="122" t="str">
        <f>IFERROR(VLOOKUP(ROWS($H$2:H17),$A$2:$B$995,2,FALSE),"")</f>
        <v/>
      </c>
    </row>
    <row r="18" spans="1:8" ht="15" x14ac:dyDescent="0.25">
      <c r="A18" s="122">
        <f>IF(ISNUMBER(SEARCH('Cover Page'!$D$9,Table1[[#This Row],[School District]])),MAX($A$1:A17)+1,0)</f>
        <v>0</v>
      </c>
      <c r="B18" s="253" t="s">
        <v>210</v>
      </c>
      <c r="C18" s="254" t="s">
        <v>2487</v>
      </c>
      <c r="D18" s="255" t="s">
        <v>154</v>
      </c>
      <c r="E18" s="253" t="s">
        <v>1073</v>
      </c>
      <c r="F18" s="255" t="s">
        <v>1074</v>
      </c>
      <c r="G18" s="122" t="str">
        <f ca="1"/>
        <v>Freeport SD 145</v>
      </c>
      <c r="H18" s="122" t="str">
        <f>IFERROR(VLOOKUP(ROWS($H$2:H18),$A$2:$B$995,2,FALSE),"")</f>
        <v/>
      </c>
    </row>
    <row r="19" spans="1:8" ht="15" x14ac:dyDescent="0.25">
      <c r="A19" s="122">
        <f>IF(ISNUMBER(SEARCH('Cover Page'!$D$9,Table1[[#This Row],[School District]])),MAX($A$1:A18)+1,0)</f>
        <v>0</v>
      </c>
      <c r="B19" s="253" t="s">
        <v>1075</v>
      </c>
      <c r="C19" s="254" t="s">
        <v>2488</v>
      </c>
      <c r="D19" s="255" t="s">
        <v>155</v>
      </c>
      <c r="E19" s="253" t="s">
        <v>1073</v>
      </c>
      <c r="F19" s="255" t="s">
        <v>1076</v>
      </c>
      <c r="G19" s="122" t="str">
        <f ca="1"/>
        <v>Freeport SD 145</v>
      </c>
      <c r="H19" s="122" t="str">
        <f>IFERROR(VLOOKUP(ROWS($H$2:H19),$A$2:$B$995,2,FALSE),"")</f>
        <v/>
      </c>
    </row>
    <row r="20" spans="1:8" ht="15" x14ac:dyDescent="0.25">
      <c r="A20" s="122">
        <f>IF(ISNUMBER(SEARCH('Cover Page'!$D$9,Table1[[#This Row],[School District]])),MAX($A$1:A19)+1,0)</f>
        <v>0</v>
      </c>
      <c r="B20" s="253" t="s">
        <v>211</v>
      </c>
      <c r="C20" s="254" t="s">
        <v>2489</v>
      </c>
      <c r="D20" s="255" t="s">
        <v>156</v>
      </c>
      <c r="E20" s="253" t="s">
        <v>2291</v>
      </c>
      <c r="F20" s="255" t="s">
        <v>1077</v>
      </c>
      <c r="G20" s="122" t="str">
        <f ca="1"/>
        <v>Freeport SD 145</v>
      </c>
      <c r="H20" s="122" t="str">
        <f>IFERROR(VLOOKUP(ROWS($H$2:H20),$A$2:$B$995,2,FALSE),"")</f>
        <v/>
      </c>
    </row>
    <row r="21" spans="1:8" ht="15" x14ac:dyDescent="0.25">
      <c r="A21" s="122">
        <f>IF(ISNUMBER(SEARCH('Cover Page'!$D$9,Table1[[#This Row],[School District]])),MAX($A$1:A20)+1,0)</f>
        <v>0</v>
      </c>
      <c r="B21" s="253" t="s">
        <v>212</v>
      </c>
      <c r="C21" s="254" t="s">
        <v>2490</v>
      </c>
      <c r="D21" s="255" t="s">
        <v>154</v>
      </c>
      <c r="E21" s="253" t="s">
        <v>1048</v>
      </c>
      <c r="F21" s="255" t="s">
        <v>1078</v>
      </c>
      <c r="G21" s="122" t="str">
        <f ca="1"/>
        <v>Freeport SD 145</v>
      </c>
      <c r="H21" s="122" t="str">
        <f>IFERROR(VLOOKUP(ROWS($H$2:H21),$A$2:$B$995,2,FALSE),"")</f>
        <v/>
      </c>
    </row>
    <row r="22" spans="1:8" ht="15" x14ac:dyDescent="0.25">
      <c r="A22" s="122">
        <f>IF(ISNUMBER(SEARCH('Cover Page'!$D$9,Table1[[#This Row],[School District]])),MAX($A$1:A21)+1,0)</f>
        <v>0</v>
      </c>
      <c r="B22" s="253" t="s">
        <v>213</v>
      </c>
      <c r="C22" s="254" t="s">
        <v>2491</v>
      </c>
      <c r="D22" s="255" t="s">
        <v>154</v>
      </c>
      <c r="E22" s="253" t="s">
        <v>1048</v>
      </c>
      <c r="F22" s="255" t="s">
        <v>1079</v>
      </c>
      <c r="G22" s="122" t="str">
        <f ca="1"/>
        <v>Freeport SD 145</v>
      </c>
      <c r="H22" s="122" t="str">
        <f>IFERROR(VLOOKUP(ROWS($H$2:H22),$A$2:$B$995,2,FALSE),"")</f>
        <v/>
      </c>
    </row>
    <row r="23" spans="1:8" ht="15" x14ac:dyDescent="0.25">
      <c r="A23" s="122">
        <f>IF(ISNUMBER(SEARCH('Cover Page'!$D$9,Table1[[#This Row],[School District]])),MAX($A$1:A22)+1,0)</f>
        <v>0</v>
      </c>
      <c r="B23" s="253" t="s">
        <v>214</v>
      </c>
      <c r="C23" s="254" t="s">
        <v>2492</v>
      </c>
      <c r="D23" s="255" t="s">
        <v>154</v>
      </c>
      <c r="E23" s="253" t="s">
        <v>1050</v>
      </c>
      <c r="F23" s="255" t="s">
        <v>1080</v>
      </c>
      <c r="G23" s="122" t="str">
        <f ca="1"/>
        <v>Freeport SD 145</v>
      </c>
      <c r="H23" s="122" t="str">
        <f>IFERROR(VLOOKUP(ROWS($H$2:H23),$A$2:$B$995,2,FALSE),"")</f>
        <v/>
      </c>
    </row>
    <row r="24" spans="1:8" ht="15" x14ac:dyDescent="0.25">
      <c r="A24" s="122">
        <f>IF(ISNUMBER(SEARCH('Cover Page'!$D$9,Table1[[#This Row],[School District]])),MAX($A$1:A23)+1,0)</f>
        <v>0</v>
      </c>
      <c r="B24" s="253" t="s">
        <v>215</v>
      </c>
      <c r="C24" s="254" t="s">
        <v>2493</v>
      </c>
      <c r="D24" s="255" t="s">
        <v>156</v>
      </c>
      <c r="E24" s="253" t="s">
        <v>1081</v>
      </c>
      <c r="F24" s="255" t="s">
        <v>1082</v>
      </c>
      <c r="G24" s="122" t="str">
        <f ca="1"/>
        <v>Freeport SD 145</v>
      </c>
      <c r="H24" s="122" t="str">
        <f>IFERROR(VLOOKUP(ROWS($H$2:H24),$A$2:$B$995,2,FALSE),"")</f>
        <v/>
      </c>
    </row>
    <row r="25" spans="1:8" ht="15" x14ac:dyDescent="0.25">
      <c r="A25" s="122">
        <f>IF(ISNUMBER(SEARCH('Cover Page'!$D$9,Table1[[#This Row],[School District]])),MAX($A$1:A24)+1,0)</f>
        <v>0</v>
      </c>
      <c r="B25" s="253" t="s">
        <v>1083</v>
      </c>
      <c r="C25" s="254" t="s">
        <v>2494</v>
      </c>
      <c r="D25" s="255" t="s">
        <v>156</v>
      </c>
      <c r="E25" s="253" t="s">
        <v>2292</v>
      </c>
      <c r="F25" s="255" t="s">
        <v>1085</v>
      </c>
      <c r="G25" s="122" t="str">
        <f ca="1"/>
        <v>Freeport SD 145</v>
      </c>
      <c r="H25" s="122" t="str">
        <f>IFERROR(VLOOKUP(ROWS($H$2:H25),$A$2:$B$995,2,FALSE),"")</f>
        <v/>
      </c>
    </row>
    <row r="26" spans="1:8" ht="15" x14ac:dyDescent="0.25">
      <c r="A26" s="122">
        <f>IF(ISNUMBER(SEARCH('Cover Page'!$D$9,Table1[[#This Row],[School District]])),MAX($A$1:A25)+1,0)</f>
        <v>0</v>
      </c>
      <c r="B26" s="253" t="s">
        <v>216</v>
      </c>
      <c r="C26" s="254" t="s">
        <v>2495</v>
      </c>
      <c r="D26" s="255" t="s">
        <v>155</v>
      </c>
      <c r="E26" s="253" t="s">
        <v>1050</v>
      </c>
      <c r="F26" s="255" t="s">
        <v>1086</v>
      </c>
      <c r="G26" s="122" t="str">
        <f ca="1"/>
        <v>Freeport SD 145</v>
      </c>
      <c r="H26" s="122" t="str">
        <f>IFERROR(VLOOKUP(ROWS($H$2:H26),$A$2:$B$995,2,FALSE),"")</f>
        <v/>
      </c>
    </row>
    <row r="27" spans="1:8" ht="15" x14ac:dyDescent="0.25">
      <c r="A27" s="122">
        <f>IF(ISNUMBER(SEARCH('Cover Page'!$D$9,Table1[[#This Row],[School District]])),MAX($A$1:A26)+1,0)</f>
        <v>0</v>
      </c>
      <c r="B27" s="253" t="s">
        <v>217</v>
      </c>
      <c r="C27" s="254" t="s">
        <v>2496</v>
      </c>
      <c r="D27" s="255" t="s">
        <v>154</v>
      </c>
      <c r="E27" s="253" t="s">
        <v>1050</v>
      </c>
      <c r="F27" s="255" t="s">
        <v>1087</v>
      </c>
      <c r="G27" s="122" t="str">
        <f ca="1"/>
        <v>Freeport SD 145</v>
      </c>
      <c r="H27" s="122" t="str">
        <f>IFERROR(VLOOKUP(ROWS($H$2:H27),$A$2:$B$995,2,FALSE),"")</f>
        <v/>
      </c>
    </row>
    <row r="28" spans="1:8" ht="15" x14ac:dyDescent="0.25">
      <c r="A28" s="122">
        <f>IF(ISNUMBER(SEARCH('Cover Page'!$D$9,Table1[[#This Row],[School District]])),MAX($A$1:A27)+1,0)</f>
        <v>0</v>
      </c>
      <c r="B28" s="253" t="s">
        <v>218</v>
      </c>
      <c r="C28" s="254" t="s">
        <v>2497</v>
      </c>
      <c r="D28" s="255" t="s">
        <v>155</v>
      </c>
      <c r="E28" s="253" t="s">
        <v>2412</v>
      </c>
      <c r="F28" s="255" t="s">
        <v>1089</v>
      </c>
      <c r="G28" s="122" t="str">
        <f ca="1"/>
        <v>Freeport SD 145</v>
      </c>
      <c r="H28" s="122" t="str">
        <f>IFERROR(VLOOKUP(ROWS($H$2:H28),$A$2:$B$995,2,FALSE),"")</f>
        <v/>
      </c>
    </row>
    <row r="29" spans="1:8" ht="15" x14ac:dyDescent="0.25">
      <c r="A29" s="122">
        <f>IF(ISNUMBER(SEARCH('Cover Page'!$D$9,Table1[[#This Row],[School District]])),MAX($A$1:A28)+1,0)</f>
        <v>0</v>
      </c>
      <c r="B29" s="253" t="s">
        <v>1090</v>
      </c>
      <c r="C29" s="254" t="s">
        <v>2498</v>
      </c>
      <c r="D29" s="255" t="s">
        <v>154</v>
      </c>
      <c r="E29" s="253" t="s">
        <v>1088</v>
      </c>
      <c r="F29" s="255" t="s">
        <v>1091</v>
      </c>
      <c r="G29" s="122" t="str">
        <f ca="1"/>
        <v>Freeport SD 145</v>
      </c>
      <c r="H29" s="122" t="str">
        <f>IFERROR(VLOOKUP(ROWS($H$2:H29),$A$2:$B$995,2,FALSE),"")</f>
        <v/>
      </c>
    </row>
    <row r="30" spans="1:8" ht="15" x14ac:dyDescent="0.25">
      <c r="A30" s="122">
        <f>IF(ISNUMBER(SEARCH('Cover Page'!$D$9,Table1[[#This Row],[School District]])),MAX($A$1:A29)+1,0)</f>
        <v>0</v>
      </c>
      <c r="B30" s="253" t="s">
        <v>219</v>
      </c>
      <c r="C30" s="254" t="s">
        <v>2499</v>
      </c>
      <c r="D30" s="255" t="s">
        <v>156</v>
      </c>
      <c r="E30" s="253" t="s">
        <v>1081</v>
      </c>
      <c r="F30" s="255" t="s">
        <v>1092</v>
      </c>
      <c r="G30" s="122" t="str">
        <f ca="1"/>
        <v>Freeport SD 145</v>
      </c>
      <c r="H30" s="122" t="str">
        <f>IFERROR(VLOOKUP(ROWS($H$2:H30),$A$2:$B$995,2,FALSE),"")</f>
        <v/>
      </c>
    </row>
    <row r="31" spans="1:8" ht="15" x14ac:dyDescent="0.25">
      <c r="A31" s="122">
        <f>IF(ISNUMBER(SEARCH('Cover Page'!$D$9,Table1[[#This Row],[School District]])),MAX($A$1:A30)+1,0)</f>
        <v>0</v>
      </c>
      <c r="B31" s="253" t="s">
        <v>220</v>
      </c>
      <c r="C31" s="254" t="s">
        <v>2500</v>
      </c>
      <c r="D31" s="255" t="s">
        <v>154</v>
      </c>
      <c r="E31" s="253" t="s">
        <v>1093</v>
      </c>
      <c r="F31" s="255" t="s">
        <v>1094</v>
      </c>
      <c r="G31" s="122" t="str">
        <f ca="1"/>
        <v>Freeport SD 145</v>
      </c>
      <c r="H31" s="122" t="str">
        <f>IFERROR(VLOOKUP(ROWS($H$2:H31),$A$2:$B$995,2,FALSE),"")</f>
        <v/>
      </c>
    </row>
    <row r="32" spans="1:8" ht="15" x14ac:dyDescent="0.25">
      <c r="A32" s="122">
        <f>IF(ISNUMBER(SEARCH('Cover Page'!$D$9,Table1[[#This Row],[School District]])),MAX($A$1:A31)+1,0)</f>
        <v>0</v>
      </c>
      <c r="B32" s="253" t="s">
        <v>221</v>
      </c>
      <c r="C32" s="254" t="s">
        <v>2501</v>
      </c>
      <c r="D32" s="255" t="s">
        <v>156</v>
      </c>
      <c r="E32" s="253" t="s">
        <v>1071</v>
      </c>
      <c r="F32" s="255" t="s">
        <v>1095</v>
      </c>
      <c r="G32" s="122" t="str">
        <f ca="1"/>
        <v>Freeport SD 145</v>
      </c>
      <c r="H32" s="122" t="str">
        <f>IFERROR(VLOOKUP(ROWS($H$2:H32),$A$2:$B$995,2,FALSE),"")</f>
        <v/>
      </c>
    </row>
    <row r="33" spans="1:8" ht="15" x14ac:dyDescent="0.25">
      <c r="A33" s="122">
        <f>IF(ISNUMBER(SEARCH('Cover Page'!$D$9,Table1[[#This Row],[School District]])),MAX($A$1:A32)+1,0)</f>
        <v>0</v>
      </c>
      <c r="B33" s="253" t="s">
        <v>222</v>
      </c>
      <c r="C33" s="254" t="s">
        <v>2502</v>
      </c>
      <c r="D33" s="255" t="s">
        <v>156</v>
      </c>
      <c r="E33" s="253" t="s">
        <v>1096</v>
      </c>
      <c r="F33" s="255" t="s">
        <v>1097</v>
      </c>
      <c r="G33" s="122" t="str">
        <f ca="1"/>
        <v>Freeport SD 145</v>
      </c>
      <c r="H33" s="122" t="str">
        <f>IFERROR(VLOOKUP(ROWS($H$2:H33),$A$2:$B$995,2,FALSE),"")</f>
        <v/>
      </c>
    </row>
    <row r="34" spans="1:8" ht="15" x14ac:dyDescent="0.25">
      <c r="A34" s="122">
        <f>IF(ISNUMBER(SEARCH('Cover Page'!$D$9,Table1[[#This Row],[School District]])),MAX($A$1:A33)+1,0)</f>
        <v>0</v>
      </c>
      <c r="B34" s="253" t="s">
        <v>223</v>
      </c>
      <c r="C34" s="254" t="s">
        <v>2503</v>
      </c>
      <c r="D34" s="255" t="s">
        <v>156</v>
      </c>
      <c r="E34" s="253" t="s">
        <v>1098</v>
      </c>
      <c r="F34" s="255" t="s">
        <v>1099</v>
      </c>
      <c r="G34" s="122" t="str">
        <f ca="1"/>
        <v>Freeport SD 145</v>
      </c>
      <c r="H34" s="122" t="str">
        <f>IFERROR(VLOOKUP(ROWS($H$2:H34),$A$2:$B$995,2,FALSE),"")</f>
        <v/>
      </c>
    </row>
    <row r="35" spans="1:8" ht="15" x14ac:dyDescent="0.25">
      <c r="A35" s="122">
        <f>IF(ISNUMBER(SEARCH('Cover Page'!$D$9,Table1[[#This Row],[School District]])),MAX($A$1:A34)+1,0)</f>
        <v>0</v>
      </c>
      <c r="B35" s="253" t="s">
        <v>224</v>
      </c>
      <c r="C35" s="254" t="s">
        <v>2504</v>
      </c>
      <c r="D35" s="255" t="s">
        <v>154</v>
      </c>
      <c r="E35" s="253" t="s">
        <v>1050</v>
      </c>
      <c r="F35" s="255" t="s">
        <v>1100</v>
      </c>
      <c r="G35" s="122" t="str">
        <f ca="1"/>
        <v>Freeport SD 145</v>
      </c>
      <c r="H35" s="122" t="str">
        <f>IFERROR(VLOOKUP(ROWS($H$2:H35),$A$2:$B$995,2,FALSE),"")</f>
        <v/>
      </c>
    </row>
    <row r="36" spans="1:8" ht="15" x14ac:dyDescent="0.25">
      <c r="A36" s="122">
        <f>IF(ISNUMBER(SEARCH('Cover Page'!$D$9,Table1[[#This Row],[School District]])),MAX($A$1:A35)+1,0)</f>
        <v>0</v>
      </c>
      <c r="B36" s="253" t="s">
        <v>225</v>
      </c>
      <c r="C36" s="254" t="s">
        <v>2505</v>
      </c>
      <c r="D36" s="255" t="s">
        <v>156</v>
      </c>
      <c r="E36" s="253" t="s">
        <v>1101</v>
      </c>
      <c r="F36" s="255" t="s">
        <v>1102</v>
      </c>
      <c r="G36" s="122" t="str">
        <f ca="1"/>
        <v>Freeport SD 145</v>
      </c>
      <c r="H36" s="122" t="str">
        <f>IFERROR(VLOOKUP(ROWS($H$2:H36),$A$2:$B$995,2,FALSE),"")</f>
        <v/>
      </c>
    </row>
    <row r="37" spans="1:8" ht="15" x14ac:dyDescent="0.25">
      <c r="A37" s="122">
        <f>IF(ISNUMBER(SEARCH('Cover Page'!$D$9,Table1[[#This Row],[School District]])),MAX($A$1:A36)+1,0)</f>
        <v>0</v>
      </c>
      <c r="B37" s="253" t="s">
        <v>226</v>
      </c>
      <c r="C37" s="254" t="s">
        <v>2506</v>
      </c>
      <c r="D37" s="255" t="s">
        <v>156</v>
      </c>
      <c r="E37" s="253" t="s">
        <v>1103</v>
      </c>
      <c r="F37" s="255" t="s">
        <v>1104</v>
      </c>
      <c r="G37" s="122" t="str">
        <f ca="1"/>
        <v>Freeport SD 145</v>
      </c>
      <c r="H37" s="122" t="str">
        <f>IFERROR(VLOOKUP(ROWS($H$2:H37),$A$2:$B$995,2,FALSE),"")</f>
        <v/>
      </c>
    </row>
    <row r="38" spans="1:8" ht="15" x14ac:dyDescent="0.25">
      <c r="A38" s="122">
        <f>IF(ISNUMBER(SEARCH('Cover Page'!$D$9,Table1[[#This Row],[School District]])),MAX($A$1:A37)+1,0)</f>
        <v>0</v>
      </c>
      <c r="B38" s="253" t="s">
        <v>227</v>
      </c>
      <c r="C38" s="254" t="s">
        <v>2507</v>
      </c>
      <c r="D38" s="255" t="s">
        <v>156</v>
      </c>
      <c r="E38" s="253" t="s">
        <v>1103</v>
      </c>
      <c r="F38" s="255" t="s">
        <v>1105</v>
      </c>
      <c r="G38" s="122" t="str">
        <f ca="1"/>
        <v>Freeport SD 145</v>
      </c>
      <c r="H38" s="122" t="str">
        <f>IFERROR(VLOOKUP(ROWS($H$2:H38),$A$2:$B$995,2,FALSE),"")</f>
        <v/>
      </c>
    </row>
    <row r="39" spans="1:8" ht="15" x14ac:dyDescent="0.25">
      <c r="A39" s="122">
        <f>IF(ISNUMBER(SEARCH('Cover Page'!$D$9,Table1[[#This Row],[School District]])),MAX($A$1:A38)+1,0)</f>
        <v>0</v>
      </c>
      <c r="B39" s="253" t="s">
        <v>228</v>
      </c>
      <c r="C39" s="254" t="s">
        <v>2508</v>
      </c>
      <c r="D39" s="255" t="s">
        <v>154</v>
      </c>
      <c r="E39" s="253" t="s">
        <v>1054</v>
      </c>
      <c r="F39" s="255" t="s">
        <v>1106</v>
      </c>
      <c r="G39" s="122" t="str">
        <f ca="1"/>
        <v>Freeport SD 145</v>
      </c>
      <c r="H39" s="122" t="str">
        <f>IFERROR(VLOOKUP(ROWS($H$2:H39),$A$2:$B$995,2,FALSE),"")</f>
        <v/>
      </c>
    </row>
    <row r="40" spans="1:8" ht="15" x14ac:dyDescent="0.25">
      <c r="A40" s="122">
        <f>IF(ISNUMBER(SEARCH('Cover Page'!$D$9,Table1[[#This Row],[School District]])),MAX($A$1:A39)+1,0)</f>
        <v>0</v>
      </c>
      <c r="B40" s="253" t="s">
        <v>229</v>
      </c>
      <c r="C40" s="254" t="s">
        <v>2509</v>
      </c>
      <c r="D40" s="255" t="s">
        <v>154</v>
      </c>
      <c r="E40" s="253" t="s">
        <v>1050</v>
      </c>
      <c r="F40" s="255" t="s">
        <v>1107</v>
      </c>
      <c r="G40" s="122" t="str">
        <f ca="1"/>
        <v>Freeport SD 145</v>
      </c>
      <c r="H40" s="122" t="str">
        <f>IFERROR(VLOOKUP(ROWS($H$2:H40),$A$2:$B$995,2,FALSE),"")</f>
        <v/>
      </c>
    </row>
    <row r="41" spans="1:8" ht="15" x14ac:dyDescent="0.25">
      <c r="A41" s="122">
        <f>IF(ISNUMBER(SEARCH('Cover Page'!$D$9,Table1[[#This Row],[School District]])),MAX($A$1:A40)+1,0)</f>
        <v>0</v>
      </c>
      <c r="B41" s="253" t="s">
        <v>230</v>
      </c>
      <c r="C41" s="254" t="s">
        <v>2510</v>
      </c>
      <c r="D41" s="255" t="s">
        <v>156</v>
      </c>
      <c r="E41" s="253" t="s">
        <v>1101</v>
      </c>
      <c r="F41" s="255" t="s">
        <v>1108</v>
      </c>
      <c r="G41" s="122" t="str">
        <f ca="1"/>
        <v>Freeport SD 145</v>
      </c>
      <c r="H41" s="122" t="str">
        <f>IFERROR(VLOOKUP(ROWS($H$2:H41),$A$2:$B$995,2,FALSE),"")</f>
        <v/>
      </c>
    </row>
    <row r="42" spans="1:8" ht="15" x14ac:dyDescent="0.25">
      <c r="A42" s="122">
        <f>IF(ISNUMBER(SEARCH('Cover Page'!$D$9,Table1[[#This Row],[School District]])),MAX($A$1:A41)+1,0)</f>
        <v>0</v>
      </c>
      <c r="B42" s="253" t="s">
        <v>231</v>
      </c>
      <c r="C42" s="254" t="s">
        <v>2511</v>
      </c>
      <c r="D42" s="255" t="s">
        <v>154</v>
      </c>
      <c r="E42" s="253" t="s">
        <v>1048</v>
      </c>
      <c r="F42" s="255" t="s">
        <v>1109</v>
      </c>
      <c r="G42" s="122" t="str">
        <f ca="1"/>
        <v>Freeport SD 145</v>
      </c>
      <c r="H42" s="122" t="str">
        <f>IFERROR(VLOOKUP(ROWS($H$2:H42),$A$2:$B$995,2,FALSE),"")</f>
        <v/>
      </c>
    </row>
    <row r="43" spans="1:8" ht="15" x14ac:dyDescent="0.25">
      <c r="A43" s="122">
        <f>IF(ISNUMBER(SEARCH('Cover Page'!$D$9,Table1[[#This Row],[School District]])),MAX($A$1:A42)+1,0)</f>
        <v>0</v>
      </c>
      <c r="B43" s="253" t="s">
        <v>232</v>
      </c>
      <c r="C43" s="254" t="s">
        <v>2512</v>
      </c>
      <c r="D43" s="255" t="s">
        <v>156</v>
      </c>
      <c r="E43" s="253" t="s">
        <v>2293</v>
      </c>
      <c r="F43" s="255" t="s">
        <v>1110</v>
      </c>
      <c r="G43" s="122" t="str">
        <f ca="1"/>
        <v>Freeport SD 145</v>
      </c>
      <c r="H43" s="122" t="str">
        <f>IFERROR(VLOOKUP(ROWS($H$2:H43),$A$2:$B$995,2,FALSE),"")</f>
        <v/>
      </c>
    </row>
    <row r="44" spans="1:8" ht="15" x14ac:dyDescent="0.25">
      <c r="A44" s="122">
        <f>IF(ISNUMBER(SEARCH('Cover Page'!$D$9,Table1[[#This Row],[School District]])),MAX($A$1:A43)+1,0)</f>
        <v>0</v>
      </c>
      <c r="B44" s="253" t="s">
        <v>233</v>
      </c>
      <c r="C44" s="254" t="s">
        <v>2513</v>
      </c>
      <c r="D44" s="255" t="s">
        <v>154</v>
      </c>
      <c r="E44" s="253" t="s">
        <v>1054</v>
      </c>
      <c r="F44" s="255" t="s">
        <v>1111</v>
      </c>
      <c r="G44" s="122" t="str">
        <f ca="1"/>
        <v>Freeport SD 145</v>
      </c>
      <c r="H44" s="122" t="str">
        <f>IFERROR(VLOOKUP(ROWS($H$2:H44),$A$2:$B$995,2,FALSE),"")</f>
        <v/>
      </c>
    </row>
    <row r="45" spans="1:8" ht="15" x14ac:dyDescent="0.25">
      <c r="A45" s="122">
        <f>IF(ISNUMBER(SEARCH('Cover Page'!$D$9,Table1[[#This Row],[School District]])),MAX($A$1:A44)+1,0)</f>
        <v>0</v>
      </c>
      <c r="B45" s="253" t="s">
        <v>234</v>
      </c>
      <c r="C45" s="254" t="s">
        <v>2514</v>
      </c>
      <c r="D45" s="255" t="s">
        <v>154</v>
      </c>
      <c r="E45" s="253" t="s">
        <v>1112</v>
      </c>
      <c r="F45" s="255" t="s">
        <v>1113</v>
      </c>
      <c r="G45" s="122" t="str">
        <f ca="1"/>
        <v>Freeport SD 145</v>
      </c>
      <c r="H45" s="122" t="str">
        <f>IFERROR(VLOOKUP(ROWS($H$2:H45),$A$2:$B$995,2,FALSE),"")</f>
        <v/>
      </c>
    </row>
    <row r="46" spans="1:8" ht="15" x14ac:dyDescent="0.25">
      <c r="A46" s="122">
        <f>IF(ISNUMBER(SEARCH('Cover Page'!$D$9,Table1[[#This Row],[School District]])),MAX($A$1:A45)+1,0)</f>
        <v>0</v>
      </c>
      <c r="B46" s="253" t="s">
        <v>235</v>
      </c>
      <c r="C46" s="254" t="s">
        <v>2515</v>
      </c>
      <c r="D46" s="255" t="s">
        <v>156</v>
      </c>
      <c r="E46" s="253" t="s">
        <v>1103</v>
      </c>
      <c r="F46" s="255" t="s">
        <v>1114</v>
      </c>
      <c r="G46" s="122" t="str">
        <f ca="1"/>
        <v>Freeport SD 145</v>
      </c>
      <c r="H46" s="122" t="str">
        <f>IFERROR(VLOOKUP(ROWS($H$2:H46),$A$2:$B$995,2,FALSE),"")</f>
        <v/>
      </c>
    </row>
    <row r="47" spans="1:8" ht="15" x14ac:dyDescent="0.25">
      <c r="A47" s="122">
        <f>IF(ISNUMBER(SEARCH('Cover Page'!$D$9,Table1[[#This Row],[School District]])),MAX($A$1:A46)+1,0)</f>
        <v>0</v>
      </c>
      <c r="B47" s="253" t="s">
        <v>1115</v>
      </c>
      <c r="C47" s="254" t="s">
        <v>2516</v>
      </c>
      <c r="D47" s="255" t="s">
        <v>154</v>
      </c>
      <c r="E47" s="253" t="s">
        <v>1048</v>
      </c>
      <c r="F47" s="255" t="s">
        <v>1116</v>
      </c>
      <c r="G47" s="122" t="str">
        <f ca="1"/>
        <v>Freeport SD 145</v>
      </c>
      <c r="H47" s="122" t="str">
        <f>IFERROR(VLOOKUP(ROWS($H$2:H47),$A$2:$B$995,2,FALSE),"")</f>
        <v/>
      </c>
    </row>
    <row r="48" spans="1:8" ht="15" x14ac:dyDescent="0.25">
      <c r="A48" s="122">
        <f>IF(ISNUMBER(SEARCH('Cover Page'!$D$9,Table1[[#This Row],[School District]])),MAX($A$1:A47)+1,0)</f>
        <v>0</v>
      </c>
      <c r="B48" s="253" t="s">
        <v>236</v>
      </c>
      <c r="C48" s="254" t="s">
        <v>2517</v>
      </c>
      <c r="D48" s="255" t="s">
        <v>156</v>
      </c>
      <c r="E48" s="253" t="s">
        <v>1044</v>
      </c>
      <c r="F48" s="255" t="s">
        <v>1117</v>
      </c>
      <c r="G48" s="122" t="str">
        <f ca="1"/>
        <v>Freeport SD 145</v>
      </c>
      <c r="H48" s="122" t="str">
        <f>IFERROR(VLOOKUP(ROWS($H$2:H48),$A$2:$B$995,2,FALSE),"")</f>
        <v/>
      </c>
    </row>
    <row r="49" spans="1:8" ht="15" x14ac:dyDescent="0.25">
      <c r="A49" s="122">
        <f>IF(ISNUMBER(SEARCH('Cover Page'!$D$9,Table1[[#This Row],[School District]])),MAX($A$1:A48)+1,0)</f>
        <v>0</v>
      </c>
      <c r="B49" s="253" t="s">
        <v>237</v>
      </c>
      <c r="C49" s="254" t="s">
        <v>2518</v>
      </c>
      <c r="D49" s="255" t="s">
        <v>156</v>
      </c>
      <c r="E49" s="253" t="s">
        <v>2294</v>
      </c>
      <c r="F49" s="255" t="s">
        <v>1118</v>
      </c>
      <c r="G49" s="122" t="str">
        <f ca="1"/>
        <v>Freeport SD 145</v>
      </c>
      <c r="H49" s="122" t="str">
        <f>IFERROR(VLOOKUP(ROWS($H$2:H49),$A$2:$B$995,2,FALSE),"")</f>
        <v/>
      </c>
    </row>
    <row r="50" spans="1:8" ht="15" x14ac:dyDescent="0.25">
      <c r="A50" s="122">
        <f>IF(ISNUMBER(SEARCH('Cover Page'!$D$9,Table1[[#This Row],[School District]])),MAX($A$1:A49)+1,0)</f>
        <v>0</v>
      </c>
      <c r="B50" s="253" t="s">
        <v>1119</v>
      </c>
      <c r="C50" s="254" t="s">
        <v>2519</v>
      </c>
      <c r="D50" s="255" t="s">
        <v>156</v>
      </c>
      <c r="E50" s="253" t="s">
        <v>1120</v>
      </c>
      <c r="F50" s="255" t="s">
        <v>1121</v>
      </c>
      <c r="G50" s="122" t="str">
        <f ca="1"/>
        <v>Freeport SD 145</v>
      </c>
      <c r="H50" s="122" t="str">
        <f>IFERROR(VLOOKUP(ROWS($H$2:H50),$A$2:$B$995,2,FALSE),"")</f>
        <v/>
      </c>
    </row>
    <row r="51" spans="1:8" ht="15" customHeight="1" x14ac:dyDescent="0.25">
      <c r="A51" s="122">
        <f>IF(ISNUMBER(SEARCH('Cover Page'!$D$9,Table1[[#This Row],[School District]])),MAX($A$1:A50)+1,0)</f>
        <v>0</v>
      </c>
      <c r="B51" s="253" t="s">
        <v>238</v>
      </c>
      <c r="C51" s="254" t="s">
        <v>2520</v>
      </c>
      <c r="D51" s="255" t="s">
        <v>154</v>
      </c>
      <c r="E51" s="253" t="s">
        <v>2295</v>
      </c>
      <c r="F51" s="255" t="s">
        <v>1122</v>
      </c>
      <c r="G51" s="122" t="str">
        <f ca="1"/>
        <v>Freeport SD 145</v>
      </c>
      <c r="H51" s="122" t="str">
        <f>IFERROR(VLOOKUP(ROWS($H$2:H51),$A$2:$B$995,2,FALSE),"")</f>
        <v/>
      </c>
    </row>
    <row r="52" spans="1:8" ht="15" x14ac:dyDescent="0.25">
      <c r="A52" s="122">
        <f>IF(ISNUMBER(SEARCH('Cover Page'!$D$9,Table1[[#This Row],[School District]])),MAX($A$1:A51)+1,0)</f>
        <v>0</v>
      </c>
      <c r="B52" s="253" t="s">
        <v>239</v>
      </c>
      <c r="C52" s="254" t="s">
        <v>2521</v>
      </c>
      <c r="D52" s="255" t="s">
        <v>201</v>
      </c>
      <c r="E52" s="253" t="s">
        <v>2295</v>
      </c>
      <c r="F52" s="255" t="s">
        <v>1123</v>
      </c>
      <c r="G52" s="122" t="str">
        <f ca="1"/>
        <v>Freeport SD 145</v>
      </c>
      <c r="H52" s="122" t="str">
        <f>IFERROR(VLOOKUP(ROWS($H$2:H52),$A$2:$B$995,2,FALSE),"")</f>
        <v/>
      </c>
    </row>
    <row r="53" spans="1:8" ht="15" x14ac:dyDescent="0.25">
      <c r="A53" s="122">
        <f>IF(ISNUMBER(SEARCH('Cover Page'!$D$9,Table1[[#This Row],[School District]])),MAX($A$1:A52)+1,0)</f>
        <v>0</v>
      </c>
      <c r="B53" s="253" t="s">
        <v>240</v>
      </c>
      <c r="C53" s="254" t="s">
        <v>2522</v>
      </c>
      <c r="D53" s="255" t="s">
        <v>154</v>
      </c>
      <c r="E53" s="253" t="s">
        <v>2295</v>
      </c>
      <c r="F53" s="255" t="s">
        <v>1124</v>
      </c>
      <c r="G53" s="122" t="str">
        <f ca="1"/>
        <v>Freeport SD 145</v>
      </c>
      <c r="H53" s="122" t="str">
        <f>IFERROR(VLOOKUP(ROWS($H$2:H53),$A$2:$B$995,2,FALSE),"")</f>
        <v/>
      </c>
    </row>
    <row r="54" spans="1:8" ht="15" x14ac:dyDescent="0.25">
      <c r="A54" s="122">
        <f>IF(ISNUMBER(SEARCH('Cover Page'!$D$9,Table1[[#This Row],[School District]])),MAX($A$1:A53)+1,0)</f>
        <v>0</v>
      </c>
      <c r="B54" s="253" t="s">
        <v>241</v>
      </c>
      <c r="C54" s="254" t="s">
        <v>2523</v>
      </c>
      <c r="D54" s="255" t="s">
        <v>155</v>
      </c>
      <c r="E54" s="253" t="s">
        <v>2295</v>
      </c>
      <c r="F54" s="255" t="s">
        <v>1125</v>
      </c>
      <c r="G54" s="122" t="str">
        <f ca="1"/>
        <v>Freeport SD 145</v>
      </c>
      <c r="H54" s="122" t="str">
        <f>IFERROR(VLOOKUP(ROWS($H$2:H54),$A$2:$B$995,2,FALSE),"")</f>
        <v/>
      </c>
    </row>
    <row r="55" spans="1:8" ht="15" x14ac:dyDescent="0.25">
      <c r="A55" s="122">
        <f>IF(ISNUMBER(SEARCH('Cover Page'!$D$9,Table1[[#This Row],[School District]])),MAX($A$1:A54)+1,0)</f>
        <v>0</v>
      </c>
      <c r="B55" s="253" t="s">
        <v>242</v>
      </c>
      <c r="C55" s="254" t="s">
        <v>2524</v>
      </c>
      <c r="D55" s="255" t="s">
        <v>154</v>
      </c>
      <c r="E55" s="253" t="s">
        <v>1050</v>
      </c>
      <c r="F55" s="255" t="s">
        <v>1126</v>
      </c>
      <c r="G55" s="122" t="str">
        <f ca="1"/>
        <v>Freeport SD 145</v>
      </c>
      <c r="H55" s="122" t="str">
        <f>IFERROR(VLOOKUP(ROWS($H$2:H55),$A$2:$B$995,2,FALSE),"")</f>
        <v/>
      </c>
    </row>
    <row r="56" spans="1:8" ht="15" x14ac:dyDescent="0.25">
      <c r="A56" s="122">
        <f>IF(ISNUMBER(SEARCH('Cover Page'!$D$9,Table1[[#This Row],[School District]])),MAX($A$1:A55)+1,0)</f>
        <v>0</v>
      </c>
      <c r="B56" s="253" t="s">
        <v>243</v>
      </c>
      <c r="C56" s="254" t="s">
        <v>2525</v>
      </c>
      <c r="D56" s="255" t="s">
        <v>156</v>
      </c>
      <c r="E56" s="253" t="s">
        <v>2296</v>
      </c>
      <c r="F56" s="255" t="s">
        <v>1128</v>
      </c>
      <c r="G56" s="122" t="str">
        <f ca="1"/>
        <v>Freeport SD 145</v>
      </c>
      <c r="H56" s="122" t="str">
        <f>IFERROR(VLOOKUP(ROWS($H$2:H56),$A$2:$B$995,2,FALSE),"")</f>
        <v/>
      </c>
    </row>
    <row r="57" spans="1:8" ht="15" x14ac:dyDescent="0.25">
      <c r="A57" s="122">
        <f>IF(ISNUMBER(SEARCH('Cover Page'!$D$9,Table1[[#This Row],[School District]])),MAX($A$1:A56)+1,0)</f>
        <v>0</v>
      </c>
      <c r="B57" s="253" t="s">
        <v>244</v>
      </c>
      <c r="C57" s="254" t="s">
        <v>2526</v>
      </c>
      <c r="D57" s="255" t="s">
        <v>156</v>
      </c>
      <c r="E57" s="253" t="s">
        <v>1129</v>
      </c>
      <c r="F57" s="255" t="s">
        <v>1130</v>
      </c>
      <c r="G57" s="122" t="str">
        <f ca="1"/>
        <v>Freeport SD 145</v>
      </c>
      <c r="H57" s="122" t="str">
        <f>IFERROR(VLOOKUP(ROWS($H$2:H57),$A$2:$B$995,2,FALSE),"")</f>
        <v/>
      </c>
    </row>
    <row r="58" spans="1:8" ht="15" x14ac:dyDescent="0.25">
      <c r="A58" s="122">
        <f>IF(ISNUMBER(SEARCH('Cover Page'!$D$9,Table1[[#This Row],[School District]])),MAX($A$1:A57)+1,0)</f>
        <v>0</v>
      </c>
      <c r="B58" s="253" t="s">
        <v>245</v>
      </c>
      <c r="C58" s="254" t="s">
        <v>2527</v>
      </c>
      <c r="D58" s="255" t="s">
        <v>154</v>
      </c>
      <c r="E58" s="253" t="s">
        <v>2297</v>
      </c>
      <c r="F58" s="255" t="s">
        <v>1131</v>
      </c>
      <c r="G58" s="122" t="str">
        <f ca="1"/>
        <v>Freeport SD 145</v>
      </c>
      <c r="H58" s="122" t="str">
        <f>IFERROR(VLOOKUP(ROWS($H$2:H58),$A$2:$B$995,2,FALSE),"")</f>
        <v/>
      </c>
    </row>
    <row r="59" spans="1:8" ht="15" x14ac:dyDescent="0.25">
      <c r="A59" s="122">
        <f>IF(ISNUMBER(SEARCH('Cover Page'!$D$9,Table1[[#This Row],[School District]])),MAX($A$1:A58)+1,0)</f>
        <v>0</v>
      </c>
      <c r="B59" s="253" t="s">
        <v>246</v>
      </c>
      <c r="C59" s="254" t="s">
        <v>2528</v>
      </c>
      <c r="D59" s="255" t="s">
        <v>154</v>
      </c>
      <c r="E59" s="253" t="s">
        <v>1046</v>
      </c>
      <c r="F59" s="255" t="s">
        <v>1132</v>
      </c>
      <c r="G59" s="122" t="str">
        <f ca="1"/>
        <v>Freeport SD 145</v>
      </c>
      <c r="H59" s="122" t="str">
        <f>IFERROR(VLOOKUP(ROWS($H$2:H59),$A$2:$B$995,2,FALSE),"")</f>
        <v/>
      </c>
    </row>
    <row r="60" spans="1:8" ht="15" x14ac:dyDescent="0.25">
      <c r="A60" s="122">
        <f>IF(ISNUMBER(SEARCH('Cover Page'!$D$9,Table1[[#This Row],[School District]])),MAX($A$1:A59)+1,0)</f>
        <v>0</v>
      </c>
      <c r="B60" s="253" t="s">
        <v>247</v>
      </c>
      <c r="C60" s="254" t="s">
        <v>2529</v>
      </c>
      <c r="D60" s="255" t="s">
        <v>154</v>
      </c>
      <c r="E60" s="253" t="s">
        <v>1052</v>
      </c>
      <c r="F60" s="255" t="s">
        <v>1133</v>
      </c>
      <c r="G60" s="122" t="str">
        <f ca="1"/>
        <v>Freeport SD 145</v>
      </c>
      <c r="H60" s="122" t="str">
        <f>IFERROR(VLOOKUP(ROWS($H$2:H60),$A$2:$B$995,2,FALSE),"")</f>
        <v/>
      </c>
    </row>
    <row r="61" spans="1:8" ht="15" x14ac:dyDescent="0.25">
      <c r="A61" s="122">
        <f>IF(ISNUMBER(SEARCH('Cover Page'!$D$9,Table1[[#This Row],[School District]])),MAX($A$1:A60)+1,0)</f>
        <v>0</v>
      </c>
      <c r="B61" s="253" t="s">
        <v>1134</v>
      </c>
      <c r="C61" s="254" t="s">
        <v>2530</v>
      </c>
      <c r="D61" s="255" t="s">
        <v>155</v>
      </c>
      <c r="E61" s="253" t="s">
        <v>1052</v>
      </c>
      <c r="F61" s="255" t="s">
        <v>1135</v>
      </c>
      <c r="G61" s="122" t="str">
        <f ca="1"/>
        <v>Freeport SD 145</v>
      </c>
      <c r="H61" s="122" t="str">
        <f>IFERROR(VLOOKUP(ROWS($H$2:H61),$A$2:$B$995,2,FALSE),"")</f>
        <v/>
      </c>
    </row>
    <row r="62" spans="1:8" ht="15" x14ac:dyDescent="0.25">
      <c r="A62" s="122">
        <f>IF(ISNUMBER(SEARCH('Cover Page'!$D$9,Table1[[#This Row],[School District]])),MAX($A$1:A61)+1,0)</f>
        <v>0</v>
      </c>
      <c r="B62" s="253" t="s">
        <v>248</v>
      </c>
      <c r="C62" s="254" t="s">
        <v>2531</v>
      </c>
      <c r="D62" s="255" t="s">
        <v>154</v>
      </c>
      <c r="E62" s="253" t="s">
        <v>1050</v>
      </c>
      <c r="F62" s="255" t="s">
        <v>1136</v>
      </c>
      <c r="G62" s="122" t="str">
        <f ca="1"/>
        <v>Freeport SD 145</v>
      </c>
      <c r="H62" s="122" t="str">
        <f>IFERROR(VLOOKUP(ROWS($H$2:H62),$A$2:$B$995,2,FALSE),"")</f>
        <v/>
      </c>
    </row>
    <row r="63" spans="1:8" ht="15" x14ac:dyDescent="0.25">
      <c r="A63" s="122">
        <f>IF(ISNUMBER(SEARCH('Cover Page'!$D$9,Table1[[#This Row],[School District]])),MAX($A$1:A62)+1,0)</f>
        <v>0</v>
      </c>
      <c r="B63" s="253" t="s">
        <v>249</v>
      </c>
      <c r="C63" s="254" t="s">
        <v>2532</v>
      </c>
      <c r="D63" s="255" t="s">
        <v>154</v>
      </c>
      <c r="E63" s="253" t="s">
        <v>1050</v>
      </c>
      <c r="F63" s="255" t="s">
        <v>1137</v>
      </c>
      <c r="G63" s="122" t="str">
        <f ca="1"/>
        <v>Freeport SD 145</v>
      </c>
      <c r="H63" s="122" t="str">
        <f>IFERROR(VLOOKUP(ROWS($H$2:H63),$A$2:$B$995,2,FALSE),"")</f>
        <v/>
      </c>
    </row>
    <row r="64" spans="1:8" ht="15" x14ac:dyDescent="0.25">
      <c r="A64" s="122">
        <f>IF(ISNUMBER(SEARCH('Cover Page'!$D$9,Table1[[#This Row],[School District]])),MAX($A$1:A63)+1,0)</f>
        <v>0</v>
      </c>
      <c r="B64" s="253" t="s">
        <v>250</v>
      </c>
      <c r="C64" s="254" t="s">
        <v>2533</v>
      </c>
      <c r="D64" s="255" t="s">
        <v>154</v>
      </c>
      <c r="E64" s="253" t="s">
        <v>1050</v>
      </c>
      <c r="F64" s="255" t="s">
        <v>1138</v>
      </c>
      <c r="G64" s="122" t="str">
        <f ca="1"/>
        <v>Freeport SD 145</v>
      </c>
      <c r="H64" s="122" t="str">
        <f>IFERROR(VLOOKUP(ROWS($H$2:H64),$A$2:$B$995,2,FALSE),"")</f>
        <v/>
      </c>
    </row>
    <row r="65" spans="1:8" ht="15" x14ac:dyDescent="0.25">
      <c r="A65" s="122">
        <f>IF(ISNUMBER(SEARCH('Cover Page'!$D$9,Table1[[#This Row],[School District]])),MAX($A$1:A64)+1,0)</f>
        <v>0</v>
      </c>
      <c r="B65" s="253" t="s">
        <v>251</v>
      </c>
      <c r="C65" s="254" t="s">
        <v>2534</v>
      </c>
      <c r="D65" s="255" t="s">
        <v>156</v>
      </c>
      <c r="E65" s="253" t="s">
        <v>1066</v>
      </c>
      <c r="F65" s="255" t="s">
        <v>1139</v>
      </c>
      <c r="G65" s="122" t="str">
        <f ca="1"/>
        <v>Freeport SD 145</v>
      </c>
      <c r="H65" s="122" t="str">
        <f>IFERROR(VLOOKUP(ROWS($H$2:H65),$A$2:$B$995,2,FALSE),"")</f>
        <v/>
      </c>
    </row>
    <row r="66" spans="1:8" ht="15" customHeight="1" x14ac:dyDescent="0.25">
      <c r="A66" s="122">
        <f>IF(ISNUMBER(SEARCH('Cover Page'!$D$9,Table1[[#This Row],[School District]])),MAX($A$1:A65)+1,0)</f>
        <v>0</v>
      </c>
      <c r="B66" s="253" t="s">
        <v>252</v>
      </c>
      <c r="C66" s="254" t="s">
        <v>2535</v>
      </c>
      <c r="D66" s="255" t="s">
        <v>154</v>
      </c>
      <c r="E66" s="253" t="s">
        <v>1140</v>
      </c>
      <c r="F66" s="255" t="s">
        <v>1141</v>
      </c>
      <c r="G66" s="122" t="str">
        <f ca="1"/>
        <v>Freeport SD 145</v>
      </c>
      <c r="H66" s="122" t="str">
        <f>IFERROR(VLOOKUP(ROWS($H$2:H66),$A$2:$B$995,2,FALSE),"")</f>
        <v/>
      </c>
    </row>
    <row r="67" spans="1:8" ht="15" x14ac:dyDescent="0.25">
      <c r="A67" s="122">
        <f>IF(ISNUMBER(SEARCH('Cover Page'!$D$9,Table1[[#This Row],[School District]])),MAX($A$1:A66)+1,0)</f>
        <v>0</v>
      </c>
      <c r="B67" s="253" t="s">
        <v>253</v>
      </c>
      <c r="C67" s="254" t="s">
        <v>2536</v>
      </c>
      <c r="D67" s="255" t="s">
        <v>201</v>
      </c>
      <c r="E67" s="253" t="s">
        <v>1142</v>
      </c>
      <c r="F67" s="255" t="s">
        <v>1143</v>
      </c>
      <c r="G67" s="122" t="str">
        <f ca="1"/>
        <v>Freeport SD 145</v>
      </c>
      <c r="H67" s="122" t="str">
        <f>IFERROR(VLOOKUP(ROWS($H$2:H67),$A$2:$B$995,2,FALSE),"")</f>
        <v/>
      </c>
    </row>
    <row r="68" spans="1:8" ht="15" customHeight="1" x14ac:dyDescent="0.25">
      <c r="A68" s="122">
        <f>IF(ISNUMBER(SEARCH('Cover Page'!$D$9,Table1[[#This Row],[School District]])),MAX($A$1:A67)+1,0)</f>
        <v>0</v>
      </c>
      <c r="B68" s="253" t="s">
        <v>254</v>
      </c>
      <c r="C68" s="254" t="s">
        <v>2537</v>
      </c>
      <c r="D68" s="255" t="s">
        <v>154</v>
      </c>
      <c r="E68" s="253" t="s">
        <v>1048</v>
      </c>
      <c r="F68" s="255" t="s">
        <v>1144</v>
      </c>
      <c r="G68" s="122" t="str">
        <f ca="1"/>
        <v>Freeport SD 145</v>
      </c>
      <c r="H68" s="122" t="str">
        <f>IFERROR(VLOOKUP(ROWS($H$2:H68),$A$2:$B$995,2,FALSE),"")</f>
        <v/>
      </c>
    </row>
    <row r="69" spans="1:8" ht="15" x14ac:dyDescent="0.25">
      <c r="A69" s="122">
        <f>IF(ISNUMBER(SEARCH('Cover Page'!$D$9,Table1[[#This Row],[School District]])),MAX($A$1:A68)+1,0)</f>
        <v>0</v>
      </c>
      <c r="B69" s="253" t="s">
        <v>1145</v>
      </c>
      <c r="C69" s="254" t="s">
        <v>2538</v>
      </c>
      <c r="D69" s="255" t="s">
        <v>156</v>
      </c>
      <c r="E69" s="253" t="s">
        <v>1088</v>
      </c>
      <c r="F69" s="255" t="s">
        <v>1146</v>
      </c>
      <c r="G69" s="122" t="str">
        <f ca="1"/>
        <v>Freeport SD 145</v>
      </c>
      <c r="H69" s="122" t="str">
        <f>IFERROR(VLOOKUP(ROWS($H$2:H69),$A$2:$B$995,2,FALSE),"")</f>
        <v/>
      </c>
    </row>
    <row r="70" spans="1:8" ht="15" customHeight="1" x14ac:dyDescent="0.25">
      <c r="A70" s="122">
        <f>IF(ISNUMBER(SEARCH('Cover Page'!$D$9,Table1[[#This Row],[School District]])),MAX($A$1:A69)+1,0)</f>
        <v>0</v>
      </c>
      <c r="B70" s="253" t="s">
        <v>255</v>
      </c>
      <c r="C70" s="254" t="s">
        <v>2539</v>
      </c>
      <c r="D70" s="255" t="s">
        <v>201</v>
      </c>
      <c r="E70" s="253" t="s">
        <v>1088</v>
      </c>
      <c r="F70" s="255" t="s">
        <v>1146</v>
      </c>
      <c r="G70" s="122" t="str">
        <f ca="1"/>
        <v>Freeport SD 145</v>
      </c>
      <c r="H70" s="122" t="str">
        <f>IFERROR(VLOOKUP(ROWS($H$2:H70),$A$2:$B$995,2,FALSE),"")</f>
        <v/>
      </c>
    </row>
    <row r="71" spans="1:8" ht="15" x14ac:dyDescent="0.25">
      <c r="A71" s="122">
        <f>IF(ISNUMBER(SEARCH('Cover Page'!$D$9,Table1[[#This Row],[School District]])),MAX($A$1:A70)+1,0)</f>
        <v>0</v>
      </c>
      <c r="B71" s="253" t="s">
        <v>256</v>
      </c>
      <c r="C71" s="254" t="s">
        <v>2540</v>
      </c>
      <c r="D71" s="255" t="s">
        <v>201</v>
      </c>
      <c r="E71" s="253" t="s">
        <v>1147</v>
      </c>
      <c r="F71" s="255" t="s">
        <v>1148</v>
      </c>
      <c r="G71" s="122" t="str">
        <f ca="1"/>
        <v>Freeport SD 145</v>
      </c>
      <c r="H71" s="122" t="str">
        <f>IFERROR(VLOOKUP(ROWS($H$2:H71),$A$2:$B$995,2,FALSE),"")</f>
        <v/>
      </c>
    </row>
    <row r="72" spans="1:8" ht="15" x14ac:dyDescent="0.25">
      <c r="A72" s="122">
        <f>IF(ISNUMBER(SEARCH('Cover Page'!$D$9,Table1[[#This Row],[School District]])),MAX($A$1:A71)+1,0)</f>
        <v>0</v>
      </c>
      <c r="B72" s="253" t="s">
        <v>257</v>
      </c>
      <c r="C72" s="254" t="s">
        <v>2541</v>
      </c>
      <c r="D72" s="255" t="s">
        <v>155</v>
      </c>
      <c r="E72" s="253" t="s">
        <v>2298</v>
      </c>
      <c r="F72" s="255" t="s">
        <v>1149</v>
      </c>
      <c r="G72" s="122" t="str">
        <f ca="1"/>
        <v>Freeport SD 145</v>
      </c>
      <c r="H72" s="122" t="str">
        <f>IFERROR(VLOOKUP(ROWS($H$2:H72),$A$2:$B$995,2,FALSE),"")</f>
        <v/>
      </c>
    </row>
    <row r="73" spans="1:8" ht="15" customHeight="1" x14ac:dyDescent="0.25">
      <c r="A73" s="122">
        <f>IF(ISNUMBER(SEARCH('Cover Page'!$D$9,Table1[[#This Row],[School District]])),MAX($A$1:A72)+1,0)</f>
        <v>0</v>
      </c>
      <c r="B73" s="253" t="s">
        <v>258</v>
      </c>
      <c r="C73" s="254" t="s">
        <v>2542</v>
      </c>
      <c r="D73" s="255" t="s">
        <v>154</v>
      </c>
      <c r="E73" s="253" t="s">
        <v>2297</v>
      </c>
      <c r="F73" s="255" t="s">
        <v>1150</v>
      </c>
      <c r="G73" s="122" t="str">
        <f ca="1"/>
        <v>Freeport SD 145</v>
      </c>
      <c r="H73" s="122" t="str">
        <f>IFERROR(VLOOKUP(ROWS($H$2:H73),$A$2:$B$995,2,FALSE),"")</f>
        <v/>
      </c>
    </row>
    <row r="74" spans="1:8" ht="15" x14ac:dyDescent="0.25">
      <c r="A74" s="122">
        <f>IF(ISNUMBER(SEARCH('Cover Page'!$D$9,Table1[[#This Row],[School District]])),MAX($A$1:A73)+1,0)</f>
        <v>0</v>
      </c>
      <c r="B74" s="253" t="s">
        <v>259</v>
      </c>
      <c r="C74" s="254" t="s">
        <v>2543</v>
      </c>
      <c r="D74" s="255" t="s">
        <v>201</v>
      </c>
      <c r="E74" s="253" t="s">
        <v>1151</v>
      </c>
      <c r="F74" s="255" t="s">
        <v>1152</v>
      </c>
      <c r="G74" s="122" t="str">
        <f ca="1"/>
        <v>Freeport SD 145</v>
      </c>
      <c r="H74" s="122" t="str">
        <f>IFERROR(VLOOKUP(ROWS($H$2:H74),$A$2:$B$995,2,FALSE),"")</f>
        <v/>
      </c>
    </row>
    <row r="75" spans="1:8" ht="15" x14ac:dyDescent="0.25">
      <c r="A75" s="122">
        <f>IF(ISNUMBER(SEARCH('Cover Page'!$D$9,Table1[[#This Row],[School District]])),MAX($A$1:A74)+1,0)</f>
        <v>0</v>
      </c>
      <c r="B75" s="253" t="s">
        <v>260</v>
      </c>
      <c r="C75" s="254" t="s">
        <v>2544</v>
      </c>
      <c r="D75" s="255" t="s">
        <v>156</v>
      </c>
      <c r="E75" s="253" t="s">
        <v>1151</v>
      </c>
      <c r="F75" s="255" t="s">
        <v>1153</v>
      </c>
      <c r="G75" s="122" t="str">
        <f ca="1"/>
        <v>Freeport SD 145</v>
      </c>
      <c r="H75" s="122" t="str">
        <f>IFERROR(VLOOKUP(ROWS($H$2:H75),$A$2:$B$995,2,FALSE),"")</f>
        <v/>
      </c>
    </row>
    <row r="76" spans="1:8" ht="15" x14ac:dyDescent="0.25">
      <c r="A76" s="122">
        <f>IF(ISNUMBER(SEARCH('Cover Page'!$D$9,Table1[[#This Row],[School District]])),MAX($A$1:A75)+1,0)</f>
        <v>0</v>
      </c>
      <c r="B76" s="253" t="s">
        <v>261</v>
      </c>
      <c r="C76" s="254" t="s">
        <v>2545</v>
      </c>
      <c r="D76" s="255" t="s">
        <v>156</v>
      </c>
      <c r="E76" s="253" t="s">
        <v>2299</v>
      </c>
      <c r="F76" s="255" t="s">
        <v>1155</v>
      </c>
      <c r="G76" s="122" t="str">
        <f ca="1"/>
        <v>Freeport SD 145</v>
      </c>
      <c r="H76" s="122" t="str">
        <f>IFERROR(VLOOKUP(ROWS($H$2:H76),$A$2:$B$995,2,FALSE),"")</f>
        <v/>
      </c>
    </row>
    <row r="77" spans="1:8" ht="15" customHeight="1" x14ac:dyDescent="0.25">
      <c r="A77" s="122">
        <f>IF(ISNUMBER(SEARCH('Cover Page'!$D$9,Table1[[#This Row],[School District]])),MAX($A$1:A76)+1,0)</f>
        <v>0</v>
      </c>
      <c r="B77" s="253" t="s">
        <v>1156</v>
      </c>
      <c r="C77" s="254" t="s">
        <v>2546</v>
      </c>
      <c r="D77" s="255" t="s">
        <v>156</v>
      </c>
      <c r="E77" s="253" t="s">
        <v>1140</v>
      </c>
      <c r="F77" s="255" t="s">
        <v>1157</v>
      </c>
      <c r="G77" s="122" t="str">
        <f ca="1"/>
        <v>Freeport SD 145</v>
      </c>
      <c r="H77" s="122" t="str">
        <f>IFERROR(VLOOKUP(ROWS($H$2:H77),$A$2:$B$995,2,FALSE),"")</f>
        <v/>
      </c>
    </row>
    <row r="78" spans="1:8" ht="15" x14ac:dyDescent="0.25">
      <c r="A78" s="122">
        <f>IF(ISNUMBER(SEARCH('Cover Page'!$D$9,Table1[[#This Row],[School District]])),MAX($A$1:A77)+1,0)</f>
        <v>0</v>
      </c>
      <c r="B78" s="253" t="s">
        <v>262</v>
      </c>
      <c r="C78" s="254" t="s">
        <v>2547</v>
      </c>
      <c r="D78" s="255" t="s">
        <v>201</v>
      </c>
      <c r="E78" s="253" t="s">
        <v>1192</v>
      </c>
      <c r="F78" s="255" t="s">
        <v>1159</v>
      </c>
      <c r="G78" s="122" t="str">
        <f ca="1"/>
        <v>Freeport SD 145</v>
      </c>
      <c r="H78" s="122" t="str">
        <f>IFERROR(VLOOKUP(ROWS($H$2:H78),$A$2:$B$995,2,FALSE),"")</f>
        <v/>
      </c>
    </row>
    <row r="79" spans="1:8" ht="15" customHeight="1" x14ac:dyDescent="0.25">
      <c r="A79" s="122">
        <f>IF(ISNUMBER(SEARCH('Cover Page'!$D$9,Table1[[#This Row],[School District]])),MAX($A$1:A78)+1,0)</f>
        <v>0</v>
      </c>
      <c r="B79" s="253" t="s">
        <v>1160</v>
      </c>
      <c r="C79" s="254" t="s">
        <v>2548</v>
      </c>
      <c r="D79" s="255" t="s">
        <v>156</v>
      </c>
      <c r="E79" s="253" t="s">
        <v>2300</v>
      </c>
      <c r="F79" s="255" t="s">
        <v>1162</v>
      </c>
      <c r="G79" s="122" t="str">
        <f ca="1"/>
        <v>Freeport SD 145</v>
      </c>
      <c r="H79" s="122" t="str">
        <f>IFERROR(VLOOKUP(ROWS($H$2:H79),$A$2:$B$995,2,FALSE),"")</f>
        <v/>
      </c>
    </row>
    <row r="80" spans="1:8" ht="15" x14ac:dyDescent="0.25">
      <c r="A80" s="122">
        <f>IF(ISNUMBER(SEARCH('Cover Page'!$D$9,Table1[[#This Row],[School District]])),MAX($A$1:A79)+1,0)</f>
        <v>0</v>
      </c>
      <c r="B80" s="253" t="s">
        <v>263</v>
      </c>
      <c r="C80" s="254" t="s">
        <v>2549</v>
      </c>
      <c r="D80" s="255" t="s">
        <v>201</v>
      </c>
      <c r="E80" s="253" t="s">
        <v>2301</v>
      </c>
      <c r="F80" s="255" t="s">
        <v>1164</v>
      </c>
      <c r="G80" s="122" t="str">
        <f ca="1"/>
        <v>Freeport SD 145</v>
      </c>
      <c r="H80" s="122" t="str">
        <f>IFERROR(VLOOKUP(ROWS($H$2:H80),$A$2:$B$995,2,FALSE),"")</f>
        <v/>
      </c>
    </row>
    <row r="81" spans="1:8" ht="15" x14ac:dyDescent="0.25">
      <c r="A81" s="122">
        <f>IF(ISNUMBER(SEARCH('Cover Page'!$D$9,Table1[[#This Row],[School District]])),MAX($A$1:A80)+1,0)</f>
        <v>0</v>
      </c>
      <c r="B81" s="253" t="s">
        <v>264</v>
      </c>
      <c r="C81" s="254" t="s">
        <v>2550</v>
      </c>
      <c r="D81" s="255" t="s">
        <v>154</v>
      </c>
      <c r="E81" s="253" t="s">
        <v>1165</v>
      </c>
      <c r="F81" s="255" t="s">
        <v>1166</v>
      </c>
      <c r="G81" s="122" t="str">
        <f ca="1"/>
        <v>Freeport SD 145</v>
      </c>
      <c r="H81" s="122" t="str">
        <f>IFERROR(VLOOKUP(ROWS($H$2:H81),$A$2:$B$995,2,FALSE),"")</f>
        <v/>
      </c>
    </row>
    <row r="82" spans="1:8" ht="15" x14ac:dyDescent="0.25">
      <c r="A82" s="122">
        <f>IF(ISNUMBER(SEARCH('Cover Page'!$D$9,Table1[[#This Row],[School District]])),MAX($A$1:A81)+1,0)</f>
        <v>0</v>
      </c>
      <c r="B82" s="253" t="s">
        <v>265</v>
      </c>
      <c r="C82" s="254" t="s">
        <v>2551</v>
      </c>
      <c r="D82" s="255" t="s">
        <v>154</v>
      </c>
      <c r="E82" s="253" t="s">
        <v>1167</v>
      </c>
      <c r="F82" s="255" t="s">
        <v>1168</v>
      </c>
      <c r="G82" s="122" t="str">
        <f ca="1"/>
        <v>Freeport SD 145</v>
      </c>
      <c r="H82" s="122" t="str">
        <f>IFERROR(VLOOKUP(ROWS($H$2:H82),$A$2:$B$995,2,FALSE),"")</f>
        <v/>
      </c>
    </row>
    <row r="83" spans="1:8" ht="15" x14ac:dyDescent="0.25">
      <c r="A83" s="122">
        <f>IF(ISNUMBER(SEARCH('Cover Page'!$D$9,Table1[[#This Row],[School District]])),MAX($A$1:A82)+1,0)</f>
        <v>0</v>
      </c>
      <c r="B83" s="253" t="s">
        <v>266</v>
      </c>
      <c r="C83" s="254" t="s">
        <v>2552</v>
      </c>
      <c r="D83" s="255" t="s">
        <v>156</v>
      </c>
      <c r="E83" s="253" t="s">
        <v>2302</v>
      </c>
      <c r="F83" s="255" t="s">
        <v>1169</v>
      </c>
      <c r="G83" s="122" t="str">
        <f ca="1"/>
        <v>Freeport SD 145</v>
      </c>
      <c r="H83" s="122" t="str">
        <f>IFERROR(VLOOKUP(ROWS($H$2:H83),$A$2:$B$995,2,FALSE),"")</f>
        <v/>
      </c>
    </row>
    <row r="84" spans="1:8" ht="15" x14ac:dyDescent="0.25">
      <c r="A84" s="122">
        <f>IF(ISNUMBER(SEARCH('Cover Page'!$D$9,Table1[[#This Row],[School District]])),MAX($A$1:A83)+1,0)</f>
        <v>0</v>
      </c>
      <c r="B84" s="253" t="s">
        <v>1170</v>
      </c>
      <c r="C84" s="254" t="s">
        <v>2553</v>
      </c>
      <c r="D84" s="255" t="s">
        <v>155</v>
      </c>
      <c r="E84" s="253" t="s">
        <v>1165</v>
      </c>
      <c r="F84" s="255" t="s">
        <v>1171</v>
      </c>
      <c r="G84" s="122" t="str">
        <f ca="1"/>
        <v>Freeport SD 145</v>
      </c>
      <c r="H84" s="122" t="str">
        <f>IFERROR(VLOOKUP(ROWS($H$2:H84),$A$2:$B$995,2,FALSE),"")</f>
        <v/>
      </c>
    </row>
    <row r="85" spans="1:8" ht="15" x14ac:dyDescent="0.25">
      <c r="A85" s="122">
        <f>IF(ISNUMBER(SEARCH('Cover Page'!$D$9,Table1[[#This Row],[School District]])),MAX($A$1:A84)+1,0)</f>
        <v>0</v>
      </c>
      <c r="B85" s="253" t="s">
        <v>267</v>
      </c>
      <c r="C85" s="254" t="s">
        <v>2554</v>
      </c>
      <c r="D85" s="255" t="s">
        <v>154</v>
      </c>
      <c r="E85" s="253" t="s">
        <v>1165</v>
      </c>
      <c r="F85" s="255" t="s">
        <v>1172</v>
      </c>
      <c r="G85" s="122" t="str">
        <f ca="1"/>
        <v>Freeport SD 145</v>
      </c>
      <c r="H85" s="122" t="str">
        <f>IFERROR(VLOOKUP(ROWS($H$2:H85),$A$2:$B$995,2,FALSE),"")</f>
        <v/>
      </c>
    </row>
    <row r="86" spans="1:8" ht="15" x14ac:dyDescent="0.25">
      <c r="A86" s="122">
        <f>IF(ISNUMBER(SEARCH('Cover Page'!$D$9,Table1[[#This Row],[School District]])),MAX($A$1:A85)+1,0)</f>
        <v>0</v>
      </c>
      <c r="B86" s="253" t="s">
        <v>1173</v>
      </c>
      <c r="C86" s="254" t="s">
        <v>2555</v>
      </c>
      <c r="D86" s="255" t="s">
        <v>154</v>
      </c>
      <c r="E86" s="253" t="s">
        <v>1054</v>
      </c>
      <c r="F86" s="255" t="s">
        <v>1174</v>
      </c>
      <c r="G86" s="122" t="str">
        <f ca="1"/>
        <v>Freeport SD 145</v>
      </c>
      <c r="H86" s="122" t="str">
        <f>IFERROR(VLOOKUP(ROWS($H$2:H86),$A$2:$B$995,2,FALSE),"")</f>
        <v/>
      </c>
    </row>
    <row r="87" spans="1:8" ht="15" x14ac:dyDescent="0.25">
      <c r="A87" s="122">
        <f>IF(ISNUMBER(SEARCH('Cover Page'!$D$9,Table1[[#This Row],[School District]])),MAX($A$1:A86)+1,0)</f>
        <v>0</v>
      </c>
      <c r="B87" s="253" t="s">
        <v>268</v>
      </c>
      <c r="C87" s="254" t="s">
        <v>2556</v>
      </c>
      <c r="D87" s="255" t="s">
        <v>155</v>
      </c>
      <c r="E87" s="253" t="s">
        <v>1050</v>
      </c>
      <c r="F87" s="255" t="s">
        <v>1175</v>
      </c>
      <c r="G87" s="122" t="str">
        <f ca="1"/>
        <v>Freeport SD 145</v>
      </c>
      <c r="H87" s="122" t="str">
        <f>IFERROR(VLOOKUP(ROWS($H$2:H87),$A$2:$B$995,2,FALSE),"")</f>
        <v/>
      </c>
    </row>
    <row r="88" spans="1:8" ht="15" x14ac:dyDescent="0.25">
      <c r="A88" s="122">
        <f>IF(ISNUMBER(SEARCH('Cover Page'!$D$9,Table1[[#This Row],[School District]])),MAX($A$1:A87)+1,0)</f>
        <v>0</v>
      </c>
      <c r="B88" s="253" t="s">
        <v>269</v>
      </c>
      <c r="C88" s="254" t="s">
        <v>2557</v>
      </c>
      <c r="D88" s="255" t="s">
        <v>156</v>
      </c>
      <c r="E88" s="253" t="s">
        <v>1112</v>
      </c>
      <c r="F88" s="255" t="s">
        <v>1176</v>
      </c>
      <c r="G88" s="122" t="str">
        <f ca="1"/>
        <v>Freeport SD 145</v>
      </c>
      <c r="H88" s="122" t="str">
        <f>IFERROR(VLOOKUP(ROWS($H$2:H88),$A$2:$B$995,2,FALSE),"")</f>
        <v/>
      </c>
    </row>
    <row r="89" spans="1:8" ht="15" x14ac:dyDescent="0.25">
      <c r="A89" s="122">
        <f>IF(ISNUMBER(SEARCH('Cover Page'!$D$9,Table1[[#This Row],[School District]])),MAX($A$1:A88)+1,0)</f>
        <v>0</v>
      </c>
      <c r="B89" s="253" t="s">
        <v>270</v>
      </c>
      <c r="C89" s="254" t="s">
        <v>2558</v>
      </c>
      <c r="D89" s="255" t="s">
        <v>154</v>
      </c>
      <c r="E89" s="253" t="s">
        <v>1050</v>
      </c>
      <c r="F89" s="255" t="s">
        <v>1177</v>
      </c>
      <c r="G89" s="122" t="str">
        <f ca="1"/>
        <v>Freeport SD 145</v>
      </c>
      <c r="H89" s="122" t="str">
        <f>IFERROR(VLOOKUP(ROWS($H$2:H89),$A$2:$B$995,2,FALSE),"")</f>
        <v/>
      </c>
    </row>
    <row r="90" spans="1:8" ht="15" x14ac:dyDescent="0.25">
      <c r="A90" s="122">
        <f>IF(ISNUMBER(SEARCH('Cover Page'!$D$9,Table1[[#This Row],[School District]])),MAX($A$1:A89)+1,0)</f>
        <v>0</v>
      </c>
      <c r="B90" s="253" t="s">
        <v>1178</v>
      </c>
      <c r="C90" s="254" t="s">
        <v>2559</v>
      </c>
      <c r="D90" s="255" t="s">
        <v>156</v>
      </c>
      <c r="E90" s="253" t="s">
        <v>2295</v>
      </c>
      <c r="F90" s="255" t="s">
        <v>1179</v>
      </c>
      <c r="G90" s="122" t="str">
        <f ca="1"/>
        <v>Freeport SD 145</v>
      </c>
      <c r="H90" s="122" t="str">
        <f>IFERROR(VLOOKUP(ROWS($H$2:H90),$A$2:$B$995,2,FALSE),"")</f>
        <v/>
      </c>
    </row>
    <row r="91" spans="1:8" ht="15" x14ac:dyDescent="0.25">
      <c r="A91" s="122">
        <f>IF(ISNUMBER(SEARCH('Cover Page'!$D$9,Table1[[#This Row],[School District]])),MAX($A$1:A90)+1,0)</f>
        <v>0</v>
      </c>
      <c r="B91" s="253" t="s">
        <v>271</v>
      </c>
      <c r="C91" s="254" t="s">
        <v>2560</v>
      </c>
      <c r="D91" s="255" t="s">
        <v>154</v>
      </c>
      <c r="E91" s="253" t="s">
        <v>1050</v>
      </c>
      <c r="F91" s="255" t="s">
        <v>1180</v>
      </c>
      <c r="G91" s="122" t="str">
        <f ca="1"/>
        <v>Freeport SD 145</v>
      </c>
      <c r="H91" s="122" t="str">
        <f>IFERROR(VLOOKUP(ROWS($H$2:H91),$A$2:$B$995,2,FALSE),"")</f>
        <v/>
      </c>
    </row>
    <row r="92" spans="1:8" ht="15" x14ac:dyDescent="0.25">
      <c r="A92" s="122">
        <f>IF(ISNUMBER(SEARCH('Cover Page'!$D$9,Table1[[#This Row],[School District]])),MAX($A$1:A91)+1,0)</f>
        <v>0</v>
      </c>
      <c r="B92" s="253" t="s">
        <v>1181</v>
      </c>
      <c r="C92" s="254" t="s">
        <v>2561</v>
      </c>
      <c r="D92" s="255" t="s">
        <v>156</v>
      </c>
      <c r="E92" s="253" t="s">
        <v>1182</v>
      </c>
      <c r="F92" s="255" t="s">
        <v>1183</v>
      </c>
      <c r="G92" s="122" t="str">
        <f ca="1"/>
        <v>Freeport SD 145</v>
      </c>
      <c r="H92" s="122" t="str">
        <f>IFERROR(VLOOKUP(ROWS($H$2:H92),$A$2:$B$995,2,FALSE),"")</f>
        <v/>
      </c>
    </row>
    <row r="93" spans="1:8" ht="15" x14ac:dyDescent="0.25">
      <c r="A93" s="122">
        <f>IF(ISNUMBER(SEARCH('Cover Page'!$D$9,Table1[[#This Row],[School District]])),MAX($A$1:A92)+1,0)</f>
        <v>0</v>
      </c>
      <c r="B93" s="253" t="s">
        <v>272</v>
      </c>
      <c r="C93" s="254" t="s">
        <v>2562</v>
      </c>
      <c r="D93" s="255" t="s">
        <v>156</v>
      </c>
      <c r="E93" s="253" t="s">
        <v>1163</v>
      </c>
      <c r="F93" s="255" t="s">
        <v>1184</v>
      </c>
      <c r="G93" s="122" t="str">
        <f ca="1"/>
        <v>Freeport SD 145</v>
      </c>
      <c r="H93" s="122" t="str">
        <f>IFERROR(VLOOKUP(ROWS($H$2:H93),$A$2:$B$995,2,FALSE),"")</f>
        <v/>
      </c>
    </row>
    <row r="94" spans="1:8" ht="15" x14ac:dyDescent="0.25">
      <c r="A94" s="122">
        <f>IF(ISNUMBER(SEARCH('Cover Page'!$D$9,Table1[[#This Row],[School District]])),MAX($A$1:A93)+1,0)</f>
        <v>0</v>
      </c>
      <c r="B94" s="253" t="s">
        <v>273</v>
      </c>
      <c r="C94" s="254" t="s">
        <v>2563</v>
      </c>
      <c r="D94" s="255" t="s">
        <v>156</v>
      </c>
      <c r="E94" s="253" t="s">
        <v>1185</v>
      </c>
      <c r="F94" s="255" t="s">
        <v>1186</v>
      </c>
      <c r="G94" s="122" t="str">
        <f ca="1"/>
        <v>Freeport SD 145</v>
      </c>
      <c r="H94" s="122" t="str">
        <f>IFERROR(VLOOKUP(ROWS($H$2:H94),$A$2:$B$995,2,FALSE),"")</f>
        <v/>
      </c>
    </row>
    <row r="95" spans="1:8" ht="15" x14ac:dyDescent="0.25">
      <c r="A95" s="122">
        <f>IF(ISNUMBER(SEARCH('Cover Page'!$D$9,Table1[[#This Row],[School District]])),MAX($A$1:A94)+1,0)</f>
        <v>0</v>
      </c>
      <c r="B95" s="253" t="s">
        <v>274</v>
      </c>
      <c r="C95" s="254" t="s">
        <v>2564</v>
      </c>
      <c r="D95" s="255" t="s">
        <v>154</v>
      </c>
      <c r="E95" s="253" t="s">
        <v>1187</v>
      </c>
      <c r="F95" s="255" t="s">
        <v>1188</v>
      </c>
      <c r="G95" s="122" t="str">
        <f ca="1"/>
        <v>Freeport SD 145</v>
      </c>
      <c r="H95" s="122" t="str">
        <f>IFERROR(VLOOKUP(ROWS($H$2:H95),$A$2:$B$995,2,FALSE),"")</f>
        <v/>
      </c>
    </row>
    <row r="96" spans="1:8" ht="15" x14ac:dyDescent="0.25">
      <c r="A96" s="122">
        <f>IF(ISNUMBER(SEARCH('Cover Page'!$D$9,Table1[[#This Row],[School District]])),MAX($A$1:A95)+1,0)</f>
        <v>0</v>
      </c>
      <c r="B96" s="253" t="s">
        <v>275</v>
      </c>
      <c r="C96" s="254" t="s">
        <v>2565</v>
      </c>
      <c r="D96" s="255" t="s">
        <v>156</v>
      </c>
      <c r="E96" s="253" t="s">
        <v>2303</v>
      </c>
      <c r="F96" s="255" t="s">
        <v>1190</v>
      </c>
      <c r="G96" s="122" t="str">
        <f ca="1"/>
        <v>Freeport SD 145</v>
      </c>
      <c r="H96" s="122" t="str">
        <f>IFERROR(VLOOKUP(ROWS($H$2:H96),$A$2:$B$995,2,FALSE),"")</f>
        <v/>
      </c>
    </row>
    <row r="97" spans="1:8" ht="15" x14ac:dyDescent="0.25">
      <c r="A97" s="122">
        <f>IF(ISNUMBER(SEARCH('Cover Page'!$D$9,Table1[[#This Row],[School District]])),MAX($A$1:A96)+1,0)</f>
        <v>0</v>
      </c>
      <c r="B97" s="253" t="s">
        <v>276</v>
      </c>
      <c r="C97" s="254" t="s">
        <v>2566</v>
      </c>
      <c r="D97" s="255" t="s">
        <v>154</v>
      </c>
      <c r="E97" s="253" t="s">
        <v>1050</v>
      </c>
      <c r="F97" s="255" t="s">
        <v>1191</v>
      </c>
      <c r="G97" s="122" t="str">
        <f ca="1"/>
        <v>Freeport SD 145</v>
      </c>
      <c r="H97" s="122" t="str">
        <f>IFERROR(VLOOKUP(ROWS($H$2:H97),$A$2:$B$995,2,FALSE),"")</f>
        <v/>
      </c>
    </row>
    <row r="98" spans="1:8" ht="15" x14ac:dyDescent="0.25">
      <c r="A98" s="122">
        <f>IF(ISNUMBER(SEARCH('Cover Page'!$D$9,Table1[[#This Row],[School District]])),MAX($A$1:A97)+1,0)</f>
        <v>0</v>
      </c>
      <c r="B98" s="253" t="s">
        <v>277</v>
      </c>
      <c r="C98" s="254" t="s">
        <v>2567</v>
      </c>
      <c r="D98" s="255" t="s">
        <v>156</v>
      </c>
      <c r="E98" s="253" t="s">
        <v>1192</v>
      </c>
      <c r="F98" s="255" t="s">
        <v>1193</v>
      </c>
      <c r="G98" s="122" t="str">
        <f ca="1"/>
        <v>Freeport SD 145</v>
      </c>
      <c r="H98" s="122" t="str">
        <f>IFERROR(VLOOKUP(ROWS($H$2:H98),$A$2:$B$995,2,FALSE),"")</f>
        <v/>
      </c>
    </row>
    <row r="99" spans="1:8" ht="15" x14ac:dyDescent="0.25">
      <c r="A99" s="122">
        <f>IF(ISNUMBER(SEARCH('Cover Page'!$D$9,Table1[[#This Row],[School District]])),MAX($A$1:A98)+1,0)</f>
        <v>0</v>
      </c>
      <c r="B99" s="253" t="s">
        <v>278</v>
      </c>
      <c r="C99" s="254" t="s">
        <v>2568</v>
      </c>
      <c r="D99" s="255" t="s">
        <v>154</v>
      </c>
      <c r="E99" s="253" t="s">
        <v>1050</v>
      </c>
      <c r="F99" s="255" t="s">
        <v>1194</v>
      </c>
      <c r="G99" s="122" t="str">
        <f ca="1"/>
        <v>Freeport SD 145</v>
      </c>
      <c r="H99" s="122" t="str">
        <f>IFERROR(VLOOKUP(ROWS($H$2:H99),$A$2:$B$995,2,FALSE),"")</f>
        <v/>
      </c>
    </row>
    <row r="100" spans="1:8" ht="15" x14ac:dyDescent="0.25">
      <c r="A100" s="122">
        <f>IF(ISNUMBER(SEARCH('Cover Page'!$D$9,Table1[[#This Row],[School District]])),MAX($A$1:A99)+1,0)</f>
        <v>0</v>
      </c>
      <c r="B100" s="253" t="s">
        <v>1195</v>
      </c>
      <c r="C100" s="254" t="s">
        <v>2569</v>
      </c>
      <c r="D100" s="255" t="s">
        <v>156</v>
      </c>
      <c r="E100" s="253" t="s">
        <v>1196</v>
      </c>
      <c r="F100" s="255" t="s">
        <v>1197</v>
      </c>
      <c r="G100" s="122" t="str">
        <f ca="1"/>
        <v>Freeport SD 145</v>
      </c>
      <c r="H100" s="122" t="str">
        <f>IFERROR(VLOOKUP(ROWS($H$2:H100),$A$2:$B$995,2,FALSE),"")</f>
        <v/>
      </c>
    </row>
    <row r="101" spans="1:8" ht="15" x14ac:dyDescent="0.25">
      <c r="A101" s="122">
        <f>IF(ISNUMBER(SEARCH('Cover Page'!$D$9,Table1[[#This Row],[School District]])),MAX($A$1:A100)+1,0)</f>
        <v>0</v>
      </c>
      <c r="B101" s="253" t="s">
        <v>279</v>
      </c>
      <c r="C101" s="254" t="s">
        <v>2570</v>
      </c>
      <c r="D101" s="255" t="s">
        <v>154</v>
      </c>
      <c r="E101" s="253" t="s">
        <v>2297</v>
      </c>
      <c r="F101" s="255" t="s">
        <v>1198</v>
      </c>
      <c r="G101" s="122" t="str">
        <f ca="1"/>
        <v>Freeport SD 145</v>
      </c>
      <c r="H101" s="122" t="str">
        <f>IFERROR(VLOOKUP(ROWS($H$2:H101),$A$2:$B$995,2,FALSE),"")</f>
        <v/>
      </c>
    </row>
    <row r="102" spans="1:8" ht="15" x14ac:dyDescent="0.25">
      <c r="A102" s="122">
        <f>IF(ISNUMBER(SEARCH('Cover Page'!$D$9,Table1[[#This Row],[School District]])),MAX($A$1:A101)+1,0)</f>
        <v>0</v>
      </c>
      <c r="B102" s="253" t="s">
        <v>280</v>
      </c>
      <c r="C102" s="254" t="s">
        <v>2571</v>
      </c>
      <c r="D102" s="255" t="s">
        <v>156</v>
      </c>
      <c r="E102" s="253" t="s">
        <v>1199</v>
      </c>
      <c r="F102" s="255" t="s">
        <v>1200</v>
      </c>
      <c r="G102" s="122" t="str">
        <f ca="1"/>
        <v>Freeport SD 145</v>
      </c>
      <c r="H102" s="122" t="str">
        <f>IFERROR(VLOOKUP(ROWS($H$2:H102),$A$2:$B$995,2,FALSE),"")</f>
        <v/>
      </c>
    </row>
    <row r="103" spans="1:8" ht="15" x14ac:dyDescent="0.25">
      <c r="A103" s="122">
        <f>IF(ISNUMBER(SEARCH('Cover Page'!$D$9,Table1[[#This Row],[School District]])),MAX($A$1:A102)+1,0)</f>
        <v>0</v>
      </c>
      <c r="B103" s="253" t="s">
        <v>281</v>
      </c>
      <c r="C103" s="254" t="s">
        <v>2572</v>
      </c>
      <c r="D103" s="255" t="s">
        <v>156</v>
      </c>
      <c r="E103" s="253" t="s">
        <v>2413</v>
      </c>
      <c r="F103" s="255" t="s">
        <v>1201</v>
      </c>
      <c r="G103" s="122" t="str">
        <f ca="1"/>
        <v>Freeport SD 145</v>
      </c>
      <c r="H103" s="122" t="str">
        <f>IFERROR(VLOOKUP(ROWS($H$2:H103),$A$2:$B$995,2,FALSE),"")</f>
        <v/>
      </c>
    </row>
    <row r="104" spans="1:8" ht="15" x14ac:dyDescent="0.25">
      <c r="A104" s="122">
        <f>IF(ISNUMBER(SEARCH('Cover Page'!$D$9,Table1[[#This Row],[School District]])),MAX($A$1:A103)+1,0)</f>
        <v>0</v>
      </c>
      <c r="B104" s="253" t="s">
        <v>282</v>
      </c>
      <c r="C104" s="254" t="s">
        <v>2573</v>
      </c>
      <c r="D104" s="255" t="s">
        <v>156</v>
      </c>
      <c r="E104" s="253" t="s">
        <v>1202</v>
      </c>
      <c r="F104" s="255" t="s">
        <v>1203</v>
      </c>
      <c r="G104" s="122" t="str">
        <f ca="1"/>
        <v>Freeport SD 145</v>
      </c>
      <c r="H104" s="122" t="str">
        <f>IFERROR(VLOOKUP(ROWS($H$2:H104),$A$2:$B$995,2,FALSE),"")</f>
        <v/>
      </c>
    </row>
    <row r="105" spans="1:8" ht="15" x14ac:dyDescent="0.25">
      <c r="A105" s="122">
        <f>IF(ISNUMBER(SEARCH('Cover Page'!$D$9,Table1[[#This Row],[School District]])),MAX($A$1:A104)+1,0)</f>
        <v>0</v>
      </c>
      <c r="B105" s="253" t="s">
        <v>283</v>
      </c>
      <c r="C105" s="254" t="s">
        <v>2574</v>
      </c>
      <c r="D105" s="255" t="s">
        <v>156</v>
      </c>
      <c r="E105" s="253" t="s">
        <v>2304</v>
      </c>
      <c r="F105" s="255" t="s">
        <v>1204</v>
      </c>
      <c r="G105" s="122" t="str">
        <f ca="1"/>
        <v>Freeport SD 145</v>
      </c>
      <c r="H105" s="122" t="str">
        <f>IFERROR(VLOOKUP(ROWS($H$2:H105),$A$2:$B$995,2,FALSE),"")</f>
        <v/>
      </c>
    </row>
    <row r="106" spans="1:8" ht="15" x14ac:dyDescent="0.25">
      <c r="A106" s="122">
        <f>IF(ISNUMBER(SEARCH('Cover Page'!$D$9,Table1[[#This Row],[School District]])),MAX($A$1:A105)+1,0)</f>
        <v>0</v>
      </c>
      <c r="B106" s="253" t="s">
        <v>284</v>
      </c>
      <c r="C106" s="254" t="s">
        <v>2575</v>
      </c>
      <c r="D106" s="255" t="s">
        <v>154</v>
      </c>
      <c r="E106" s="253" t="s">
        <v>1050</v>
      </c>
      <c r="F106" s="255" t="s">
        <v>1205</v>
      </c>
      <c r="G106" s="122" t="str">
        <f ca="1"/>
        <v>Freeport SD 145</v>
      </c>
      <c r="H106" s="122" t="str">
        <f>IFERROR(VLOOKUP(ROWS($H$2:H106),$A$2:$B$995,2,FALSE),"")</f>
        <v/>
      </c>
    </row>
    <row r="107" spans="1:8" ht="15" x14ac:dyDescent="0.25">
      <c r="A107" s="122">
        <f>IF(ISNUMBER(SEARCH('Cover Page'!$D$9,Table1[[#This Row],[School District]])),MAX($A$1:A106)+1,0)</f>
        <v>0</v>
      </c>
      <c r="B107" s="253" t="s">
        <v>1206</v>
      </c>
      <c r="C107" s="254" t="s">
        <v>2576</v>
      </c>
      <c r="D107" s="255" t="s">
        <v>154</v>
      </c>
      <c r="E107" s="253" t="s">
        <v>1050</v>
      </c>
      <c r="F107" s="255" t="s">
        <v>1207</v>
      </c>
      <c r="G107" s="122" t="str">
        <f ca="1"/>
        <v>Freeport SD 145</v>
      </c>
      <c r="H107" s="122" t="str">
        <f>IFERROR(VLOOKUP(ROWS($H$2:H107),$A$2:$B$995,2,FALSE),"")</f>
        <v/>
      </c>
    </row>
    <row r="108" spans="1:8" ht="15" x14ac:dyDescent="0.25">
      <c r="A108" s="122">
        <f>IF(ISNUMBER(SEARCH('Cover Page'!$D$9,Table1[[#This Row],[School District]])),MAX($A$1:A107)+1,0)</f>
        <v>0</v>
      </c>
      <c r="B108" s="253" t="s">
        <v>285</v>
      </c>
      <c r="C108" s="254" t="s">
        <v>2577</v>
      </c>
      <c r="D108" s="255" t="s">
        <v>156</v>
      </c>
      <c r="E108" s="253" t="s">
        <v>1069</v>
      </c>
      <c r="F108" s="255" t="s">
        <v>1208</v>
      </c>
      <c r="G108" s="122" t="str">
        <f ca="1"/>
        <v>Freeport SD 145</v>
      </c>
      <c r="H108" s="122" t="str">
        <f>IFERROR(VLOOKUP(ROWS($H$2:H108),$A$2:$B$995,2,FALSE),"")</f>
        <v/>
      </c>
    </row>
    <row r="109" spans="1:8" ht="15" customHeight="1" x14ac:dyDescent="0.25">
      <c r="A109" s="122">
        <f>IF(ISNUMBER(SEARCH('Cover Page'!$D$9,Table1[[#This Row],[School District]])),MAX($A$1:A108)+1,0)</f>
        <v>0</v>
      </c>
      <c r="B109" s="253" t="s">
        <v>286</v>
      </c>
      <c r="C109" s="254" t="s">
        <v>2578</v>
      </c>
      <c r="D109" s="255" t="s">
        <v>156</v>
      </c>
      <c r="E109" s="253" t="s">
        <v>1096</v>
      </c>
      <c r="F109" s="255" t="s">
        <v>1209</v>
      </c>
      <c r="G109" s="122" t="str">
        <f ca="1"/>
        <v>Freeport SD 145</v>
      </c>
      <c r="H109" s="122" t="str">
        <f>IFERROR(VLOOKUP(ROWS($H$2:H109),$A$2:$B$995,2,FALSE),"")</f>
        <v/>
      </c>
    </row>
    <row r="110" spans="1:8" ht="15" x14ac:dyDescent="0.25">
      <c r="A110" s="122">
        <f>IF(ISNUMBER(SEARCH('Cover Page'!$D$9,Table1[[#This Row],[School District]])),MAX($A$1:A109)+1,0)</f>
        <v>0</v>
      </c>
      <c r="B110" s="253" t="s">
        <v>287</v>
      </c>
      <c r="C110" s="254" t="s">
        <v>2579</v>
      </c>
      <c r="D110" s="255" t="s">
        <v>201</v>
      </c>
      <c r="E110" s="253" t="s">
        <v>1101</v>
      </c>
      <c r="F110" s="255" t="s">
        <v>1210</v>
      </c>
      <c r="G110" s="122" t="str">
        <f ca="1"/>
        <v>Freeport SD 145</v>
      </c>
      <c r="H110" s="122" t="str">
        <f>IFERROR(VLOOKUP(ROWS($H$2:H110),$A$2:$B$995,2,FALSE),"")</f>
        <v/>
      </c>
    </row>
    <row r="111" spans="1:8" ht="15" x14ac:dyDescent="0.25">
      <c r="A111" s="122">
        <f>IF(ISNUMBER(SEARCH('Cover Page'!$D$9,Table1[[#This Row],[School District]])),MAX($A$1:A110)+1,0)</f>
        <v>0</v>
      </c>
      <c r="B111" s="253" t="s">
        <v>288</v>
      </c>
      <c r="C111" s="254" t="s">
        <v>2580</v>
      </c>
      <c r="D111" s="255" t="s">
        <v>154</v>
      </c>
      <c r="E111" s="253" t="s">
        <v>1147</v>
      </c>
      <c r="F111" s="255" t="s">
        <v>1211</v>
      </c>
      <c r="G111" s="122" t="str">
        <f ca="1"/>
        <v>Freeport SD 145</v>
      </c>
      <c r="H111" s="122" t="str">
        <f>IFERROR(VLOOKUP(ROWS($H$2:H111),$A$2:$B$995,2,FALSE),"")</f>
        <v/>
      </c>
    </row>
    <row r="112" spans="1:8" ht="15" x14ac:dyDescent="0.25">
      <c r="A112" s="122">
        <f>IF(ISNUMBER(SEARCH('Cover Page'!$D$9,Table1[[#This Row],[School District]])),MAX($A$1:A111)+1,0)</f>
        <v>0</v>
      </c>
      <c r="B112" s="253" t="s">
        <v>289</v>
      </c>
      <c r="C112" s="254" t="s">
        <v>2581</v>
      </c>
      <c r="D112" s="255" t="s">
        <v>155</v>
      </c>
      <c r="E112" s="253" t="s">
        <v>2305</v>
      </c>
      <c r="F112" s="255" t="s">
        <v>1213</v>
      </c>
      <c r="G112" s="122" t="str">
        <f ca="1"/>
        <v>Freeport SD 145</v>
      </c>
      <c r="H112" s="122" t="str">
        <f>IFERROR(VLOOKUP(ROWS($H$2:H112),$A$2:$B$995,2,FALSE),"")</f>
        <v/>
      </c>
    </row>
    <row r="113" spans="1:8" ht="15" customHeight="1" x14ac:dyDescent="0.25">
      <c r="A113" s="122">
        <f>IF(ISNUMBER(SEARCH('Cover Page'!$D$9,Table1[[#This Row],[School District]])),MAX($A$1:A112)+1,0)</f>
        <v>0</v>
      </c>
      <c r="B113" s="253" t="s">
        <v>290</v>
      </c>
      <c r="C113" s="254" t="s">
        <v>2582</v>
      </c>
      <c r="D113" s="255" t="s">
        <v>154</v>
      </c>
      <c r="E113" s="253" t="s">
        <v>1212</v>
      </c>
      <c r="F113" s="255" t="s">
        <v>1214</v>
      </c>
      <c r="G113" s="122" t="str">
        <f ca="1"/>
        <v>Freeport SD 145</v>
      </c>
      <c r="H113" s="122" t="str">
        <f>IFERROR(VLOOKUP(ROWS($H$2:H113),$A$2:$B$995,2,FALSE),"")</f>
        <v/>
      </c>
    </row>
    <row r="114" spans="1:8" ht="15" customHeight="1" x14ac:dyDescent="0.25">
      <c r="A114" s="122">
        <f>IF(ISNUMBER(SEARCH('Cover Page'!$D$9,Table1[[#This Row],[School District]])),MAX($A$1:A113)+1,0)</f>
        <v>0</v>
      </c>
      <c r="B114" s="253" t="s">
        <v>1215</v>
      </c>
      <c r="C114" s="254" t="s">
        <v>2583</v>
      </c>
      <c r="D114" s="255" t="s">
        <v>201</v>
      </c>
      <c r="E114" s="253" t="s">
        <v>1216</v>
      </c>
      <c r="F114" s="255" t="s">
        <v>1217</v>
      </c>
      <c r="G114" s="122" t="str">
        <f ca="1"/>
        <v>Freeport SD 145</v>
      </c>
      <c r="H114" s="122" t="str">
        <f>IFERROR(VLOOKUP(ROWS($H$2:H114),$A$2:$B$995,2,FALSE),"")</f>
        <v/>
      </c>
    </row>
    <row r="115" spans="1:8" ht="15" customHeight="1" x14ac:dyDescent="0.25">
      <c r="A115" s="122">
        <f>IF(ISNUMBER(SEARCH('Cover Page'!$D$9,Table1[[#This Row],[School District]])),MAX($A$1:A114)+1,0)</f>
        <v>0</v>
      </c>
      <c r="B115" s="253" t="s">
        <v>291</v>
      </c>
      <c r="C115" s="254" t="s">
        <v>2584</v>
      </c>
      <c r="D115" s="255" t="s">
        <v>201</v>
      </c>
      <c r="E115" s="253" t="s">
        <v>1050</v>
      </c>
      <c r="F115" s="255" t="s">
        <v>1218</v>
      </c>
      <c r="G115" s="122" t="str">
        <f ca="1"/>
        <v>Freeport SD 145</v>
      </c>
      <c r="H115" s="122" t="str">
        <f>IFERROR(VLOOKUP(ROWS($H$2:H115),$A$2:$B$995,2,FALSE),"")</f>
        <v/>
      </c>
    </row>
    <row r="116" spans="1:8" ht="15" customHeight="1" x14ac:dyDescent="0.25">
      <c r="A116" s="122">
        <f>IF(ISNUMBER(SEARCH('Cover Page'!$D$9,Table1[[#This Row],[School District]])),MAX($A$1:A115)+1,0)</f>
        <v>0</v>
      </c>
      <c r="B116" s="253" t="s">
        <v>1219</v>
      </c>
      <c r="C116" s="254" t="s">
        <v>2585</v>
      </c>
      <c r="D116" s="255" t="s">
        <v>201</v>
      </c>
      <c r="E116" s="253" t="s">
        <v>2306</v>
      </c>
      <c r="F116" s="255" t="s">
        <v>1221</v>
      </c>
      <c r="G116" s="122" t="str">
        <f ca="1"/>
        <v>Freeport SD 145</v>
      </c>
      <c r="H116" s="122" t="str">
        <f>IFERROR(VLOOKUP(ROWS($H$2:H116),$A$2:$B$995,2,FALSE),"")</f>
        <v/>
      </c>
    </row>
    <row r="117" spans="1:8" ht="15" x14ac:dyDescent="0.25">
      <c r="A117" s="122">
        <f>IF(ISNUMBER(SEARCH('Cover Page'!$D$9,Table1[[#This Row],[School District]])),MAX($A$1:A116)+1,0)</f>
        <v>0</v>
      </c>
      <c r="B117" s="253" t="s">
        <v>292</v>
      </c>
      <c r="C117" s="254" t="s">
        <v>2586</v>
      </c>
      <c r="D117" s="255" t="s">
        <v>201</v>
      </c>
      <c r="E117" s="253" t="s">
        <v>1050</v>
      </c>
      <c r="F117" s="255" t="s">
        <v>1222</v>
      </c>
      <c r="G117" s="122" t="str">
        <f ca="1"/>
        <v>Freeport SD 145</v>
      </c>
      <c r="H117" s="122" t="str">
        <f>IFERROR(VLOOKUP(ROWS($H$2:H117),$A$2:$B$995,2,FALSE),"")</f>
        <v/>
      </c>
    </row>
    <row r="118" spans="1:8" ht="15" x14ac:dyDescent="0.25">
      <c r="A118" s="122">
        <f>IF(ISNUMBER(SEARCH('Cover Page'!$D$9,Table1[[#This Row],[School District]])),MAX($A$1:A117)+1,0)</f>
        <v>0</v>
      </c>
      <c r="B118" s="253" t="s">
        <v>293</v>
      </c>
      <c r="C118" s="254" t="s">
        <v>2587</v>
      </c>
      <c r="D118" s="255" t="s">
        <v>156</v>
      </c>
      <c r="E118" s="253" t="s">
        <v>1189</v>
      </c>
      <c r="F118" s="255" t="s">
        <v>1223</v>
      </c>
      <c r="G118" s="122" t="str">
        <f ca="1"/>
        <v>Freeport SD 145</v>
      </c>
      <c r="H118" s="122" t="str">
        <f>IFERROR(VLOOKUP(ROWS($H$2:H118),$A$2:$B$995,2,FALSE),"")</f>
        <v/>
      </c>
    </row>
    <row r="119" spans="1:8" ht="15" x14ac:dyDescent="0.25">
      <c r="A119" s="122">
        <f>IF(ISNUMBER(SEARCH('Cover Page'!$D$9,Table1[[#This Row],[School District]])),MAX($A$1:A118)+1,0)</f>
        <v>0</v>
      </c>
      <c r="B119" s="253" t="s">
        <v>294</v>
      </c>
      <c r="C119" s="254" t="s">
        <v>2588</v>
      </c>
      <c r="D119" s="255" t="s">
        <v>156</v>
      </c>
      <c r="E119" s="253" t="s">
        <v>1054</v>
      </c>
      <c r="F119" s="255" t="s">
        <v>1224</v>
      </c>
      <c r="G119" s="122" t="str">
        <f ca="1"/>
        <v>Freeport SD 145</v>
      </c>
      <c r="H119" s="122" t="str">
        <f>IFERROR(VLOOKUP(ROWS($H$2:H119),$A$2:$B$995,2,FALSE),"")</f>
        <v/>
      </c>
    </row>
    <row r="120" spans="1:8" ht="15" x14ac:dyDescent="0.25">
      <c r="A120" s="122">
        <f>IF(ISNUMBER(SEARCH('Cover Page'!$D$9,Table1[[#This Row],[School District]])),MAX($A$1:A119)+1,0)</f>
        <v>0</v>
      </c>
      <c r="B120" s="253" t="s">
        <v>1225</v>
      </c>
      <c r="C120" s="254" t="s">
        <v>2589</v>
      </c>
      <c r="D120" s="255" t="s">
        <v>156</v>
      </c>
      <c r="E120" s="253" t="s">
        <v>1226</v>
      </c>
      <c r="F120" s="255" t="s">
        <v>1227</v>
      </c>
      <c r="G120" s="122" t="str">
        <f ca="1"/>
        <v>Freeport SD 145</v>
      </c>
      <c r="H120" s="122" t="str">
        <f>IFERROR(VLOOKUP(ROWS($H$2:H120),$A$2:$B$995,2,FALSE),"")</f>
        <v/>
      </c>
    </row>
    <row r="121" spans="1:8" ht="15" x14ac:dyDescent="0.25">
      <c r="A121" s="122">
        <f>IF(ISNUMBER(SEARCH('Cover Page'!$D$9,Table1[[#This Row],[School District]])),MAX($A$1:A120)+1,0)</f>
        <v>0</v>
      </c>
      <c r="B121" s="253" t="s">
        <v>295</v>
      </c>
      <c r="C121" s="254" t="s">
        <v>2590</v>
      </c>
      <c r="D121" s="255" t="s">
        <v>156</v>
      </c>
      <c r="E121" s="253" t="s">
        <v>1228</v>
      </c>
      <c r="F121" s="255" t="s">
        <v>1229</v>
      </c>
      <c r="G121" s="122" t="str">
        <f ca="1"/>
        <v>Freeport SD 145</v>
      </c>
      <c r="H121" s="122" t="str">
        <f>IFERROR(VLOOKUP(ROWS($H$2:H121),$A$2:$B$995,2,FALSE),"")</f>
        <v/>
      </c>
    </row>
    <row r="122" spans="1:8" ht="15" x14ac:dyDescent="0.25">
      <c r="A122" s="122">
        <f>IF(ISNUMBER(SEARCH('Cover Page'!$D$9,Table1[[#This Row],[School District]])),MAX($A$1:A121)+1,0)</f>
        <v>0</v>
      </c>
      <c r="B122" s="253" t="s">
        <v>296</v>
      </c>
      <c r="C122" s="254" t="s">
        <v>2591</v>
      </c>
      <c r="D122" s="255" t="s">
        <v>156</v>
      </c>
      <c r="E122" s="253" t="s">
        <v>1230</v>
      </c>
      <c r="F122" s="255" t="s">
        <v>1231</v>
      </c>
      <c r="G122" s="122" t="str">
        <f ca="1"/>
        <v>Freeport SD 145</v>
      </c>
      <c r="H122" s="122" t="str">
        <f>IFERROR(VLOOKUP(ROWS($H$2:H122),$A$2:$B$995,2,FALSE),"")</f>
        <v/>
      </c>
    </row>
    <row r="123" spans="1:8" ht="15" x14ac:dyDescent="0.25">
      <c r="A123" s="122">
        <f>IF(ISNUMBER(SEARCH('Cover Page'!$D$9,Table1[[#This Row],[School District]])),MAX($A$1:A122)+1,0)</f>
        <v>0</v>
      </c>
      <c r="B123" s="253" t="s">
        <v>297</v>
      </c>
      <c r="C123" s="254" t="s">
        <v>2592</v>
      </c>
      <c r="D123" s="255" t="s">
        <v>156</v>
      </c>
      <c r="E123" s="253" t="s">
        <v>1232</v>
      </c>
      <c r="F123" s="255" t="s">
        <v>1233</v>
      </c>
      <c r="G123" s="122" t="str">
        <f ca="1"/>
        <v>Freeport SD 145</v>
      </c>
      <c r="H123" s="122" t="str">
        <f>IFERROR(VLOOKUP(ROWS($H$2:H123),$A$2:$B$995,2,FALSE),"")</f>
        <v/>
      </c>
    </row>
    <row r="124" spans="1:8" ht="15" x14ac:dyDescent="0.25">
      <c r="A124" s="122">
        <f>IF(ISNUMBER(SEARCH('Cover Page'!$D$9,Table1[[#This Row],[School District]])),MAX($A$1:A123)+1,0)</f>
        <v>0</v>
      </c>
      <c r="B124" s="253" t="s">
        <v>298</v>
      </c>
      <c r="C124" s="254" t="s">
        <v>2593</v>
      </c>
      <c r="D124" s="255" t="s">
        <v>154</v>
      </c>
      <c r="E124" s="253" t="s">
        <v>1234</v>
      </c>
      <c r="F124" s="255" t="s">
        <v>1235</v>
      </c>
      <c r="G124" s="122" t="str">
        <f ca="1"/>
        <v>Freeport SD 145</v>
      </c>
      <c r="H124" s="122" t="str">
        <f>IFERROR(VLOOKUP(ROWS($H$2:H124),$A$2:$B$995,2,FALSE),"")</f>
        <v/>
      </c>
    </row>
    <row r="125" spans="1:8" ht="15" x14ac:dyDescent="0.25">
      <c r="A125" s="122">
        <f>IF(ISNUMBER(SEARCH('Cover Page'!$D$9,Table1[[#This Row],[School District]])),MAX($A$1:A124)+1,0)</f>
        <v>0</v>
      </c>
      <c r="B125" s="253" t="s">
        <v>299</v>
      </c>
      <c r="C125" s="254" t="s">
        <v>2594</v>
      </c>
      <c r="D125" s="255" t="s">
        <v>154</v>
      </c>
      <c r="E125" s="253" t="s">
        <v>2307</v>
      </c>
      <c r="F125" s="255" t="s">
        <v>1236</v>
      </c>
      <c r="G125" s="122" t="str">
        <f ca="1"/>
        <v>Freeport SD 145</v>
      </c>
      <c r="H125" s="122" t="str">
        <f>IFERROR(VLOOKUP(ROWS($H$2:H125),$A$2:$B$995,2,FALSE),"")</f>
        <v/>
      </c>
    </row>
    <row r="126" spans="1:8" ht="15" x14ac:dyDescent="0.25">
      <c r="A126" s="122">
        <f>IF(ISNUMBER(SEARCH('Cover Page'!$D$9,Table1[[#This Row],[School District]])),MAX($A$1:A125)+1,0)</f>
        <v>0</v>
      </c>
      <c r="B126" s="253" t="s">
        <v>300</v>
      </c>
      <c r="C126" s="254" t="s">
        <v>2595</v>
      </c>
      <c r="D126" s="255" t="s">
        <v>156</v>
      </c>
      <c r="E126" s="253" t="s">
        <v>1237</v>
      </c>
      <c r="F126" s="255" t="s">
        <v>1238</v>
      </c>
      <c r="G126" s="122" t="str">
        <f ca="1"/>
        <v>Freeport SD 145</v>
      </c>
      <c r="H126" s="122" t="str">
        <f>IFERROR(VLOOKUP(ROWS($H$2:H126),$A$2:$B$995,2,FALSE),"")</f>
        <v/>
      </c>
    </row>
    <row r="127" spans="1:8" ht="15" x14ac:dyDescent="0.25">
      <c r="A127" s="122">
        <f>IF(ISNUMBER(SEARCH('Cover Page'!$D$9,Table1[[#This Row],[School District]])),MAX($A$1:A126)+1,0)</f>
        <v>0</v>
      </c>
      <c r="B127" s="253" t="s">
        <v>301</v>
      </c>
      <c r="C127" s="254" t="s">
        <v>2596</v>
      </c>
      <c r="D127" s="255" t="s">
        <v>154</v>
      </c>
      <c r="E127" s="253" t="s">
        <v>2297</v>
      </c>
      <c r="F127" s="255" t="s">
        <v>1239</v>
      </c>
      <c r="G127" s="122" t="str">
        <f ca="1"/>
        <v>Freeport SD 145</v>
      </c>
      <c r="H127" s="122" t="str">
        <f>IFERROR(VLOOKUP(ROWS($H$2:H127),$A$2:$B$995,2,FALSE),"")</f>
        <v/>
      </c>
    </row>
    <row r="128" spans="1:8" ht="15" x14ac:dyDescent="0.25">
      <c r="A128" s="122">
        <f>IF(ISNUMBER(SEARCH('Cover Page'!$D$9,Table1[[#This Row],[School District]])),MAX($A$1:A127)+1,0)</f>
        <v>0</v>
      </c>
      <c r="B128" s="253" t="s">
        <v>302</v>
      </c>
      <c r="C128" s="254" t="s">
        <v>2597</v>
      </c>
      <c r="D128" s="255" t="s">
        <v>154</v>
      </c>
      <c r="E128" s="253" t="s">
        <v>1050</v>
      </c>
      <c r="F128" s="255" t="s">
        <v>1240</v>
      </c>
      <c r="G128" s="122" t="str">
        <f ca="1"/>
        <v>Freeport SD 145</v>
      </c>
      <c r="H128" s="122" t="str">
        <f>IFERROR(VLOOKUP(ROWS($H$2:H128),$A$2:$B$995,2,FALSE),"")</f>
        <v/>
      </c>
    </row>
    <row r="129" spans="1:8" ht="15" x14ac:dyDescent="0.25">
      <c r="A129" s="122">
        <f>IF(ISNUMBER(SEARCH('Cover Page'!$D$9,Table1[[#This Row],[School District]])),MAX($A$1:A128)+1,0)</f>
        <v>0</v>
      </c>
      <c r="B129" s="253" t="s">
        <v>303</v>
      </c>
      <c r="C129" s="254" t="s">
        <v>2598</v>
      </c>
      <c r="D129" s="255" t="s">
        <v>154</v>
      </c>
      <c r="E129" s="253" t="s">
        <v>1050</v>
      </c>
      <c r="F129" s="255" t="s">
        <v>1241</v>
      </c>
      <c r="G129" s="122" t="str">
        <f ca="1"/>
        <v>Freeport SD 145</v>
      </c>
      <c r="H129" s="122" t="str">
        <f>IFERROR(VLOOKUP(ROWS($H$2:H129),$A$2:$B$995,2,FALSE),"")</f>
        <v/>
      </c>
    </row>
    <row r="130" spans="1:8" ht="15" x14ac:dyDescent="0.25">
      <c r="A130" s="122">
        <f>IF(ISNUMBER(SEARCH('Cover Page'!$D$9,Table1[[#This Row],[School District]])),MAX($A$1:A129)+1,0)</f>
        <v>0</v>
      </c>
      <c r="B130" s="253" t="s">
        <v>1242</v>
      </c>
      <c r="C130" s="254" t="s">
        <v>2599</v>
      </c>
      <c r="D130" s="255" t="s">
        <v>154</v>
      </c>
      <c r="E130" s="253" t="s">
        <v>2297</v>
      </c>
      <c r="F130" s="255" t="s">
        <v>1243</v>
      </c>
      <c r="G130" s="122" t="str">
        <f ca="1"/>
        <v>Freeport SD 145</v>
      </c>
      <c r="H130" s="122" t="str">
        <f>IFERROR(VLOOKUP(ROWS($H$2:H130),$A$2:$B$995,2,FALSE),"")</f>
        <v/>
      </c>
    </row>
    <row r="131" spans="1:8" ht="15" x14ac:dyDescent="0.25">
      <c r="A131" s="122">
        <f>IF(ISNUMBER(SEARCH('Cover Page'!$D$9,Table1[[#This Row],[School District]])),MAX($A$1:A130)+1,0)</f>
        <v>0</v>
      </c>
      <c r="B131" s="253" t="s">
        <v>304</v>
      </c>
      <c r="C131" s="254" t="s">
        <v>2600</v>
      </c>
      <c r="D131" s="255" t="s">
        <v>154</v>
      </c>
      <c r="E131" s="253" t="s">
        <v>1244</v>
      </c>
      <c r="F131" s="255" t="s">
        <v>1245</v>
      </c>
      <c r="G131" s="122" t="str">
        <f ca="1"/>
        <v>Freeport SD 145</v>
      </c>
      <c r="H131" s="122" t="str">
        <f>IFERROR(VLOOKUP(ROWS($H$2:H131),$A$2:$B$995,2,FALSE),"")</f>
        <v/>
      </c>
    </row>
    <row r="132" spans="1:8" ht="15" x14ac:dyDescent="0.25">
      <c r="A132" s="122">
        <f>IF(ISNUMBER(SEARCH('Cover Page'!$D$9,Table1[[#This Row],[School District]])),MAX($A$1:A131)+1,0)</f>
        <v>0</v>
      </c>
      <c r="B132" s="253" t="s">
        <v>1246</v>
      </c>
      <c r="C132" s="254" t="s">
        <v>2601</v>
      </c>
      <c r="D132" s="255" t="s">
        <v>154</v>
      </c>
      <c r="E132" s="253" t="s">
        <v>1050</v>
      </c>
      <c r="F132" s="255" t="s">
        <v>1247</v>
      </c>
      <c r="G132" s="122" t="str">
        <f ca="1"/>
        <v>Freeport SD 145</v>
      </c>
      <c r="H132" s="122" t="str">
        <f>IFERROR(VLOOKUP(ROWS($H$2:H132),$A$2:$B$995,2,FALSE),"")</f>
        <v/>
      </c>
    </row>
    <row r="133" spans="1:8" ht="15" x14ac:dyDescent="0.25">
      <c r="A133" s="122">
        <f>IF(ISNUMBER(SEARCH('Cover Page'!$D$9,Table1[[#This Row],[School District]])),MAX($A$1:A132)+1,0)</f>
        <v>0</v>
      </c>
      <c r="B133" s="253" t="s">
        <v>305</v>
      </c>
      <c r="C133" s="254" t="s">
        <v>2602</v>
      </c>
      <c r="D133" s="255" t="s">
        <v>154</v>
      </c>
      <c r="E133" s="253" t="s">
        <v>2297</v>
      </c>
      <c r="F133" s="255" t="s">
        <v>1248</v>
      </c>
      <c r="G133" s="122" t="str">
        <f ca="1"/>
        <v>Freeport SD 145</v>
      </c>
      <c r="H133" s="122" t="str">
        <f>IFERROR(VLOOKUP(ROWS($H$2:H133),$A$2:$B$995,2,FALSE),"")</f>
        <v/>
      </c>
    </row>
    <row r="134" spans="1:8" ht="15" x14ac:dyDescent="0.25">
      <c r="A134" s="122">
        <f>IF(ISNUMBER(SEARCH('Cover Page'!$D$9,Table1[[#This Row],[School District]])),MAX($A$1:A133)+1,0)</f>
        <v>0</v>
      </c>
      <c r="B134" s="253" t="s">
        <v>306</v>
      </c>
      <c r="C134" s="254" t="s">
        <v>2603</v>
      </c>
      <c r="D134" s="255" t="s">
        <v>154</v>
      </c>
      <c r="E134" s="253" t="s">
        <v>2297</v>
      </c>
      <c r="F134" s="255" t="s">
        <v>1249</v>
      </c>
      <c r="G134" s="122" t="str">
        <f ca="1"/>
        <v>Freeport SD 145</v>
      </c>
      <c r="H134" s="122" t="str">
        <f>IFERROR(VLOOKUP(ROWS($H$2:H134),$A$2:$B$995,2,FALSE),"")</f>
        <v/>
      </c>
    </row>
    <row r="135" spans="1:8" ht="15" x14ac:dyDescent="0.25">
      <c r="A135" s="122">
        <f>IF(ISNUMBER(SEARCH('Cover Page'!$D$9,Table1[[#This Row],[School District]])),MAX($A$1:A134)+1,0)</f>
        <v>0</v>
      </c>
      <c r="B135" s="253" t="s">
        <v>1250</v>
      </c>
      <c r="C135" s="254" t="s">
        <v>2604</v>
      </c>
      <c r="D135" s="255" t="s">
        <v>154</v>
      </c>
      <c r="E135" s="253" t="s">
        <v>2297</v>
      </c>
      <c r="F135" s="255" t="s">
        <v>1251</v>
      </c>
      <c r="G135" s="122" t="str">
        <f ca="1"/>
        <v>Freeport SD 145</v>
      </c>
      <c r="H135" s="122" t="str">
        <f>IFERROR(VLOOKUP(ROWS($H$2:H135),$A$2:$B$995,2,FALSE),"")</f>
        <v/>
      </c>
    </row>
    <row r="136" spans="1:8" ht="15" x14ac:dyDescent="0.25">
      <c r="A136" s="122">
        <f>IF(ISNUMBER(SEARCH('Cover Page'!$D$9,Table1[[#This Row],[School District]])),MAX($A$1:A135)+1,0)</f>
        <v>0</v>
      </c>
      <c r="B136" s="253" t="s">
        <v>1252</v>
      </c>
      <c r="C136" s="254" t="s">
        <v>2605</v>
      </c>
      <c r="D136" s="255" t="s">
        <v>156</v>
      </c>
      <c r="E136" s="253" t="s">
        <v>2308</v>
      </c>
      <c r="F136" s="255" t="s">
        <v>1254</v>
      </c>
      <c r="G136" s="122" t="str">
        <f ca="1"/>
        <v>Freeport SD 145</v>
      </c>
      <c r="H136" s="122" t="str">
        <f>IFERROR(VLOOKUP(ROWS($H$2:H136),$A$2:$B$995,2,FALSE),"")</f>
        <v/>
      </c>
    </row>
    <row r="137" spans="1:8" ht="15" x14ac:dyDescent="0.25">
      <c r="A137" s="122">
        <f>IF(ISNUMBER(SEARCH('Cover Page'!$D$9,Table1[[#This Row],[School District]])),MAX($A$1:A136)+1,0)</f>
        <v>0</v>
      </c>
      <c r="B137" s="253" t="s">
        <v>307</v>
      </c>
      <c r="C137" s="254" t="s">
        <v>2606</v>
      </c>
      <c r="D137" s="255" t="s">
        <v>155</v>
      </c>
      <c r="E137" s="253" t="s">
        <v>1054</v>
      </c>
      <c r="F137" s="255" t="s">
        <v>1255</v>
      </c>
      <c r="G137" s="122" t="str">
        <f ca="1"/>
        <v>Freeport SD 145</v>
      </c>
      <c r="H137" s="122" t="str">
        <f>IFERROR(VLOOKUP(ROWS($H$2:H137),$A$2:$B$995,2,FALSE),"")</f>
        <v/>
      </c>
    </row>
    <row r="138" spans="1:8" ht="15" x14ac:dyDescent="0.25">
      <c r="A138" s="122">
        <f>IF(ISNUMBER(SEARCH('Cover Page'!$D$9,Table1[[#This Row],[School District]])),MAX($A$1:A137)+1,0)</f>
        <v>0</v>
      </c>
      <c r="B138" s="253" t="s">
        <v>308</v>
      </c>
      <c r="C138" s="254" t="s">
        <v>2607</v>
      </c>
      <c r="D138" s="255" t="s">
        <v>154</v>
      </c>
      <c r="E138" s="253" t="s">
        <v>1256</v>
      </c>
      <c r="F138" s="255" t="s">
        <v>1257</v>
      </c>
      <c r="G138" s="122" t="str">
        <f ca="1"/>
        <v>Freeport SD 145</v>
      </c>
      <c r="H138" s="122" t="str">
        <f>IFERROR(VLOOKUP(ROWS($H$2:H138),$A$2:$B$995,2,FALSE),"")</f>
        <v/>
      </c>
    </row>
    <row r="139" spans="1:8" ht="15" x14ac:dyDescent="0.25">
      <c r="A139" s="122">
        <f>IF(ISNUMBER(SEARCH('Cover Page'!$D$9,Table1[[#This Row],[School District]])),MAX($A$1:A138)+1,0)</f>
        <v>0</v>
      </c>
      <c r="B139" s="253" t="s">
        <v>309</v>
      </c>
      <c r="C139" s="254" t="s">
        <v>2608</v>
      </c>
      <c r="D139" s="255" t="s">
        <v>156</v>
      </c>
      <c r="E139" s="253" t="s">
        <v>1258</v>
      </c>
      <c r="F139" s="255" t="s">
        <v>1259</v>
      </c>
      <c r="G139" s="122" t="str">
        <f ca="1"/>
        <v>Freeport SD 145</v>
      </c>
      <c r="H139" s="122" t="str">
        <f>IFERROR(VLOOKUP(ROWS($H$2:H139),$A$2:$B$995,2,FALSE),"")</f>
        <v/>
      </c>
    </row>
    <row r="140" spans="1:8" ht="15" x14ac:dyDescent="0.25">
      <c r="A140" s="122">
        <f>IF(ISNUMBER(SEARCH('Cover Page'!$D$9,Table1[[#This Row],[School District]])),MAX($A$1:A139)+1,0)</f>
        <v>0</v>
      </c>
      <c r="B140" s="253" t="s">
        <v>310</v>
      </c>
      <c r="C140" s="254" t="s">
        <v>2609</v>
      </c>
      <c r="D140" s="255" t="s">
        <v>156</v>
      </c>
      <c r="E140" s="253" t="s">
        <v>2309</v>
      </c>
      <c r="F140" s="255" t="s">
        <v>1260</v>
      </c>
      <c r="G140" s="122" t="str">
        <f ca="1"/>
        <v>Freeport SD 145</v>
      </c>
      <c r="H140" s="122" t="str">
        <f>IFERROR(VLOOKUP(ROWS($H$2:H140),$A$2:$B$995,2,FALSE),"")</f>
        <v/>
      </c>
    </row>
    <row r="141" spans="1:8" ht="15" x14ac:dyDescent="0.25">
      <c r="A141" s="122">
        <f>IF(ISNUMBER(SEARCH('Cover Page'!$D$9,Table1[[#This Row],[School District]])),MAX($A$1:A140)+1,0)</f>
        <v>0</v>
      </c>
      <c r="B141" s="253" t="s">
        <v>311</v>
      </c>
      <c r="C141" s="254" t="s">
        <v>2610</v>
      </c>
      <c r="D141" s="255" t="s">
        <v>156</v>
      </c>
      <c r="E141" s="253" t="s">
        <v>2310</v>
      </c>
      <c r="F141" s="255" t="s">
        <v>1262</v>
      </c>
      <c r="G141" s="122" t="str">
        <f ca="1"/>
        <v>Freeport SD 145</v>
      </c>
      <c r="H141" s="122" t="str">
        <f>IFERROR(VLOOKUP(ROWS($H$2:H141),$A$2:$B$995,2,FALSE),"")</f>
        <v/>
      </c>
    </row>
    <row r="142" spans="1:8" ht="15" customHeight="1" x14ac:dyDescent="0.25">
      <c r="A142" s="122">
        <f>IF(ISNUMBER(SEARCH('Cover Page'!$D$9,Table1[[#This Row],[School District]])),MAX($A$1:A141)+1,0)</f>
        <v>0</v>
      </c>
      <c r="B142" s="253" t="s">
        <v>312</v>
      </c>
      <c r="C142" s="254" t="s">
        <v>2611</v>
      </c>
      <c r="D142" s="255" t="s">
        <v>201</v>
      </c>
      <c r="E142" s="253" t="s">
        <v>1263</v>
      </c>
      <c r="F142" s="255" t="s">
        <v>1264</v>
      </c>
      <c r="G142" s="122" t="str">
        <f ca="1"/>
        <v>Freeport SD 145</v>
      </c>
      <c r="H142" s="122" t="str">
        <f>IFERROR(VLOOKUP(ROWS($H$2:H142),$A$2:$B$995,2,FALSE),"")</f>
        <v/>
      </c>
    </row>
    <row r="143" spans="1:8" ht="15" customHeight="1" x14ac:dyDescent="0.25">
      <c r="A143" s="122">
        <f>IF(ISNUMBER(SEARCH('Cover Page'!$D$9,Table1[[#This Row],[School District]])),MAX($A$1:A142)+1,0)</f>
        <v>0</v>
      </c>
      <c r="B143" s="253" t="s">
        <v>313</v>
      </c>
      <c r="C143" s="254" t="s">
        <v>2612</v>
      </c>
      <c r="D143" s="255" t="s">
        <v>201</v>
      </c>
      <c r="E143" s="253" t="s">
        <v>2414</v>
      </c>
      <c r="F143" s="255" t="s">
        <v>1266</v>
      </c>
      <c r="G143" s="122" t="str">
        <f ca="1"/>
        <v>Freeport SD 145</v>
      </c>
      <c r="H143" s="122" t="str">
        <f>IFERROR(VLOOKUP(ROWS($H$2:H143),$A$2:$B$995,2,FALSE),"")</f>
        <v/>
      </c>
    </row>
    <row r="144" spans="1:8" ht="15" x14ac:dyDescent="0.25">
      <c r="A144" s="122">
        <f>IF(ISNUMBER(SEARCH('Cover Page'!$D$9,Table1[[#This Row],[School District]])),MAX($A$1:A143)+1,0)</f>
        <v>0</v>
      </c>
      <c r="B144" s="253" t="s">
        <v>314</v>
      </c>
      <c r="C144" s="254" t="s">
        <v>2613</v>
      </c>
      <c r="D144" s="255" t="s">
        <v>154</v>
      </c>
      <c r="E144" s="253" t="s">
        <v>2295</v>
      </c>
      <c r="F144" s="255" t="s">
        <v>1267</v>
      </c>
      <c r="G144" s="122" t="str">
        <f ca="1"/>
        <v>Freeport SD 145</v>
      </c>
      <c r="H144" s="122" t="str">
        <f>IFERROR(VLOOKUP(ROWS($H$2:H144),$A$2:$B$995,2,FALSE),"")</f>
        <v/>
      </c>
    </row>
    <row r="145" spans="1:8" ht="15" x14ac:dyDescent="0.25">
      <c r="A145" s="122">
        <f>IF(ISNUMBER(SEARCH('Cover Page'!$D$9,Table1[[#This Row],[School District]])),MAX($A$1:A144)+1,0)</f>
        <v>0</v>
      </c>
      <c r="B145" s="253" t="s">
        <v>315</v>
      </c>
      <c r="C145" s="254" t="s">
        <v>2614</v>
      </c>
      <c r="D145" s="255" t="s">
        <v>154</v>
      </c>
      <c r="E145" s="253" t="s">
        <v>1268</v>
      </c>
      <c r="F145" s="255" t="s">
        <v>1269</v>
      </c>
      <c r="G145" s="122" t="str">
        <f ca="1"/>
        <v>Freeport SD 145</v>
      </c>
      <c r="H145" s="122" t="str">
        <f>IFERROR(VLOOKUP(ROWS($H$2:H145),$A$2:$B$995,2,FALSE),"")</f>
        <v/>
      </c>
    </row>
    <row r="146" spans="1:8" ht="15" x14ac:dyDescent="0.25">
      <c r="A146" s="122">
        <f>IF(ISNUMBER(SEARCH('Cover Page'!$D$9,Table1[[#This Row],[School District]])),MAX($A$1:A145)+1,0)</f>
        <v>0</v>
      </c>
      <c r="B146" s="253" t="s">
        <v>316</v>
      </c>
      <c r="C146" s="254" t="s">
        <v>2615</v>
      </c>
      <c r="D146" s="255" t="s">
        <v>154</v>
      </c>
      <c r="E146" s="253" t="s">
        <v>1050</v>
      </c>
      <c r="F146" s="255" t="s">
        <v>1270</v>
      </c>
      <c r="G146" s="122" t="str">
        <f ca="1"/>
        <v>Freeport SD 145</v>
      </c>
      <c r="H146" s="122" t="str">
        <f>IFERROR(VLOOKUP(ROWS($H$2:H146),$A$2:$B$995,2,FALSE),"")</f>
        <v/>
      </c>
    </row>
    <row r="147" spans="1:8" ht="15" x14ac:dyDescent="0.25">
      <c r="A147" s="122">
        <f>IF(ISNUMBER(SEARCH('Cover Page'!$D$9,Table1[[#This Row],[School District]])),MAX($A$1:A146)+1,0)</f>
        <v>0</v>
      </c>
      <c r="B147" s="253" t="s">
        <v>317</v>
      </c>
      <c r="C147" s="254" t="s">
        <v>2616</v>
      </c>
      <c r="D147" s="255" t="s">
        <v>155</v>
      </c>
      <c r="E147" s="253" t="s">
        <v>1256</v>
      </c>
      <c r="F147" s="255" t="s">
        <v>1271</v>
      </c>
      <c r="G147" s="122" t="str">
        <f ca="1"/>
        <v>Freeport SD 145</v>
      </c>
      <c r="H147" s="122" t="str">
        <f>IFERROR(VLOOKUP(ROWS($H$2:H147),$A$2:$B$995,2,FALSE),"")</f>
        <v/>
      </c>
    </row>
    <row r="148" spans="1:8" ht="15" x14ac:dyDescent="0.25">
      <c r="A148" s="122">
        <f>IF(ISNUMBER(SEARCH('Cover Page'!$D$9,Table1[[#This Row],[School District]])),MAX($A$1:A147)+1,0)</f>
        <v>0</v>
      </c>
      <c r="B148" s="253" t="s">
        <v>318</v>
      </c>
      <c r="C148" s="254" t="s">
        <v>2617</v>
      </c>
      <c r="D148" s="255" t="s">
        <v>154</v>
      </c>
      <c r="E148" s="253" t="s">
        <v>1256</v>
      </c>
      <c r="F148" s="255" t="s">
        <v>1272</v>
      </c>
      <c r="G148" s="122" t="str">
        <f ca="1"/>
        <v>Freeport SD 145</v>
      </c>
      <c r="H148" s="122" t="str">
        <f>IFERROR(VLOOKUP(ROWS($H$2:H148),$A$2:$B$995,2,FALSE),"")</f>
        <v/>
      </c>
    </row>
    <row r="149" spans="1:8" ht="15" x14ac:dyDescent="0.25">
      <c r="A149" s="122">
        <f>IF(ISNUMBER(SEARCH('Cover Page'!$D$9,Table1[[#This Row],[School District]])),MAX($A$1:A148)+1,0)</f>
        <v>0</v>
      </c>
      <c r="B149" s="253" t="s">
        <v>319</v>
      </c>
      <c r="C149" s="254" t="s">
        <v>2618</v>
      </c>
      <c r="D149" s="255" t="s">
        <v>156</v>
      </c>
      <c r="E149" s="253" t="s">
        <v>1273</v>
      </c>
      <c r="F149" s="255" t="s">
        <v>1274</v>
      </c>
      <c r="G149" s="122" t="str">
        <f ca="1"/>
        <v>Freeport SD 145</v>
      </c>
      <c r="H149" s="122" t="str">
        <f>IFERROR(VLOOKUP(ROWS($H$2:H149),$A$2:$B$995,2,FALSE),"")</f>
        <v/>
      </c>
    </row>
    <row r="150" spans="1:8" ht="15" x14ac:dyDescent="0.25">
      <c r="A150" s="122">
        <f>IF(ISNUMBER(SEARCH('Cover Page'!$D$9,Table1[[#This Row],[School District]])),MAX($A$1:A149)+1,0)</f>
        <v>0</v>
      </c>
      <c r="B150" s="253" t="s">
        <v>1275</v>
      </c>
      <c r="C150" s="254" t="s">
        <v>2619</v>
      </c>
      <c r="D150" s="255" t="s">
        <v>156</v>
      </c>
      <c r="E150" s="253" t="s">
        <v>2311</v>
      </c>
      <c r="F150" s="255" t="s">
        <v>1276</v>
      </c>
      <c r="G150" s="122" t="str">
        <f ca="1"/>
        <v>Freeport SD 145</v>
      </c>
      <c r="H150" s="122" t="str">
        <f>IFERROR(VLOOKUP(ROWS($H$2:H150),$A$2:$B$995,2,FALSE),"")</f>
        <v/>
      </c>
    </row>
    <row r="151" spans="1:8" ht="15" x14ac:dyDescent="0.25">
      <c r="A151" s="122">
        <f>IF(ISNUMBER(SEARCH('Cover Page'!$D$9,Table1[[#This Row],[School District]])),MAX($A$1:A150)+1,0)</f>
        <v>0</v>
      </c>
      <c r="B151" s="253" t="s">
        <v>320</v>
      </c>
      <c r="C151" s="254" t="s">
        <v>2620</v>
      </c>
      <c r="D151" s="255" t="s">
        <v>156</v>
      </c>
      <c r="E151" s="253" t="s">
        <v>1277</v>
      </c>
      <c r="F151" s="255" t="s">
        <v>1278</v>
      </c>
      <c r="G151" s="122" t="str">
        <f ca="1"/>
        <v>Freeport SD 145</v>
      </c>
      <c r="H151" s="122" t="str">
        <f>IFERROR(VLOOKUP(ROWS($H$2:H151),$A$2:$B$995,2,FALSE),"")</f>
        <v/>
      </c>
    </row>
    <row r="152" spans="1:8" ht="15" x14ac:dyDescent="0.25">
      <c r="A152" s="122">
        <f>IF(ISNUMBER(SEARCH('Cover Page'!$D$9,Table1[[#This Row],[School District]])),MAX($A$1:A151)+1,0)</f>
        <v>0</v>
      </c>
      <c r="B152" s="253" t="s">
        <v>321</v>
      </c>
      <c r="C152" s="254" t="s">
        <v>2621</v>
      </c>
      <c r="D152" s="255" t="s">
        <v>156</v>
      </c>
      <c r="E152" s="253" t="s">
        <v>1279</v>
      </c>
      <c r="F152" s="255" t="s">
        <v>1280</v>
      </c>
      <c r="G152" s="122" t="str">
        <f ca="1"/>
        <v>Freeport SD 145</v>
      </c>
      <c r="H152" s="122" t="str">
        <f>IFERROR(VLOOKUP(ROWS($H$2:H152),$A$2:$B$995,2,FALSE),"")</f>
        <v/>
      </c>
    </row>
    <row r="153" spans="1:8" ht="15" x14ac:dyDescent="0.25">
      <c r="A153" s="122">
        <f>IF(ISNUMBER(SEARCH('Cover Page'!$D$9,Table1[[#This Row],[School District]])),MAX($A$1:A152)+1,0)</f>
        <v>0</v>
      </c>
      <c r="B153" s="253" t="s">
        <v>322</v>
      </c>
      <c r="C153" s="254" t="s">
        <v>2622</v>
      </c>
      <c r="D153" s="255" t="s">
        <v>154</v>
      </c>
      <c r="E153" s="253" t="s">
        <v>1120</v>
      </c>
      <c r="F153" s="255" t="s">
        <v>1281</v>
      </c>
      <c r="G153" s="122" t="str">
        <f ca="1"/>
        <v>Freeport SD 145</v>
      </c>
      <c r="H153" s="122" t="str">
        <f>IFERROR(VLOOKUP(ROWS($H$2:H153),$A$2:$B$995,2,FALSE),"")</f>
        <v/>
      </c>
    </row>
    <row r="154" spans="1:8" ht="15" x14ac:dyDescent="0.25">
      <c r="A154" s="122">
        <f>IF(ISNUMBER(SEARCH('Cover Page'!$D$9,Table1[[#This Row],[School District]])),MAX($A$1:A153)+1,0)</f>
        <v>0</v>
      </c>
      <c r="B154" s="253" t="s">
        <v>323</v>
      </c>
      <c r="C154" s="254" t="s">
        <v>2623</v>
      </c>
      <c r="D154" s="255" t="s">
        <v>154</v>
      </c>
      <c r="E154" s="253" t="s">
        <v>1120</v>
      </c>
      <c r="F154" s="255" t="s">
        <v>1282</v>
      </c>
      <c r="G154" s="122" t="str">
        <f ca="1"/>
        <v>Freeport SD 145</v>
      </c>
      <c r="H154" s="122" t="str">
        <f>IFERROR(VLOOKUP(ROWS($H$2:H154),$A$2:$B$995,2,FALSE),"")</f>
        <v/>
      </c>
    </row>
    <row r="155" spans="1:8" ht="15" x14ac:dyDescent="0.25">
      <c r="A155" s="122">
        <f>IF(ISNUMBER(SEARCH('Cover Page'!$D$9,Table1[[#This Row],[School District]])),MAX($A$1:A154)+1,0)</f>
        <v>0</v>
      </c>
      <c r="B155" s="253" t="s">
        <v>324</v>
      </c>
      <c r="C155" s="254" t="s">
        <v>2624</v>
      </c>
      <c r="D155" s="255" t="s">
        <v>156</v>
      </c>
      <c r="E155" s="253" t="s">
        <v>1283</v>
      </c>
      <c r="F155" s="255" t="s">
        <v>1284</v>
      </c>
      <c r="G155" s="122" t="str">
        <f ca="1"/>
        <v>Freeport SD 145</v>
      </c>
      <c r="H155" s="122" t="str">
        <f>IFERROR(VLOOKUP(ROWS($H$2:H155),$A$2:$B$995,2,FALSE),"")</f>
        <v/>
      </c>
    </row>
    <row r="156" spans="1:8" ht="15" x14ac:dyDescent="0.25">
      <c r="A156" s="122">
        <f>IF(ISNUMBER(SEARCH('Cover Page'!$D$9,Table1[[#This Row],[School District]])),MAX($A$1:A155)+1,0)</f>
        <v>0</v>
      </c>
      <c r="B156" s="253" t="s">
        <v>325</v>
      </c>
      <c r="C156" s="254" t="s">
        <v>2625</v>
      </c>
      <c r="D156" s="255" t="s">
        <v>156</v>
      </c>
      <c r="E156" s="253" t="s">
        <v>1285</v>
      </c>
      <c r="F156" s="255" t="s">
        <v>1286</v>
      </c>
      <c r="G156" s="122" t="str">
        <f ca="1"/>
        <v>Freeport SD 145</v>
      </c>
      <c r="H156" s="122" t="str">
        <f>IFERROR(VLOOKUP(ROWS($H$2:H156),$A$2:$B$995,2,FALSE),"")</f>
        <v/>
      </c>
    </row>
    <row r="157" spans="1:8" ht="15" x14ac:dyDescent="0.25">
      <c r="A157" s="122">
        <f>IF(ISNUMBER(SEARCH('Cover Page'!$D$9,Table1[[#This Row],[School District]])),MAX($A$1:A156)+1,0)</f>
        <v>0</v>
      </c>
      <c r="B157" s="253" t="s">
        <v>1287</v>
      </c>
      <c r="C157" s="254" t="s">
        <v>2626</v>
      </c>
      <c r="D157" s="255" t="s">
        <v>155</v>
      </c>
      <c r="E157" s="253" t="s">
        <v>1285</v>
      </c>
      <c r="F157" s="255" t="s">
        <v>1288</v>
      </c>
      <c r="G157" s="122" t="str">
        <f ca="1"/>
        <v>Freeport SD 145</v>
      </c>
      <c r="H157" s="122" t="str">
        <f>IFERROR(VLOOKUP(ROWS($H$2:H157),$A$2:$B$995,2,FALSE),"")</f>
        <v/>
      </c>
    </row>
    <row r="158" spans="1:8" ht="15" x14ac:dyDescent="0.25">
      <c r="A158" s="122">
        <f>IF(ISNUMBER(SEARCH('Cover Page'!$D$9,Table1[[#This Row],[School District]])),MAX($A$1:A157)+1,0)</f>
        <v>0</v>
      </c>
      <c r="B158" s="253" t="s">
        <v>1289</v>
      </c>
      <c r="C158" s="254" t="s">
        <v>2627</v>
      </c>
      <c r="D158" s="255" t="s">
        <v>154</v>
      </c>
      <c r="E158" s="253" t="s">
        <v>1290</v>
      </c>
      <c r="F158" s="255" t="s">
        <v>1291</v>
      </c>
      <c r="G158" s="122" t="str">
        <f ca="1"/>
        <v>Freeport SD 145</v>
      </c>
      <c r="H158" s="122" t="str">
        <f>IFERROR(VLOOKUP(ROWS($H$2:H158),$A$2:$B$995,2,FALSE),"")</f>
        <v/>
      </c>
    </row>
    <row r="159" spans="1:8" ht="15" x14ac:dyDescent="0.25">
      <c r="A159" s="122">
        <f>IF(ISNUMBER(SEARCH('Cover Page'!$D$9,Table1[[#This Row],[School District]])),MAX($A$1:A158)+1,0)</f>
        <v>0</v>
      </c>
      <c r="B159" s="253" t="s">
        <v>326</v>
      </c>
      <c r="C159" s="254" t="s">
        <v>2628</v>
      </c>
      <c r="D159" s="255" t="s">
        <v>154</v>
      </c>
      <c r="E159" s="253" t="s">
        <v>1050</v>
      </c>
      <c r="F159" s="255" t="s">
        <v>1292</v>
      </c>
      <c r="G159" s="122" t="str">
        <f ca="1"/>
        <v>Freeport SD 145</v>
      </c>
      <c r="H159" s="122" t="str">
        <f>IFERROR(VLOOKUP(ROWS($H$2:H159),$A$2:$B$995,2,FALSE),"")</f>
        <v/>
      </c>
    </row>
    <row r="160" spans="1:8" ht="15" x14ac:dyDescent="0.25">
      <c r="A160" s="122">
        <f>IF(ISNUMBER(SEARCH('Cover Page'!$D$9,Table1[[#This Row],[School District]])),MAX($A$1:A159)+1,0)</f>
        <v>0</v>
      </c>
      <c r="B160" s="253" t="s">
        <v>327</v>
      </c>
      <c r="C160" s="254" t="s">
        <v>2629</v>
      </c>
      <c r="D160" s="255" t="s">
        <v>154</v>
      </c>
      <c r="E160" s="253" t="s">
        <v>1050</v>
      </c>
      <c r="F160" s="255" t="s">
        <v>1293</v>
      </c>
      <c r="G160" s="122" t="str">
        <f ca="1"/>
        <v>Freeport SD 145</v>
      </c>
      <c r="H160" s="122" t="str">
        <f>IFERROR(VLOOKUP(ROWS($H$2:H160),$A$2:$B$995,2,FALSE),"")</f>
        <v/>
      </c>
    </row>
    <row r="161" spans="1:8" ht="15" x14ac:dyDescent="0.25">
      <c r="A161" s="122">
        <f>IF(ISNUMBER(SEARCH('Cover Page'!$D$9,Table1[[#This Row],[School District]])),MAX($A$1:A160)+1,0)</f>
        <v>0</v>
      </c>
      <c r="B161" s="253" t="s">
        <v>328</v>
      </c>
      <c r="C161" s="254" t="s">
        <v>2630</v>
      </c>
      <c r="D161" s="255" t="s">
        <v>156</v>
      </c>
      <c r="E161" s="253" t="s">
        <v>1052</v>
      </c>
      <c r="F161" s="255" t="s">
        <v>1294</v>
      </c>
      <c r="G161" s="122" t="str">
        <f ca="1"/>
        <v>Freeport SD 145</v>
      </c>
      <c r="H161" s="122" t="str">
        <f>IFERROR(VLOOKUP(ROWS($H$2:H161),$A$2:$B$995,2,FALSE),"")</f>
        <v/>
      </c>
    </row>
    <row r="162" spans="1:8" ht="15" x14ac:dyDescent="0.25">
      <c r="A162" s="122">
        <f>IF(ISNUMBER(SEARCH('Cover Page'!$D$9,Table1[[#This Row],[School District]])),MAX($A$1:A161)+1,0)</f>
        <v>0</v>
      </c>
      <c r="B162" s="253" t="s">
        <v>329</v>
      </c>
      <c r="C162" s="254" t="s">
        <v>2631</v>
      </c>
      <c r="D162" s="255" t="s">
        <v>155</v>
      </c>
      <c r="E162" s="253" t="s">
        <v>1048</v>
      </c>
      <c r="F162" s="255" t="s">
        <v>1295</v>
      </c>
      <c r="G162" s="122" t="str">
        <f ca="1"/>
        <v>Freeport SD 145</v>
      </c>
      <c r="H162" s="122" t="str">
        <f>IFERROR(VLOOKUP(ROWS($H$2:H162),$A$2:$B$995,2,FALSE),"")</f>
        <v/>
      </c>
    </row>
    <row r="163" spans="1:8" ht="15" x14ac:dyDescent="0.25">
      <c r="A163" s="122">
        <f>IF(ISNUMBER(SEARCH('Cover Page'!$D$9,Table1[[#This Row],[School District]])),MAX($A$1:A162)+1,0)</f>
        <v>0</v>
      </c>
      <c r="B163" s="253" t="s">
        <v>330</v>
      </c>
      <c r="C163" s="254" t="s">
        <v>2632</v>
      </c>
      <c r="D163" s="255" t="s">
        <v>155</v>
      </c>
      <c r="E163" s="253" t="s">
        <v>1048</v>
      </c>
      <c r="F163" s="255" t="s">
        <v>1296</v>
      </c>
      <c r="G163" s="122" t="str">
        <f ca="1"/>
        <v>Freeport SD 145</v>
      </c>
      <c r="H163" s="122" t="str">
        <f>IFERROR(VLOOKUP(ROWS($H$2:H163),$A$2:$B$995,2,FALSE),"")</f>
        <v/>
      </c>
    </row>
    <row r="164" spans="1:8" ht="15" x14ac:dyDescent="0.25">
      <c r="A164" s="122">
        <f>IF(ISNUMBER(SEARCH('Cover Page'!$D$9,Table1[[#This Row],[School District]])),MAX($A$1:A163)+1,0)</f>
        <v>0</v>
      </c>
      <c r="B164" s="253" t="s">
        <v>331</v>
      </c>
      <c r="C164" s="254" t="s">
        <v>2633</v>
      </c>
      <c r="D164" s="255" t="s">
        <v>155</v>
      </c>
      <c r="E164" s="253" t="s">
        <v>2307</v>
      </c>
      <c r="F164" s="255" t="s">
        <v>1297</v>
      </c>
      <c r="G164" s="122" t="str">
        <f ca="1"/>
        <v>Freeport SD 145</v>
      </c>
      <c r="H164" s="122" t="str">
        <f>IFERROR(VLOOKUP(ROWS($H$2:H164),$A$2:$B$995,2,FALSE),"")</f>
        <v/>
      </c>
    </row>
    <row r="165" spans="1:8" ht="15" x14ac:dyDescent="0.25">
      <c r="A165" s="122">
        <f>IF(ISNUMBER(SEARCH('Cover Page'!$D$9,Table1[[#This Row],[School District]])),MAX($A$1:A164)+1,0)</f>
        <v>0</v>
      </c>
      <c r="B165" s="253" t="s">
        <v>1298</v>
      </c>
      <c r="C165" s="254" t="s">
        <v>2634</v>
      </c>
      <c r="D165" s="255" t="s">
        <v>155</v>
      </c>
      <c r="E165" s="253" t="s">
        <v>1050</v>
      </c>
      <c r="F165" s="255" t="s">
        <v>1299</v>
      </c>
      <c r="G165" s="122" t="str">
        <f ca="1"/>
        <v>Freeport SD 145</v>
      </c>
      <c r="H165" s="122" t="str">
        <f>IFERROR(VLOOKUP(ROWS($H$2:H165),$A$2:$B$995,2,FALSE),"")</f>
        <v/>
      </c>
    </row>
    <row r="166" spans="1:8" ht="15" x14ac:dyDescent="0.25">
      <c r="A166" s="122">
        <f>IF(ISNUMBER(SEARCH('Cover Page'!$D$9,Table1[[#This Row],[School District]])),MAX($A$1:A165)+1,0)</f>
        <v>0</v>
      </c>
      <c r="B166" s="253" t="s">
        <v>332</v>
      </c>
      <c r="C166" s="254" t="s">
        <v>2635</v>
      </c>
      <c r="D166" s="255" t="s">
        <v>155</v>
      </c>
      <c r="E166" s="253" t="s">
        <v>2297</v>
      </c>
      <c r="F166" s="255" t="s">
        <v>1300</v>
      </c>
      <c r="G166" s="122" t="str">
        <f ca="1"/>
        <v>Freeport SD 145</v>
      </c>
      <c r="H166" s="122" t="str">
        <f>IFERROR(VLOOKUP(ROWS($H$2:H166),$A$2:$B$995,2,FALSE),"")</f>
        <v/>
      </c>
    </row>
    <row r="167" spans="1:8" ht="15" x14ac:dyDescent="0.25">
      <c r="A167" s="122">
        <f>IF(ISNUMBER(SEARCH('Cover Page'!$D$9,Table1[[#This Row],[School District]])),MAX($A$1:A166)+1,0)</f>
        <v>0</v>
      </c>
      <c r="B167" s="253" t="s">
        <v>333</v>
      </c>
      <c r="C167" s="254" t="s">
        <v>2636</v>
      </c>
      <c r="D167" s="255" t="s">
        <v>155</v>
      </c>
      <c r="E167" s="253" t="s">
        <v>2297</v>
      </c>
      <c r="F167" s="255" t="s">
        <v>1301</v>
      </c>
      <c r="G167" s="122" t="str">
        <f ca="1"/>
        <v>Freeport SD 145</v>
      </c>
      <c r="H167" s="122" t="str">
        <f>IFERROR(VLOOKUP(ROWS($H$2:H167),$A$2:$B$995,2,FALSE),"")</f>
        <v/>
      </c>
    </row>
    <row r="168" spans="1:8" ht="15" x14ac:dyDescent="0.25">
      <c r="A168" s="122">
        <f>IF(ISNUMBER(SEARCH('Cover Page'!$D$9,Table1[[#This Row],[School District]])),MAX($A$1:A167)+1,0)</f>
        <v>0</v>
      </c>
      <c r="B168" s="253" t="s">
        <v>334</v>
      </c>
      <c r="C168" s="254" t="s">
        <v>2637</v>
      </c>
      <c r="D168" s="255" t="s">
        <v>154</v>
      </c>
      <c r="E168" s="253" t="s">
        <v>1050</v>
      </c>
      <c r="F168" s="255" t="s">
        <v>1302</v>
      </c>
      <c r="G168" s="122" t="str">
        <f ca="1"/>
        <v>Freeport SD 145</v>
      </c>
      <c r="H168" s="122" t="str">
        <f>IFERROR(VLOOKUP(ROWS($H$2:H168),$A$2:$B$995,2,FALSE),"")</f>
        <v/>
      </c>
    </row>
    <row r="169" spans="1:8" ht="15" x14ac:dyDescent="0.25">
      <c r="A169" s="122">
        <f>IF(ISNUMBER(SEARCH('Cover Page'!$D$9,Table1[[#This Row],[School District]])),MAX($A$1:A168)+1,0)</f>
        <v>0</v>
      </c>
      <c r="B169" s="253" t="s">
        <v>335</v>
      </c>
      <c r="C169" s="254" t="s">
        <v>2638</v>
      </c>
      <c r="D169" s="255" t="s">
        <v>156</v>
      </c>
      <c r="E169" s="253" t="s">
        <v>1261</v>
      </c>
      <c r="F169" s="255" t="s">
        <v>1303</v>
      </c>
      <c r="G169" s="122" t="str">
        <f ca="1"/>
        <v>Freeport SD 145</v>
      </c>
      <c r="H169" s="122" t="str">
        <f>IFERROR(VLOOKUP(ROWS($H$2:H169),$A$2:$B$995,2,FALSE),"")</f>
        <v/>
      </c>
    </row>
    <row r="170" spans="1:8" ht="15" x14ac:dyDescent="0.25">
      <c r="A170" s="122">
        <f>IF(ISNUMBER(SEARCH('Cover Page'!$D$9,Table1[[#This Row],[School District]])),MAX($A$1:A169)+1,0)</f>
        <v>0</v>
      </c>
      <c r="B170" s="253" t="s">
        <v>336</v>
      </c>
      <c r="C170" s="254" t="s">
        <v>2639</v>
      </c>
      <c r="D170" s="255" t="s">
        <v>156</v>
      </c>
      <c r="E170" s="253" t="s">
        <v>1050</v>
      </c>
      <c r="F170" s="255" t="s">
        <v>1304</v>
      </c>
      <c r="G170" s="122" t="str">
        <f ca="1"/>
        <v>Freeport SD 145</v>
      </c>
      <c r="H170" s="122" t="str">
        <f>IFERROR(VLOOKUP(ROWS($H$2:H170),$A$2:$B$995,2,FALSE),"")</f>
        <v/>
      </c>
    </row>
    <row r="171" spans="1:8" ht="15" x14ac:dyDescent="0.25">
      <c r="A171" s="122">
        <f>IF(ISNUMBER(SEARCH('Cover Page'!$D$9,Table1[[#This Row],[School District]])),MAX($A$1:A170)+1,0)</f>
        <v>0</v>
      </c>
      <c r="B171" s="253" t="s">
        <v>337</v>
      </c>
      <c r="C171" s="254" t="s">
        <v>2640</v>
      </c>
      <c r="D171" s="255" t="s">
        <v>156</v>
      </c>
      <c r="E171" s="253" t="s">
        <v>2312</v>
      </c>
      <c r="F171" s="255" t="s">
        <v>1306</v>
      </c>
      <c r="G171" s="122" t="str">
        <f ca="1"/>
        <v>Freeport SD 145</v>
      </c>
      <c r="H171" s="122" t="str">
        <f>IFERROR(VLOOKUP(ROWS($H$2:H171),$A$2:$B$995,2,FALSE),"")</f>
        <v/>
      </c>
    </row>
    <row r="172" spans="1:8" ht="15" x14ac:dyDescent="0.25">
      <c r="A172" s="122">
        <f>IF(ISNUMBER(SEARCH('Cover Page'!$D$9,Table1[[#This Row],[School District]])),MAX($A$1:A171)+1,0)</f>
        <v>0</v>
      </c>
      <c r="B172" s="253" t="s">
        <v>1307</v>
      </c>
      <c r="C172" s="254" t="s">
        <v>2641</v>
      </c>
      <c r="D172" s="255" t="s">
        <v>201</v>
      </c>
      <c r="E172" s="253" t="s">
        <v>2313</v>
      </c>
      <c r="F172" s="255" t="s">
        <v>1308</v>
      </c>
      <c r="G172" s="122" t="str">
        <f ca="1"/>
        <v>Freeport SD 145</v>
      </c>
      <c r="H172" s="122" t="str">
        <f>IFERROR(VLOOKUP(ROWS($H$2:H172),$A$2:$B$995,2,FALSE),"")</f>
        <v/>
      </c>
    </row>
    <row r="173" spans="1:8" ht="15" customHeight="1" x14ac:dyDescent="0.25">
      <c r="A173" s="122">
        <f>IF(ISNUMBER(SEARCH('Cover Page'!$D$9,Table1[[#This Row],[School District]])),MAX($A$1:A172)+1,0)</f>
        <v>0</v>
      </c>
      <c r="B173" s="253" t="s">
        <v>338</v>
      </c>
      <c r="C173" s="254" t="s">
        <v>2642</v>
      </c>
      <c r="D173" s="255" t="s">
        <v>156</v>
      </c>
      <c r="E173" s="253" t="s">
        <v>1154</v>
      </c>
      <c r="F173" s="255" t="s">
        <v>1309</v>
      </c>
      <c r="G173" s="122" t="str">
        <f ca="1"/>
        <v>Freeport SD 145</v>
      </c>
      <c r="H173" s="122" t="str">
        <f>IFERROR(VLOOKUP(ROWS($H$2:H173),$A$2:$B$995,2,FALSE),"")</f>
        <v/>
      </c>
    </row>
    <row r="174" spans="1:8" ht="15" x14ac:dyDescent="0.25">
      <c r="A174" s="122">
        <f>IF(ISNUMBER(SEARCH('Cover Page'!$D$9,Table1[[#This Row],[School District]])),MAX($A$1:A173)+1,0)</f>
        <v>0</v>
      </c>
      <c r="B174" s="253" t="s">
        <v>339</v>
      </c>
      <c r="C174" s="254" t="s">
        <v>2643</v>
      </c>
      <c r="D174" s="255" t="s">
        <v>156</v>
      </c>
      <c r="E174" s="253" t="s">
        <v>2314</v>
      </c>
      <c r="F174" s="255" t="s">
        <v>1310</v>
      </c>
      <c r="G174" s="122" t="str">
        <f ca="1"/>
        <v>Freeport SD 145</v>
      </c>
      <c r="H174" s="122" t="str">
        <f>IFERROR(VLOOKUP(ROWS($H$2:H174),$A$2:$B$995,2,FALSE),"")</f>
        <v/>
      </c>
    </row>
    <row r="175" spans="1:8" ht="15" x14ac:dyDescent="0.25">
      <c r="A175" s="122">
        <f>IF(ISNUMBER(SEARCH('Cover Page'!$D$9,Table1[[#This Row],[School District]])),MAX($A$1:A174)+1,0)</f>
        <v>0</v>
      </c>
      <c r="B175" s="253" t="s">
        <v>1311</v>
      </c>
      <c r="C175" s="254" t="s">
        <v>2644</v>
      </c>
      <c r="D175" s="255" t="s">
        <v>156</v>
      </c>
      <c r="E175" s="253" t="s">
        <v>1073</v>
      </c>
      <c r="F175" s="255" t="s">
        <v>1312</v>
      </c>
      <c r="G175" s="122" t="str">
        <f ca="1"/>
        <v>Freeport SD 145</v>
      </c>
      <c r="H175" s="122" t="str">
        <f>IFERROR(VLOOKUP(ROWS($H$2:H175),$A$2:$B$995,2,FALSE),"")</f>
        <v/>
      </c>
    </row>
    <row r="176" spans="1:8" ht="15" x14ac:dyDescent="0.25">
      <c r="A176" s="122">
        <f>IF(ISNUMBER(SEARCH('Cover Page'!$D$9,Table1[[#This Row],[School District]])),MAX($A$1:A175)+1,0)</f>
        <v>0</v>
      </c>
      <c r="B176" s="253" t="s">
        <v>340</v>
      </c>
      <c r="C176" s="254" t="s">
        <v>2645</v>
      </c>
      <c r="D176" s="255" t="s">
        <v>201</v>
      </c>
      <c r="E176" s="253" t="s">
        <v>2315</v>
      </c>
      <c r="F176" s="255" t="s">
        <v>1313</v>
      </c>
      <c r="G176" s="122" t="str">
        <f ca="1"/>
        <v>Freeport SD 145</v>
      </c>
      <c r="H176" s="122" t="str">
        <f>IFERROR(VLOOKUP(ROWS($H$2:H176),$A$2:$B$995,2,FALSE),"")</f>
        <v/>
      </c>
    </row>
    <row r="177" spans="1:8" ht="15" customHeight="1" x14ac:dyDescent="0.25">
      <c r="A177" s="122">
        <f>IF(ISNUMBER(SEARCH('Cover Page'!$D$9,Table1[[#This Row],[School District]])),MAX($A$1:A176)+1,0)</f>
        <v>0</v>
      </c>
      <c r="B177" s="253" t="s">
        <v>341</v>
      </c>
      <c r="C177" s="254" t="s">
        <v>2646</v>
      </c>
      <c r="D177" s="255" t="s">
        <v>156</v>
      </c>
      <c r="E177" s="253" t="s">
        <v>2415</v>
      </c>
      <c r="F177" s="255" t="s">
        <v>1314</v>
      </c>
      <c r="G177" s="122" t="str">
        <f ca="1"/>
        <v>Freeport SD 145</v>
      </c>
      <c r="H177" s="122" t="str">
        <f>IFERROR(VLOOKUP(ROWS($H$2:H177),$A$2:$B$995,2,FALSE),"")</f>
        <v/>
      </c>
    </row>
    <row r="178" spans="1:8" ht="15" x14ac:dyDescent="0.25">
      <c r="A178" s="122">
        <f>IF(ISNUMBER(SEARCH('Cover Page'!$D$9,Table1[[#This Row],[School District]])),MAX($A$1:A177)+1,0)</f>
        <v>0</v>
      </c>
      <c r="B178" s="253" t="s">
        <v>342</v>
      </c>
      <c r="C178" s="254" t="s">
        <v>2647</v>
      </c>
      <c r="D178" s="255" t="s">
        <v>154</v>
      </c>
      <c r="E178" s="253" t="s">
        <v>1069</v>
      </c>
      <c r="F178" s="255" t="s">
        <v>1315</v>
      </c>
      <c r="G178" s="122" t="str">
        <f ca="1"/>
        <v>Freeport SD 145</v>
      </c>
      <c r="H178" s="122" t="str">
        <f>IFERROR(VLOOKUP(ROWS($H$2:H178),$A$2:$B$995,2,FALSE),"")</f>
        <v/>
      </c>
    </row>
    <row r="179" spans="1:8" ht="15" x14ac:dyDescent="0.25">
      <c r="A179" s="122">
        <f>IF(ISNUMBER(SEARCH('Cover Page'!$D$9,Table1[[#This Row],[School District]])),MAX($A$1:A178)+1,0)</f>
        <v>0</v>
      </c>
      <c r="B179" s="253" t="s">
        <v>1316</v>
      </c>
      <c r="C179" s="254" t="s">
        <v>2648</v>
      </c>
      <c r="D179" s="255" t="s">
        <v>156</v>
      </c>
      <c r="E179" s="253" t="s">
        <v>2416</v>
      </c>
      <c r="F179" s="255" t="s">
        <v>1317</v>
      </c>
      <c r="G179" s="122" t="str">
        <f ca="1"/>
        <v>Freeport SD 145</v>
      </c>
      <c r="H179" s="122" t="str">
        <f>IFERROR(VLOOKUP(ROWS($H$2:H179),$A$2:$B$995,2,FALSE),"")</f>
        <v/>
      </c>
    </row>
    <row r="180" spans="1:8" ht="15" x14ac:dyDescent="0.25">
      <c r="A180" s="122">
        <f>IF(ISNUMBER(SEARCH('Cover Page'!$D$9,Table1[[#This Row],[School District]])),MAX($A$1:A179)+1,0)</f>
        <v>0</v>
      </c>
      <c r="B180" s="253" t="s">
        <v>1318</v>
      </c>
      <c r="C180" s="254" t="s">
        <v>2649</v>
      </c>
      <c r="D180" s="255" t="s">
        <v>154</v>
      </c>
      <c r="E180" s="253" t="s">
        <v>1050</v>
      </c>
      <c r="F180" s="255" t="s">
        <v>1319</v>
      </c>
      <c r="G180" s="122" t="str">
        <f ca="1"/>
        <v>Freeport SD 145</v>
      </c>
      <c r="H180" s="122" t="str">
        <f>IFERROR(VLOOKUP(ROWS($H$2:H180),$A$2:$B$995,2,FALSE),"")</f>
        <v/>
      </c>
    </row>
    <row r="181" spans="1:8" ht="15" x14ac:dyDescent="0.25">
      <c r="A181" s="122">
        <f>IF(ISNUMBER(SEARCH('Cover Page'!$D$9,Table1[[#This Row],[School District]])),MAX($A$1:A180)+1,0)</f>
        <v>0</v>
      </c>
      <c r="B181" s="253" t="s">
        <v>1320</v>
      </c>
      <c r="C181" s="254" t="s">
        <v>2650</v>
      </c>
      <c r="D181" s="255" t="s">
        <v>155</v>
      </c>
      <c r="E181" s="253" t="s">
        <v>1050</v>
      </c>
      <c r="F181" s="255" t="s">
        <v>1321</v>
      </c>
      <c r="G181" s="122" t="str">
        <f ca="1"/>
        <v>Freeport SD 145</v>
      </c>
      <c r="H181" s="122" t="str">
        <f>IFERROR(VLOOKUP(ROWS($H$2:H181),$A$2:$B$995,2,FALSE),"")</f>
        <v/>
      </c>
    </row>
    <row r="182" spans="1:8" ht="15" customHeight="1" x14ac:dyDescent="0.25">
      <c r="A182" s="122">
        <f>IF(ISNUMBER(SEARCH('Cover Page'!$D$9,Table1[[#This Row],[School District]])),MAX($A$1:A181)+1,0)</f>
        <v>0</v>
      </c>
      <c r="B182" s="253" t="s">
        <v>1322</v>
      </c>
      <c r="C182" s="254" t="s">
        <v>2651</v>
      </c>
      <c r="D182" s="255" t="s">
        <v>154</v>
      </c>
      <c r="E182" s="253" t="s">
        <v>1050</v>
      </c>
      <c r="F182" s="255" t="s">
        <v>1323</v>
      </c>
      <c r="G182" s="122" t="str">
        <f ca="1"/>
        <v>Freeport SD 145</v>
      </c>
      <c r="H182" s="122" t="str">
        <f>IFERROR(VLOOKUP(ROWS($H$2:H182),$A$2:$B$995,2,FALSE),"")</f>
        <v/>
      </c>
    </row>
    <row r="183" spans="1:8" ht="15" x14ac:dyDescent="0.25">
      <c r="A183" s="122">
        <f>IF(ISNUMBER(SEARCH('Cover Page'!$D$9,Table1[[#This Row],[School District]])),MAX($A$1:A182)+1,0)</f>
        <v>0</v>
      </c>
      <c r="B183" s="253" t="s">
        <v>343</v>
      </c>
      <c r="C183" s="254" t="s">
        <v>2652</v>
      </c>
      <c r="D183" s="255" t="s">
        <v>201</v>
      </c>
      <c r="E183" s="253" t="s">
        <v>2297</v>
      </c>
      <c r="F183" s="255" t="s">
        <v>1248</v>
      </c>
      <c r="G183" s="122" t="str">
        <f ca="1"/>
        <v>Freeport SD 145</v>
      </c>
      <c r="H183" s="122" t="str">
        <f>IFERROR(VLOOKUP(ROWS($H$2:H183),$A$2:$B$995,2,FALSE),"")</f>
        <v/>
      </c>
    </row>
    <row r="184" spans="1:8" ht="15" x14ac:dyDescent="0.25">
      <c r="A184" s="122">
        <f>IF(ISNUMBER(SEARCH('Cover Page'!$D$9,Table1[[#This Row],[School District]])),MAX($A$1:A183)+1,0)</f>
        <v>0</v>
      </c>
      <c r="B184" s="253" t="s">
        <v>1324</v>
      </c>
      <c r="C184" s="254" t="s">
        <v>2653</v>
      </c>
      <c r="D184" s="255" t="s">
        <v>154</v>
      </c>
      <c r="E184" s="253" t="s">
        <v>1325</v>
      </c>
      <c r="F184" s="255" t="s">
        <v>1326</v>
      </c>
      <c r="G184" s="122" t="str">
        <f ca="1"/>
        <v>Freeport SD 145</v>
      </c>
      <c r="H184" s="122" t="str">
        <f>IFERROR(VLOOKUP(ROWS($H$2:H184),$A$2:$B$995,2,FALSE),"")</f>
        <v/>
      </c>
    </row>
    <row r="185" spans="1:8" ht="15" x14ac:dyDescent="0.25">
      <c r="A185" s="122">
        <f>IF(ISNUMBER(SEARCH('Cover Page'!$D$9,Table1[[#This Row],[School District]])),MAX($A$1:A184)+1,0)</f>
        <v>0</v>
      </c>
      <c r="B185" s="253" t="s">
        <v>344</v>
      </c>
      <c r="C185" s="254" t="s">
        <v>2654</v>
      </c>
      <c r="D185" s="255" t="s">
        <v>156</v>
      </c>
      <c r="E185" s="253" t="s">
        <v>1285</v>
      </c>
      <c r="F185" s="255" t="s">
        <v>1327</v>
      </c>
      <c r="G185" s="122" t="str">
        <f ca="1"/>
        <v>Freeport SD 145</v>
      </c>
      <c r="H185" s="122" t="str">
        <f>IFERROR(VLOOKUP(ROWS($H$2:H185),$A$2:$B$995,2,FALSE),"")</f>
        <v/>
      </c>
    </row>
    <row r="186" spans="1:8" ht="15" x14ac:dyDescent="0.25">
      <c r="A186" s="122">
        <f>IF(ISNUMBER(SEARCH('Cover Page'!$D$9,Table1[[#This Row],[School District]])),MAX($A$1:A185)+1,0)</f>
        <v>0</v>
      </c>
      <c r="B186" s="253" t="s">
        <v>345</v>
      </c>
      <c r="C186" s="254" t="s">
        <v>2655</v>
      </c>
      <c r="D186" s="255" t="s">
        <v>154</v>
      </c>
      <c r="E186" s="253" t="s">
        <v>1050</v>
      </c>
      <c r="F186" s="255" t="s">
        <v>1328</v>
      </c>
      <c r="G186" s="122" t="str">
        <f ca="1"/>
        <v>Freeport SD 145</v>
      </c>
      <c r="H186" s="122" t="str">
        <f>IFERROR(VLOOKUP(ROWS($H$2:H186),$A$2:$B$995,2,FALSE),"")</f>
        <v/>
      </c>
    </row>
    <row r="187" spans="1:8" ht="15" x14ac:dyDescent="0.25">
      <c r="A187" s="122">
        <f>IF(ISNUMBER(SEARCH('Cover Page'!$D$9,Table1[[#This Row],[School District]])),MAX($A$1:A186)+1,0)</f>
        <v>0</v>
      </c>
      <c r="B187" s="253" t="s">
        <v>1329</v>
      </c>
      <c r="C187" s="254" t="s">
        <v>2656</v>
      </c>
      <c r="D187" s="255" t="s">
        <v>154</v>
      </c>
      <c r="E187" s="253" t="s">
        <v>1073</v>
      </c>
      <c r="F187" s="255" t="s">
        <v>1330</v>
      </c>
      <c r="G187" s="122" t="str">
        <f ca="1"/>
        <v>Freeport SD 145</v>
      </c>
      <c r="H187" s="122" t="str">
        <f>IFERROR(VLOOKUP(ROWS($H$2:H187),$A$2:$B$995,2,FALSE),"")</f>
        <v/>
      </c>
    </row>
    <row r="188" spans="1:8" ht="15" x14ac:dyDescent="0.25">
      <c r="A188" s="122">
        <f>IF(ISNUMBER(SEARCH('Cover Page'!$D$9,Table1[[#This Row],[School District]])),MAX($A$1:A187)+1,0)</f>
        <v>0</v>
      </c>
      <c r="B188" s="253" t="s">
        <v>1331</v>
      </c>
      <c r="C188" s="254" t="s">
        <v>2657</v>
      </c>
      <c r="D188" s="255" t="s">
        <v>156</v>
      </c>
      <c r="E188" s="253" t="s">
        <v>1220</v>
      </c>
      <c r="F188" s="255" t="s">
        <v>1332</v>
      </c>
      <c r="G188" s="122" t="str">
        <f ca="1"/>
        <v>Freeport SD 145</v>
      </c>
      <c r="H188" s="122" t="str">
        <f>IFERROR(VLOOKUP(ROWS($H$2:H188),$A$2:$B$995,2,FALSE),"")</f>
        <v/>
      </c>
    </row>
    <row r="189" spans="1:8" ht="15" x14ac:dyDescent="0.25">
      <c r="A189" s="122">
        <f>IF(ISNUMBER(SEARCH('Cover Page'!$D$9,Table1[[#This Row],[School District]])),MAX($A$1:A188)+1,0)</f>
        <v>0</v>
      </c>
      <c r="B189" s="253" t="s">
        <v>1333</v>
      </c>
      <c r="C189" s="254" t="s">
        <v>2658</v>
      </c>
      <c r="D189" s="255" t="s">
        <v>155</v>
      </c>
      <c r="E189" s="253" t="s">
        <v>1265</v>
      </c>
      <c r="F189" s="255" t="s">
        <v>1334</v>
      </c>
      <c r="G189" s="122" t="str">
        <f ca="1"/>
        <v>Freeport SD 145</v>
      </c>
      <c r="H189" s="122" t="str">
        <f>IFERROR(VLOOKUP(ROWS($H$2:H189),$A$2:$B$995,2,FALSE),"")</f>
        <v/>
      </c>
    </row>
    <row r="190" spans="1:8" ht="15" x14ac:dyDescent="0.25">
      <c r="A190" s="122">
        <f>IF(ISNUMBER(SEARCH('Cover Page'!$D$9,Table1[[#This Row],[School District]])),MAX($A$1:A189)+1,0)</f>
        <v>0</v>
      </c>
      <c r="B190" s="253" t="s">
        <v>346</v>
      </c>
      <c r="C190" s="254" t="s">
        <v>2659</v>
      </c>
      <c r="D190" s="255" t="s">
        <v>156</v>
      </c>
      <c r="E190" s="253" t="s">
        <v>1253</v>
      </c>
      <c r="F190" s="255" t="s">
        <v>1335</v>
      </c>
      <c r="G190" s="122" t="str">
        <f ca="1"/>
        <v>Freeport SD 145</v>
      </c>
      <c r="H190" s="122" t="str">
        <f>IFERROR(VLOOKUP(ROWS($H$2:H190),$A$2:$B$995,2,FALSE),"")</f>
        <v/>
      </c>
    </row>
    <row r="191" spans="1:8" ht="15" x14ac:dyDescent="0.25">
      <c r="A191" s="122">
        <f>IF(ISNUMBER(SEARCH('Cover Page'!$D$9,Table1[[#This Row],[School District]])),MAX($A$1:A190)+1,0)</f>
        <v>0</v>
      </c>
      <c r="B191" s="253" t="s">
        <v>347</v>
      </c>
      <c r="C191" s="254" t="s">
        <v>2660</v>
      </c>
      <c r="D191" s="255" t="s">
        <v>156</v>
      </c>
      <c r="E191" s="253" t="s">
        <v>1232</v>
      </c>
      <c r="F191" s="255" t="s">
        <v>1336</v>
      </c>
      <c r="G191" s="122" t="str">
        <f ca="1"/>
        <v>Freeport SD 145</v>
      </c>
      <c r="H191" s="122" t="str">
        <f>IFERROR(VLOOKUP(ROWS($H$2:H191),$A$2:$B$995,2,FALSE),"")</f>
        <v/>
      </c>
    </row>
    <row r="192" spans="1:8" ht="15" x14ac:dyDescent="0.25">
      <c r="A192" s="122">
        <f>IF(ISNUMBER(SEARCH('Cover Page'!$D$9,Table1[[#This Row],[School District]])),MAX($A$1:A191)+1,0)</f>
        <v>0</v>
      </c>
      <c r="B192" s="253" t="s">
        <v>348</v>
      </c>
      <c r="C192" s="254" t="s">
        <v>2661</v>
      </c>
      <c r="D192" s="255" t="s">
        <v>156</v>
      </c>
      <c r="E192" s="253" t="s">
        <v>1261</v>
      </c>
      <c r="F192" s="255" t="s">
        <v>1337</v>
      </c>
      <c r="G192" s="122" t="str">
        <f ca="1"/>
        <v>Freeport SD 145</v>
      </c>
      <c r="H192" s="122" t="str">
        <f>IFERROR(VLOOKUP(ROWS($H$2:H192),$A$2:$B$995,2,FALSE),"")</f>
        <v/>
      </c>
    </row>
    <row r="193" spans="1:8" ht="15" customHeight="1" x14ac:dyDescent="0.25">
      <c r="A193" s="122">
        <f>IF(ISNUMBER(SEARCH('Cover Page'!$D$9,Table1[[#This Row],[School District]])),MAX($A$1:A192)+1,0)</f>
        <v>0</v>
      </c>
      <c r="B193" s="253" t="s">
        <v>349</v>
      </c>
      <c r="C193" s="254" t="s">
        <v>2662</v>
      </c>
      <c r="D193" s="255" t="s">
        <v>154</v>
      </c>
      <c r="E193" s="253" t="s">
        <v>1199</v>
      </c>
      <c r="F193" s="255" t="s">
        <v>1338</v>
      </c>
      <c r="G193" s="122" t="str">
        <f ca="1"/>
        <v>Freeport SD 145</v>
      </c>
      <c r="H193" s="122" t="str">
        <f>IFERROR(VLOOKUP(ROWS($H$2:H193),$A$2:$B$995,2,FALSE),"")</f>
        <v/>
      </c>
    </row>
    <row r="194" spans="1:8" ht="15" x14ac:dyDescent="0.25">
      <c r="A194" s="122">
        <f>IF(ISNUMBER(SEARCH('Cover Page'!$D$9,Table1[[#This Row],[School District]])),MAX($A$1:A193)+1,0)</f>
        <v>0</v>
      </c>
      <c r="B194" s="253" t="s">
        <v>350</v>
      </c>
      <c r="C194" s="254" t="s">
        <v>2663</v>
      </c>
      <c r="D194" s="255" t="s">
        <v>156</v>
      </c>
      <c r="E194" s="253" t="s">
        <v>1120</v>
      </c>
      <c r="F194" s="255" t="s">
        <v>1339</v>
      </c>
      <c r="G194" s="122" t="str">
        <f ca="1"/>
        <v>Freeport SD 145</v>
      </c>
      <c r="H194" s="122" t="str">
        <f>IFERROR(VLOOKUP(ROWS($H$2:H194),$A$2:$B$995,2,FALSE),"")</f>
        <v/>
      </c>
    </row>
    <row r="195" spans="1:8" ht="15" x14ac:dyDescent="0.25">
      <c r="A195" s="122">
        <f>IF(ISNUMBER(SEARCH('Cover Page'!$D$9,Table1[[#This Row],[School District]])),MAX($A$1:A194)+1,0)</f>
        <v>0</v>
      </c>
      <c r="B195" s="253" t="s">
        <v>351</v>
      </c>
      <c r="C195" s="254" t="s">
        <v>2664</v>
      </c>
      <c r="D195" s="255" t="s">
        <v>154</v>
      </c>
      <c r="E195" s="253" t="s">
        <v>1268</v>
      </c>
      <c r="F195" s="255" t="s">
        <v>1340</v>
      </c>
      <c r="G195" s="122" t="str">
        <f ca="1"/>
        <v>Freeport SD 145</v>
      </c>
      <c r="H195" s="122" t="str">
        <f>IFERROR(VLOOKUP(ROWS($H$2:H195),$A$2:$B$995,2,FALSE),"")</f>
        <v/>
      </c>
    </row>
    <row r="196" spans="1:8" ht="15" x14ac:dyDescent="0.25">
      <c r="A196" s="122">
        <f>IF(ISNUMBER(SEARCH('Cover Page'!$D$9,Table1[[#This Row],[School District]])),MAX($A$1:A195)+1,0)</f>
        <v>0</v>
      </c>
      <c r="B196" s="253" t="s">
        <v>352</v>
      </c>
      <c r="C196" s="254" t="s">
        <v>2665</v>
      </c>
      <c r="D196" s="255" t="s">
        <v>154</v>
      </c>
      <c r="E196" s="253" t="s">
        <v>1056</v>
      </c>
      <c r="F196" s="255" t="s">
        <v>1341</v>
      </c>
      <c r="G196" s="122" t="str">
        <f ca="1"/>
        <v>Freeport SD 145</v>
      </c>
      <c r="H196" s="122" t="str">
        <f>IFERROR(VLOOKUP(ROWS($H$2:H196),$A$2:$B$995,2,FALSE),"")</f>
        <v/>
      </c>
    </row>
    <row r="197" spans="1:8" ht="15" x14ac:dyDescent="0.25">
      <c r="A197" s="122">
        <f>IF(ISNUMBER(SEARCH('Cover Page'!$D$9,Table1[[#This Row],[School District]])),MAX($A$1:A196)+1,0)</f>
        <v>0</v>
      </c>
      <c r="B197" s="253" t="s">
        <v>353</v>
      </c>
      <c r="C197" s="254" t="s">
        <v>2666</v>
      </c>
      <c r="D197" s="255" t="s">
        <v>201</v>
      </c>
      <c r="E197" s="253" t="s">
        <v>1342</v>
      </c>
      <c r="F197" s="255" t="s">
        <v>1343</v>
      </c>
      <c r="G197" s="122" t="str">
        <f ca="1"/>
        <v>Freeport SD 145</v>
      </c>
      <c r="H197" s="122" t="str">
        <f>IFERROR(VLOOKUP(ROWS($H$2:H197),$A$2:$B$995,2,FALSE),"")</f>
        <v/>
      </c>
    </row>
    <row r="198" spans="1:8" ht="15" x14ac:dyDescent="0.25">
      <c r="A198" s="122">
        <f>IF(ISNUMBER(SEARCH('Cover Page'!$D$9,Table1[[#This Row],[School District]])),MAX($A$1:A197)+1,0)</f>
        <v>0</v>
      </c>
      <c r="B198" s="253" t="s">
        <v>354</v>
      </c>
      <c r="C198" s="254" t="s">
        <v>2667</v>
      </c>
      <c r="D198" s="255" t="s">
        <v>156</v>
      </c>
      <c r="E198" s="253" t="s">
        <v>2316</v>
      </c>
      <c r="F198" s="255" t="s">
        <v>1345</v>
      </c>
      <c r="G198" s="122" t="str">
        <f ca="1"/>
        <v>Freeport SD 145</v>
      </c>
      <c r="H198" s="122" t="str">
        <f>IFERROR(VLOOKUP(ROWS($H$2:H198),$A$2:$B$995,2,FALSE),"")</f>
        <v/>
      </c>
    </row>
    <row r="199" spans="1:8" ht="15" x14ac:dyDescent="0.25">
      <c r="A199" s="122">
        <f>IF(ISNUMBER(SEARCH('Cover Page'!$D$9,Table1[[#This Row],[School District]])),MAX($A$1:A198)+1,0)</f>
        <v>0</v>
      </c>
      <c r="B199" s="253" t="s">
        <v>355</v>
      </c>
      <c r="C199" s="254" t="s">
        <v>2668</v>
      </c>
      <c r="D199" s="255" t="s">
        <v>156</v>
      </c>
      <c r="E199" s="253" t="s">
        <v>2297</v>
      </c>
      <c r="F199" s="255" t="s">
        <v>1346</v>
      </c>
      <c r="G199" s="122" t="str">
        <f ca="1"/>
        <v>Freeport SD 145</v>
      </c>
      <c r="H199" s="122" t="str">
        <f>IFERROR(VLOOKUP(ROWS($H$2:H199),$A$2:$B$995,2,FALSE),"")</f>
        <v/>
      </c>
    </row>
    <row r="200" spans="1:8" ht="15" x14ac:dyDescent="0.25">
      <c r="A200" s="122">
        <f>IF(ISNUMBER(SEARCH('Cover Page'!$D$9,Table1[[#This Row],[School District]])),MAX($A$1:A199)+1,0)</f>
        <v>0</v>
      </c>
      <c r="B200" s="253" t="s">
        <v>356</v>
      </c>
      <c r="C200" s="254" t="s">
        <v>2669</v>
      </c>
      <c r="D200" s="255" t="s">
        <v>156</v>
      </c>
      <c r="E200" s="253" t="s">
        <v>2297</v>
      </c>
      <c r="F200" s="255" t="s">
        <v>1347</v>
      </c>
      <c r="G200" s="122" t="str">
        <f ca="1"/>
        <v>Freeport SD 145</v>
      </c>
      <c r="H200" s="122" t="str">
        <f>IFERROR(VLOOKUP(ROWS($H$2:H200),$A$2:$B$995,2,FALSE),"")</f>
        <v/>
      </c>
    </row>
    <row r="201" spans="1:8" ht="15" x14ac:dyDescent="0.25">
      <c r="A201" s="122">
        <f>IF(ISNUMBER(SEARCH('Cover Page'!$D$9,Table1[[#This Row],[School District]])),MAX($A$1:A200)+1,0)</f>
        <v>0</v>
      </c>
      <c r="B201" s="253" t="s">
        <v>1348</v>
      </c>
      <c r="C201" s="254" t="s">
        <v>2670</v>
      </c>
      <c r="D201" s="255" t="s">
        <v>156</v>
      </c>
      <c r="E201" s="253" t="s">
        <v>1096</v>
      </c>
      <c r="F201" s="255" t="s">
        <v>1349</v>
      </c>
      <c r="G201" s="122" t="str">
        <f ca="1"/>
        <v>Freeport SD 145</v>
      </c>
      <c r="H201" s="122" t="str">
        <f>IFERROR(VLOOKUP(ROWS($H$2:H201),$A$2:$B$995,2,FALSE),"")</f>
        <v/>
      </c>
    </row>
    <row r="202" spans="1:8" ht="15" x14ac:dyDescent="0.25">
      <c r="A202" s="122">
        <f>IF(ISNUMBER(SEARCH('Cover Page'!$D$9,Table1[[#This Row],[School District]])),MAX($A$1:A201)+1,0)</f>
        <v>0</v>
      </c>
      <c r="B202" s="253" t="s">
        <v>357</v>
      </c>
      <c r="C202" s="254" t="s">
        <v>2671</v>
      </c>
      <c r="D202" s="255" t="s">
        <v>156</v>
      </c>
      <c r="E202" s="253" t="s">
        <v>2317</v>
      </c>
      <c r="F202" s="255" t="s">
        <v>1350</v>
      </c>
      <c r="G202" s="122" t="str">
        <f ca="1"/>
        <v>Freeport SD 145</v>
      </c>
      <c r="H202" s="122" t="str">
        <f>IFERROR(VLOOKUP(ROWS($H$2:H202),$A$2:$B$995,2,FALSE),"")</f>
        <v/>
      </c>
    </row>
    <row r="203" spans="1:8" ht="15" x14ac:dyDescent="0.25">
      <c r="A203" s="122">
        <f>IF(ISNUMBER(SEARCH('Cover Page'!$D$9,Table1[[#This Row],[School District]])),MAX($A$1:A202)+1,0)</f>
        <v>0</v>
      </c>
      <c r="B203" s="253" t="s">
        <v>1351</v>
      </c>
      <c r="C203" s="254" t="s">
        <v>2672</v>
      </c>
      <c r="D203" s="255" t="s">
        <v>156</v>
      </c>
      <c r="E203" s="253" t="s">
        <v>1352</v>
      </c>
      <c r="F203" s="255" t="s">
        <v>1353</v>
      </c>
      <c r="G203" s="122" t="str">
        <f ca="1"/>
        <v>Freeport SD 145</v>
      </c>
      <c r="H203" s="122" t="str">
        <f>IFERROR(VLOOKUP(ROWS($H$2:H203),$A$2:$B$995,2,FALSE),"")</f>
        <v/>
      </c>
    </row>
    <row r="204" spans="1:8" ht="15" x14ac:dyDescent="0.25">
      <c r="A204" s="122">
        <f>IF(ISNUMBER(SEARCH('Cover Page'!$D$9,Table1[[#This Row],[School District]])),MAX($A$1:A203)+1,0)</f>
        <v>0</v>
      </c>
      <c r="B204" s="253" t="s">
        <v>1354</v>
      </c>
      <c r="C204" s="254" t="s">
        <v>2673</v>
      </c>
      <c r="D204" s="255" t="s">
        <v>156</v>
      </c>
      <c r="E204" s="253" t="s">
        <v>2318</v>
      </c>
      <c r="F204" s="255" t="s">
        <v>1355</v>
      </c>
      <c r="G204" s="122" t="str">
        <f ca="1"/>
        <v>Freeport SD 145</v>
      </c>
      <c r="H204" s="122" t="str">
        <f>IFERROR(VLOOKUP(ROWS($H$2:H204),$A$2:$B$995,2,FALSE),"")</f>
        <v/>
      </c>
    </row>
    <row r="205" spans="1:8" ht="15" x14ac:dyDescent="0.25">
      <c r="A205" s="122">
        <f>IF(ISNUMBER(SEARCH('Cover Page'!$D$9,Table1[[#This Row],[School District]])),MAX($A$1:A204)+1,0)</f>
        <v>0</v>
      </c>
      <c r="B205" s="253" t="s">
        <v>358</v>
      </c>
      <c r="C205" s="254" t="s">
        <v>2674</v>
      </c>
      <c r="D205" s="255" t="s">
        <v>154</v>
      </c>
      <c r="E205" s="253" t="s">
        <v>1187</v>
      </c>
      <c r="F205" s="255" t="s">
        <v>1356</v>
      </c>
      <c r="G205" s="122" t="str">
        <f ca="1"/>
        <v>Freeport SD 145</v>
      </c>
      <c r="H205" s="122" t="str">
        <f>IFERROR(VLOOKUP(ROWS($H$2:H205),$A$2:$B$995,2,FALSE),"")</f>
        <v/>
      </c>
    </row>
    <row r="206" spans="1:8" ht="15" x14ac:dyDescent="0.25">
      <c r="A206" s="122">
        <f>IF(ISNUMBER(SEARCH('Cover Page'!$D$9,Table1[[#This Row],[School District]])),MAX($A$1:A205)+1,0)</f>
        <v>0</v>
      </c>
      <c r="B206" s="253" t="s">
        <v>359</v>
      </c>
      <c r="C206" s="254" t="s">
        <v>2675</v>
      </c>
      <c r="D206" s="255" t="s">
        <v>156</v>
      </c>
      <c r="E206" s="253" t="s">
        <v>1342</v>
      </c>
      <c r="F206" s="255" t="s">
        <v>1357</v>
      </c>
      <c r="G206" s="122" t="str">
        <f ca="1"/>
        <v>Freeport SD 145</v>
      </c>
      <c r="H206" s="122" t="str">
        <f>IFERROR(VLOOKUP(ROWS($H$2:H206),$A$2:$B$995,2,FALSE),"")</f>
        <v/>
      </c>
    </row>
    <row r="207" spans="1:8" ht="15" x14ac:dyDescent="0.25">
      <c r="A207" s="122">
        <f>IF(ISNUMBER(SEARCH('Cover Page'!$D$9,Table1[[#This Row],[School District]])),MAX($A$1:A206)+1,0)</f>
        <v>0</v>
      </c>
      <c r="B207" s="253" t="s">
        <v>360</v>
      </c>
      <c r="C207" s="254" t="s">
        <v>2676</v>
      </c>
      <c r="D207" s="255" t="s">
        <v>154</v>
      </c>
      <c r="E207" s="253" t="s">
        <v>2319</v>
      </c>
      <c r="F207" s="255" t="s">
        <v>1358</v>
      </c>
      <c r="G207" s="122" t="str">
        <f ca="1"/>
        <v>Freeport SD 145</v>
      </c>
      <c r="H207" s="122" t="str">
        <f>IFERROR(VLOOKUP(ROWS($H$2:H207),$A$2:$B$995,2,FALSE),"")</f>
        <v/>
      </c>
    </row>
    <row r="208" spans="1:8" ht="15" x14ac:dyDescent="0.25">
      <c r="A208" s="122">
        <f>IF(ISNUMBER(SEARCH('Cover Page'!$D$9,Table1[[#This Row],[School District]])),MAX($A$1:A207)+1,0)</f>
        <v>0</v>
      </c>
      <c r="B208" s="253" t="s">
        <v>361</v>
      </c>
      <c r="C208" s="254" t="s">
        <v>2677</v>
      </c>
      <c r="D208" s="255" t="s">
        <v>154</v>
      </c>
      <c r="E208" s="253" t="s">
        <v>1192</v>
      </c>
      <c r="F208" s="255" t="s">
        <v>1359</v>
      </c>
      <c r="G208" s="122" t="str">
        <f ca="1"/>
        <v>Freeport SD 145</v>
      </c>
      <c r="H208" s="122" t="str">
        <f>IFERROR(VLOOKUP(ROWS($H$2:H208),$A$2:$B$995,2,FALSE),"")</f>
        <v/>
      </c>
    </row>
    <row r="209" spans="1:8" ht="15" x14ac:dyDescent="0.25">
      <c r="A209" s="122">
        <f>IF(ISNUMBER(SEARCH('Cover Page'!$D$9,Table1[[#This Row],[School District]])),MAX($A$1:A208)+1,0)</f>
        <v>0</v>
      </c>
      <c r="B209" s="253" t="s">
        <v>1360</v>
      </c>
      <c r="C209" s="254" t="s">
        <v>2678</v>
      </c>
      <c r="D209" s="255" t="s">
        <v>154</v>
      </c>
      <c r="E209" s="253" t="s">
        <v>1054</v>
      </c>
      <c r="F209" s="255" t="s">
        <v>1361</v>
      </c>
      <c r="G209" s="122" t="str">
        <f ca="1"/>
        <v>Freeport SD 145</v>
      </c>
      <c r="H209" s="122" t="str">
        <f>IFERROR(VLOOKUP(ROWS($H$2:H209),$A$2:$B$995,2,FALSE),"")</f>
        <v/>
      </c>
    </row>
    <row r="210" spans="1:8" ht="15" x14ac:dyDescent="0.25">
      <c r="A210" s="122">
        <f>IF(ISNUMBER(SEARCH('Cover Page'!$D$9,Table1[[#This Row],[School District]])),MAX($A$1:A209)+1,0)</f>
        <v>0</v>
      </c>
      <c r="B210" s="253" t="s">
        <v>362</v>
      </c>
      <c r="C210" s="254" t="s">
        <v>2679</v>
      </c>
      <c r="D210" s="255" t="s">
        <v>156</v>
      </c>
      <c r="E210" s="253" t="s">
        <v>1088</v>
      </c>
      <c r="F210" s="255" t="s">
        <v>1362</v>
      </c>
      <c r="G210" s="122" t="str">
        <f ca="1"/>
        <v>Freeport SD 145</v>
      </c>
      <c r="H210" s="122" t="str">
        <f>IFERROR(VLOOKUP(ROWS($H$2:H210),$A$2:$B$995,2,FALSE),"")</f>
        <v/>
      </c>
    </row>
    <row r="211" spans="1:8" ht="15" x14ac:dyDescent="0.25">
      <c r="A211" s="122">
        <f>IF(ISNUMBER(SEARCH('Cover Page'!$D$9,Table1[[#This Row],[School District]])),MAX($A$1:A210)+1,0)</f>
        <v>0</v>
      </c>
      <c r="B211" s="253" t="s">
        <v>363</v>
      </c>
      <c r="C211" s="254" t="s">
        <v>2680</v>
      </c>
      <c r="D211" s="255" t="s">
        <v>154</v>
      </c>
      <c r="E211" s="253" t="s">
        <v>2297</v>
      </c>
      <c r="F211" s="255" t="s">
        <v>1363</v>
      </c>
      <c r="G211" s="122" t="str">
        <f ca="1"/>
        <v>Freeport SD 145</v>
      </c>
      <c r="H211" s="122" t="str">
        <f>IFERROR(VLOOKUP(ROWS($H$2:H211),$A$2:$B$995,2,FALSE),"")</f>
        <v/>
      </c>
    </row>
    <row r="212" spans="1:8" ht="15" x14ac:dyDescent="0.25">
      <c r="A212" s="122">
        <f>IF(ISNUMBER(SEARCH('Cover Page'!$D$9,Table1[[#This Row],[School District]])),MAX($A$1:A211)+1,0)</f>
        <v>0</v>
      </c>
      <c r="B212" s="253" t="s">
        <v>364</v>
      </c>
      <c r="C212" s="254" t="s">
        <v>2681</v>
      </c>
      <c r="D212" s="255" t="s">
        <v>156</v>
      </c>
      <c r="E212" s="253" t="s">
        <v>1084</v>
      </c>
      <c r="F212" s="255" t="s">
        <v>1364</v>
      </c>
      <c r="G212" s="122" t="str">
        <f ca="1"/>
        <v>Freeport SD 145</v>
      </c>
      <c r="H212" s="122" t="str">
        <f>IFERROR(VLOOKUP(ROWS($H$2:H212),$A$2:$B$995,2,FALSE),"")</f>
        <v/>
      </c>
    </row>
    <row r="213" spans="1:8" ht="15" x14ac:dyDescent="0.25">
      <c r="A213" s="122">
        <f>IF(ISNUMBER(SEARCH('Cover Page'!$D$9,Table1[[#This Row],[School District]])),MAX($A$1:A212)+1,0)</f>
        <v>0</v>
      </c>
      <c r="B213" s="253" t="s">
        <v>365</v>
      </c>
      <c r="C213" s="254" t="s">
        <v>2682</v>
      </c>
      <c r="D213" s="255" t="s">
        <v>156</v>
      </c>
      <c r="E213" s="253" t="s">
        <v>2417</v>
      </c>
      <c r="F213" s="255" t="s">
        <v>1365</v>
      </c>
      <c r="G213" s="122" t="str">
        <f ca="1"/>
        <v>Freeport SD 145</v>
      </c>
      <c r="H213" s="122" t="str">
        <f>IFERROR(VLOOKUP(ROWS($H$2:H213),$A$2:$B$995,2,FALSE),"")</f>
        <v/>
      </c>
    </row>
    <row r="214" spans="1:8" ht="15" x14ac:dyDescent="0.25">
      <c r="A214" s="122">
        <f>IF(ISNUMBER(SEARCH('Cover Page'!$D$9,Table1[[#This Row],[School District]])),MAX($A$1:A213)+1,0)</f>
        <v>0</v>
      </c>
      <c r="B214" s="253" t="s">
        <v>366</v>
      </c>
      <c r="C214" s="254" t="s">
        <v>2683</v>
      </c>
      <c r="D214" s="255" t="s">
        <v>154</v>
      </c>
      <c r="E214" s="253" t="s">
        <v>2320</v>
      </c>
      <c r="F214" s="255" t="s">
        <v>1366</v>
      </c>
      <c r="G214" s="122" t="str">
        <f ca="1"/>
        <v>Freeport SD 145</v>
      </c>
      <c r="H214" s="122" t="str">
        <f>IFERROR(VLOOKUP(ROWS($H$2:H214),$A$2:$B$995,2,FALSE),"")</f>
        <v/>
      </c>
    </row>
    <row r="215" spans="1:8" ht="15" customHeight="1" x14ac:dyDescent="0.25">
      <c r="A215" s="122">
        <f>IF(ISNUMBER(SEARCH('Cover Page'!$D$9,Table1[[#This Row],[School District]])),MAX($A$1:A214)+1,0)</f>
        <v>0</v>
      </c>
      <c r="B215" s="253" t="s">
        <v>367</v>
      </c>
      <c r="C215" s="254" t="s">
        <v>2684</v>
      </c>
      <c r="D215" s="255" t="s">
        <v>154</v>
      </c>
      <c r="E215" s="253" t="s">
        <v>1048</v>
      </c>
      <c r="F215" s="255" t="s">
        <v>1367</v>
      </c>
      <c r="G215" s="122" t="str">
        <f ca="1"/>
        <v>Freeport SD 145</v>
      </c>
      <c r="H215" s="122" t="str">
        <f>IFERROR(VLOOKUP(ROWS($H$2:H215),$A$2:$B$995,2,FALSE),"")</f>
        <v/>
      </c>
    </row>
    <row r="216" spans="1:8" ht="15" x14ac:dyDescent="0.25">
      <c r="A216" s="122">
        <f>IF(ISNUMBER(SEARCH('Cover Page'!$D$9,Table1[[#This Row],[School District]])),MAX($A$1:A215)+1,0)</f>
        <v>0</v>
      </c>
      <c r="B216" s="253" t="s">
        <v>368</v>
      </c>
      <c r="C216" s="254" t="s">
        <v>2685</v>
      </c>
      <c r="D216" s="255" t="s">
        <v>156</v>
      </c>
      <c r="E216" s="253" t="s">
        <v>1648</v>
      </c>
      <c r="F216" s="255" t="s">
        <v>1369</v>
      </c>
      <c r="G216" s="122" t="str">
        <f ca="1"/>
        <v>Freeport SD 145</v>
      </c>
      <c r="H216" s="122" t="str">
        <f>IFERROR(VLOOKUP(ROWS($H$2:H216),$A$2:$B$995,2,FALSE),"")</f>
        <v/>
      </c>
    </row>
    <row r="217" spans="1:8" ht="15" x14ac:dyDescent="0.25">
      <c r="A217" s="122">
        <f>IF(ISNUMBER(SEARCH('Cover Page'!$D$9,Table1[[#This Row],[School District]])),MAX($A$1:A216)+1,0)</f>
        <v>0</v>
      </c>
      <c r="B217" s="253" t="s">
        <v>369</v>
      </c>
      <c r="C217" s="254" t="s">
        <v>2686</v>
      </c>
      <c r="D217" s="255" t="s">
        <v>201</v>
      </c>
      <c r="E217" s="253" t="s">
        <v>1041</v>
      </c>
      <c r="F217" s="255" t="s">
        <v>1371</v>
      </c>
      <c r="G217" s="122" t="str">
        <f ca="1"/>
        <v>Freeport SD 145</v>
      </c>
      <c r="H217" s="122" t="str">
        <f>IFERROR(VLOOKUP(ROWS($H$2:H217),$A$2:$B$995,2,FALSE),"")</f>
        <v/>
      </c>
    </row>
    <row r="218" spans="1:8" ht="15" x14ac:dyDescent="0.25">
      <c r="A218" s="122">
        <f>IF(ISNUMBER(SEARCH('Cover Page'!$D$9,Table1[[#This Row],[School District]])),MAX($A$1:A217)+1,0)</f>
        <v>0</v>
      </c>
      <c r="B218" s="253" t="s">
        <v>1372</v>
      </c>
      <c r="C218" s="254" t="s">
        <v>2687</v>
      </c>
      <c r="D218" s="255" t="s">
        <v>156</v>
      </c>
      <c r="E218" s="253" t="s">
        <v>1129</v>
      </c>
      <c r="F218" s="255" t="s">
        <v>1373</v>
      </c>
      <c r="G218" s="122" t="str">
        <f ca="1"/>
        <v>Freeport SD 145</v>
      </c>
      <c r="H218" s="122" t="str">
        <f>IFERROR(VLOOKUP(ROWS($H$2:H218),$A$2:$B$995,2,FALSE),"")</f>
        <v/>
      </c>
    </row>
    <row r="219" spans="1:8" ht="15" customHeight="1" x14ac:dyDescent="0.25">
      <c r="A219" s="122">
        <f>IF(ISNUMBER(SEARCH('Cover Page'!$D$9,Table1[[#This Row],[School District]])),MAX($A$1:A218)+1,0)</f>
        <v>0</v>
      </c>
      <c r="B219" s="253" t="s">
        <v>370</v>
      </c>
      <c r="C219" s="254" t="s">
        <v>2688</v>
      </c>
      <c r="D219" s="255" t="s">
        <v>156</v>
      </c>
      <c r="E219" s="253" t="s">
        <v>1268</v>
      </c>
      <c r="F219" s="255" t="s">
        <v>1374</v>
      </c>
      <c r="G219" s="122" t="str">
        <f ca="1"/>
        <v>Freeport SD 145</v>
      </c>
      <c r="H219" s="122" t="str">
        <f>IFERROR(VLOOKUP(ROWS($H$2:H219),$A$2:$B$995,2,FALSE),"")</f>
        <v/>
      </c>
    </row>
    <row r="220" spans="1:8" ht="15" x14ac:dyDescent="0.25">
      <c r="A220" s="122">
        <f>IF(ISNUMBER(SEARCH('Cover Page'!$D$9,Table1[[#This Row],[School District]])),MAX($A$1:A219)+1,0)</f>
        <v>0</v>
      </c>
      <c r="B220" s="253" t="s">
        <v>371</v>
      </c>
      <c r="C220" s="254" t="s">
        <v>2689</v>
      </c>
      <c r="D220" s="255" t="s">
        <v>156</v>
      </c>
      <c r="E220" s="253" t="s">
        <v>1192</v>
      </c>
      <c r="F220" s="255" t="s">
        <v>1375</v>
      </c>
      <c r="G220" s="122" t="str">
        <f ca="1"/>
        <v>Freeport SD 145</v>
      </c>
      <c r="H220" s="122" t="str">
        <f>IFERROR(VLOOKUP(ROWS($H$2:H220),$A$2:$B$995,2,FALSE),"")</f>
        <v/>
      </c>
    </row>
    <row r="221" spans="1:8" ht="15" x14ac:dyDescent="0.25">
      <c r="A221" s="122">
        <f>IF(ISNUMBER(SEARCH('Cover Page'!$D$9,Table1[[#This Row],[School District]])),MAX($A$1:A220)+1,0)</f>
        <v>0</v>
      </c>
      <c r="B221" s="253" t="s">
        <v>372</v>
      </c>
      <c r="C221" s="254" t="s">
        <v>2690</v>
      </c>
      <c r="D221" s="255" t="s">
        <v>201</v>
      </c>
      <c r="E221" s="253" t="s">
        <v>1050</v>
      </c>
      <c r="F221" s="255" t="s">
        <v>1376</v>
      </c>
      <c r="G221" s="122" t="str">
        <f ca="1"/>
        <v>Freeport SD 145</v>
      </c>
      <c r="H221" s="122" t="str">
        <f>IFERROR(VLOOKUP(ROWS($H$2:H221),$A$2:$B$995,2,FALSE),"")</f>
        <v/>
      </c>
    </row>
    <row r="222" spans="1:8" ht="15" x14ac:dyDescent="0.25">
      <c r="A222" s="122">
        <f>IF(ISNUMBER(SEARCH('Cover Page'!$D$9,Table1[[#This Row],[School District]])),MAX($A$1:A221)+1,0)</f>
        <v>0</v>
      </c>
      <c r="B222" s="253" t="s">
        <v>1377</v>
      </c>
      <c r="C222" s="254" t="s">
        <v>2691</v>
      </c>
      <c r="D222" s="255" t="s">
        <v>154</v>
      </c>
      <c r="E222" s="253" t="s">
        <v>1212</v>
      </c>
      <c r="F222" s="255" t="s">
        <v>1378</v>
      </c>
      <c r="G222" s="122" t="str">
        <f ca="1"/>
        <v>Freeport SD 145</v>
      </c>
      <c r="H222" s="122" t="str">
        <f>IFERROR(VLOOKUP(ROWS($H$2:H222),$A$2:$B$995,2,FALSE),"")</f>
        <v/>
      </c>
    </row>
    <row r="223" spans="1:8" ht="15" x14ac:dyDescent="0.25">
      <c r="A223" s="122">
        <f>IF(ISNUMBER(SEARCH('Cover Page'!$D$9,Table1[[#This Row],[School District]])),MAX($A$1:A222)+1,0)</f>
        <v>0</v>
      </c>
      <c r="B223" s="253" t="s">
        <v>373</v>
      </c>
      <c r="C223" s="254" t="s">
        <v>2692</v>
      </c>
      <c r="D223" s="255" t="s">
        <v>154</v>
      </c>
      <c r="E223" s="253" t="s">
        <v>1048</v>
      </c>
      <c r="F223" s="255" t="s">
        <v>1379</v>
      </c>
      <c r="G223" s="122" t="str">
        <f ca="1"/>
        <v>Freeport SD 145</v>
      </c>
      <c r="H223" s="122" t="str">
        <f>IFERROR(VLOOKUP(ROWS($H$2:H223),$A$2:$B$995,2,FALSE),"")</f>
        <v/>
      </c>
    </row>
    <row r="224" spans="1:8" ht="15" x14ac:dyDescent="0.25">
      <c r="A224" s="122">
        <f>IF(ISNUMBER(SEARCH('Cover Page'!$D$9,Table1[[#This Row],[School District]])),MAX($A$1:A223)+1,0)</f>
        <v>0</v>
      </c>
      <c r="B224" s="253" t="s">
        <v>374</v>
      </c>
      <c r="C224" s="254" t="s">
        <v>2693</v>
      </c>
      <c r="D224" s="255" t="s">
        <v>156</v>
      </c>
      <c r="E224" s="253" t="s">
        <v>1064</v>
      </c>
      <c r="F224" s="255" t="s">
        <v>1380</v>
      </c>
      <c r="G224" s="122" t="str">
        <f ca="1"/>
        <v>Freeport SD 145</v>
      </c>
      <c r="H224" s="122" t="str">
        <f>IFERROR(VLOOKUP(ROWS($H$2:H224),$A$2:$B$995,2,FALSE),"")</f>
        <v/>
      </c>
    </row>
    <row r="225" spans="1:8" ht="15" x14ac:dyDescent="0.25">
      <c r="A225" s="122">
        <f>IF(ISNUMBER(SEARCH('Cover Page'!$D$9,Table1[[#This Row],[School District]])),MAX($A$1:A224)+1,0)</f>
        <v>0</v>
      </c>
      <c r="B225" s="253" t="s">
        <v>2286</v>
      </c>
      <c r="C225" s="254" t="s">
        <v>2694</v>
      </c>
      <c r="D225" s="255" t="s">
        <v>154</v>
      </c>
      <c r="E225" s="253" t="s">
        <v>2321</v>
      </c>
      <c r="F225" s="255" t="s">
        <v>1381</v>
      </c>
      <c r="G225" s="122" t="str">
        <f ca="1"/>
        <v>Freeport SD 145</v>
      </c>
      <c r="H225" s="122" t="str">
        <f>IFERROR(VLOOKUP(ROWS($H$2:H225),$A$2:$B$995,2,FALSE),"")</f>
        <v/>
      </c>
    </row>
    <row r="226" spans="1:8" ht="15" x14ac:dyDescent="0.25">
      <c r="A226" s="122">
        <f>IF(ISNUMBER(SEARCH('Cover Page'!$D$9,Table1[[#This Row],[School District]])),MAX($A$1:A225)+1,0)</f>
        <v>0</v>
      </c>
      <c r="B226" s="253" t="s">
        <v>375</v>
      </c>
      <c r="C226" s="254" t="s">
        <v>2695</v>
      </c>
      <c r="D226" s="255" t="s">
        <v>154</v>
      </c>
      <c r="E226" s="253" t="s">
        <v>1268</v>
      </c>
      <c r="F226" s="255" t="s">
        <v>1382</v>
      </c>
      <c r="G226" s="122" t="str">
        <f ca="1"/>
        <v>Freeport SD 145</v>
      </c>
      <c r="H226" s="122" t="str">
        <f>IFERROR(VLOOKUP(ROWS($H$2:H226),$A$2:$B$995,2,FALSE),"")</f>
        <v/>
      </c>
    </row>
    <row r="227" spans="1:8" ht="15" x14ac:dyDescent="0.25">
      <c r="A227" s="122">
        <f>IF(ISNUMBER(SEARCH('Cover Page'!$D$9,Table1[[#This Row],[School District]])),MAX($A$1:A226)+1,0)</f>
        <v>0</v>
      </c>
      <c r="B227" s="253" t="s">
        <v>376</v>
      </c>
      <c r="C227" s="254" t="s">
        <v>2696</v>
      </c>
      <c r="D227" s="255" t="s">
        <v>156</v>
      </c>
      <c r="E227" s="253" t="s">
        <v>2418</v>
      </c>
      <c r="F227" s="255" t="s">
        <v>1383</v>
      </c>
      <c r="G227" s="122" t="str">
        <f ca="1"/>
        <v>Freeport SD 145</v>
      </c>
      <c r="H227" s="122" t="str">
        <f>IFERROR(VLOOKUP(ROWS($H$2:H227),$A$2:$B$995,2,FALSE),"")</f>
        <v/>
      </c>
    </row>
    <row r="228" spans="1:8" ht="15" x14ac:dyDescent="0.25">
      <c r="A228" s="122">
        <f>IF(ISNUMBER(SEARCH('Cover Page'!$D$9,Table1[[#This Row],[School District]])),MAX($A$1:A227)+1,0)</f>
        <v>0</v>
      </c>
      <c r="B228" s="253" t="s">
        <v>377</v>
      </c>
      <c r="C228" s="254" t="s">
        <v>2697</v>
      </c>
      <c r="D228" s="255" t="s">
        <v>154</v>
      </c>
      <c r="E228" s="253" t="s">
        <v>1050</v>
      </c>
      <c r="F228" s="255" t="s">
        <v>1384</v>
      </c>
      <c r="G228" s="122" t="str">
        <f ca="1"/>
        <v>Freeport SD 145</v>
      </c>
      <c r="H228" s="122" t="str">
        <f>IFERROR(VLOOKUP(ROWS($H$2:H228),$A$2:$B$995,2,FALSE),"")</f>
        <v/>
      </c>
    </row>
    <row r="229" spans="1:8" ht="15" x14ac:dyDescent="0.25">
      <c r="A229" s="122">
        <f>IF(ISNUMBER(SEARCH('Cover Page'!$D$9,Table1[[#This Row],[School District]])),MAX($A$1:A228)+1,0)</f>
        <v>0</v>
      </c>
      <c r="B229" s="253" t="s">
        <v>378</v>
      </c>
      <c r="C229" s="254" t="s">
        <v>2698</v>
      </c>
      <c r="D229" s="255" t="s">
        <v>154</v>
      </c>
      <c r="E229" s="253" t="s">
        <v>1050</v>
      </c>
      <c r="F229" s="255" t="s">
        <v>1385</v>
      </c>
      <c r="G229" s="122" t="str">
        <f ca="1"/>
        <v>Freeport SD 145</v>
      </c>
      <c r="H229" s="122" t="str">
        <f>IFERROR(VLOOKUP(ROWS($H$2:H229),$A$2:$B$995,2,FALSE),"")</f>
        <v/>
      </c>
    </row>
    <row r="230" spans="1:8" ht="15" x14ac:dyDescent="0.25">
      <c r="A230" s="122">
        <f>IF(ISNUMBER(SEARCH('Cover Page'!$D$9,Table1[[#This Row],[School District]])),MAX($A$1:A229)+1,0)</f>
        <v>0</v>
      </c>
      <c r="B230" s="253" t="s">
        <v>379</v>
      </c>
      <c r="C230" s="254" t="s">
        <v>2699</v>
      </c>
      <c r="D230" s="255" t="s">
        <v>156</v>
      </c>
      <c r="E230" s="253" t="s">
        <v>2322</v>
      </c>
      <c r="F230" s="255" t="s">
        <v>1386</v>
      </c>
      <c r="G230" s="122" t="str">
        <f ca="1"/>
        <v>Freeport SD 145</v>
      </c>
      <c r="H230" s="122" t="str">
        <f>IFERROR(VLOOKUP(ROWS($H$2:H230),$A$2:$B$995,2,FALSE),"")</f>
        <v/>
      </c>
    </row>
    <row r="231" spans="1:8" ht="15" x14ac:dyDescent="0.25">
      <c r="A231" s="122">
        <f>IF(ISNUMBER(SEARCH('Cover Page'!$D$9,Table1[[#This Row],[School District]])),MAX($A$1:A230)+1,0)</f>
        <v>0</v>
      </c>
      <c r="B231" s="253" t="s">
        <v>380</v>
      </c>
      <c r="C231" s="254" t="s">
        <v>2700</v>
      </c>
      <c r="D231" s="255" t="s">
        <v>156</v>
      </c>
      <c r="E231" s="253" t="s">
        <v>1261</v>
      </c>
      <c r="F231" s="255" t="s">
        <v>1387</v>
      </c>
      <c r="G231" s="122" t="str">
        <f ca="1"/>
        <v>Freeport SD 145</v>
      </c>
      <c r="H231" s="122" t="str">
        <f>IFERROR(VLOOKUP(ROWS($H$2:H231),$A$2:$B$995,2,FALSE),"")</f>
        <v/>
      </c>
    </row>
    <row r="232" spans="1:8" ht="15" customHeight="1" x14ac:dyDescent="0.25">
      <c r="A232" s="122">
        <f>IF(ISNUMBER(SEARCH('Cover Page'!$D$9,Table1[[#This Row],[School District]])),MAX($A$1:A231)+1,0)</f>
        <v>0</v>
      </c>
      <c r="B232" s="253" t="s">
        <v>1388</v>
      </c>
      <c r="C232" s="254" t="s">
        <v>2701</v>
      </c>
      <c r="D232" s="255" t="s">
        <v>154</v>
      </c>
      <c r="E232" s="253" t="s">
        <v>1046</v>
      </c>
      <c r="F232" s="255" t="s">
        <v>1389</v>
      </c>
      <c r="G232" s="122" t="str">
        <f ca="1"/>
        <v>Freeport SD 145</v>
      </c>
      <c r="H232" s="122" t="str">
        <f>IFERROR(VLOOKUP(ROWS($H$2:H232),$A$2:$B$995,2,FALSE),"")</f>
        <v/>
      </c>
    </row>
    <row r="233" spans="1:8" ht="15" x14ac:dyDescent="0.25">
      <c r="A233" s="122">
        <f>IF(ISNUMBER(SEARCH('Cover Page'!$D$9,Table1[[#This Row],[School District]])),MAX($A$1:A232)+1,0)</f>
        <v>0</v>
      </c>
      <c r="B233" s="253" t="s">
        <v>1390</v>
      </c>
      <c r="C233" s="254" t="s">
        <v>2702</v>
      </c>
      <c r="D233" s="255" t="s">
        <v>156</v>
      </c>
      <c r="E233" s="253" t="s">
        <v>1244</v>
      </c>
      <c r="F233" s="255" t="s">
        <v>1391</v>
      </c>
      <c r="G233" s="122" t="str">
        <f ca="1"/>
        <v>Freeport SD 145</v>
      </c>
      <c r="H233" s="122" t="str">
        <f>IFERROR(VLOOKUP(ROWS($H$2:H233),$A$2:$B$995,2,FALSE),"")</f>
        <v/>
      </c>
    </row>
    <row r="234" spans="1:8" ht="15" x14ac:dyDescent="0.25">
      <c r="A234" s="122">
        <f>IF(ISNUMBER(SEARCH('Cover Page'!$D$9,Table1[[#This Row],[School District]])),MAX($A$1:A233)+1,0)</f>
        <v>0</v>
      </c>
      <c r="B234" s="253" t="s">
        <v>381</v>
      </c>
      <c r="C234" s="254" t="s">
        <v>2703</v>
      </c>
      <c r="D234" s="255" t="s">
        <v>156</v>
      </c>
      <c r="E234" s="253" t="s">
        <v>1112</v>
      </c>
      <c r="F234" s="255" t="s">
        <v>1392</v>
      </c>
      <c r="G234" s="122" t="str">
        <f ca="1"/>
        <v>Freeport SD 145</v>
      </c>
      <c r="H234" s="122" t="str">
        <f>IFERROR(VLOOKUP(ROWS($H$2:H234),$A$2:$B$995,2,FALSE),"")</f>
        <v/>
      </c>
    </row>
    <row r="235" spans="1:8" ht="15" x14ac:dyDescent="0.25">
      <c r="A235" s="122">
        <f>IF(ISNUMBER(SEARCH('Cover Page'!$D$9,Table1[[#This Row],[School District]])),MAX($A$1:A234)+1,0)</f>
        <v>0</v>
      </c>
      <c r="B235" s="253" t="s">
        <v>1393</v>
      </c>
      <c r="C235" s="254" t="s">
        <v>2704</v>
      </c>
      <c r="D235" s="255" t="s">
        <v>201</v>
      </c>
      <c r="E235" s="253" t="s">
        <v>2297</v>
      </c>
      <c r="F235" s="255" t="s">
        <v>1394</v>
      </c>
      <c r="G235" s="122" t="str">
        <f ca="1"/>
        <v>Freeport SD 145</v>
      </c>
      <c r="H235" s="122" t="str">
        <f>IFERROR(VLOOKUP(ROWS($H$2:H235),$A$2:$B$995,2,FALSE),"")</f>
        <v/>
      </c>
    </row>
    <row r="236" spans="1:8" ht="15" x14ac:dyDescent="0.25">
      <c r="A236" s="122">
        <f>IF(ISNUMBER(SEARCH('Cover Page'!$D$9,Table1[[#This Row],[School District]])),MAX($A$1:A235)+1,0)</f>
        <v>0</v>
      </c>
      <c r="B236" s="253" t="s">
        <v>1395</v>
      </c>
      <c r="C236" s="254" t="s">
        <v>2705</v>
      </c>
      <c r="D236" s="255" t="s">
        <v>155</v>
      </c>
      <c r="E236" s="253" t="s">
        <v>2297</v>
      </c>
      <c r="F236" s="255" t="s">
        <v>1396</v>
      </c>
      <c r="G236" s="122" t="str">
        <f ca="1"/>
        <v>Freeport SD 145</v>
      </c>
      <c r="H236" s="122" t="str">
        <f>IFERROR(VLOOKUP(ROWS($H$2:H236),$A$2:$B$995,2,FALSE),"")</f>
        <v/>
      </c>
    </row>
    <row r="237" spans="1:8" ht="15" x14ac:dyDescent="0.25">
      <c r="A237" s="122">
        <f>IF(ISNUMBER(SEARCH('Cover Page'!$D$9,Table1[[#This Row],[School District]])),MAX($A$1:A236)+1,0)</f>
        <v>0</v>
      </c>
      <c r="B237" s="253" t="s">
        <v>382</v>
      </c>
      <c r="C237" s="254" t="s">
        <v>2706</v>
      </c>
      <c r="D237" s="255" t="s">
        <v>156</v>
      </c>
      <c r="E237" s="253" t="s">
        <v>2295</v>
      </c>
      <c r="F237" s="255" t="s">
        <v>1397</v>
      </c>
      <c r="G237" s="122" t="str">
        <f ca="1"/>
        <v>Freeport SD 145</v>
      </c>
      <c r="H237" s="122" t="str">
        <f>IFERROR(VLOOKUP(ROWS($H$2:H237),$A$2:$B$995,2,FALSE),"")</f>
        <v/>
      </c>
    </row>
    <row r="238" spans="1:8" ht="15" x14ac:dyDescent="0.25">
      <c r="A238" s="122">
        <f>IF(ISNUMBER(SEARCH('Cover Page'!$D$9,Table1[[#This Row],[School District]])),MAX($A$1:A237)+1,0)</f>
        <v>0</v>
      </c>
      <c r="B238" s="253" t="s">
        <v>383</v>
      </c>
      <c r="C238" s="254" t="s">
        <v>2707</v>
      </c>
      <c r="D238" s="255" t="s">
        <v>156</v>
      </c>
      <c r="E238" s="253" t="s">
        <v>2323</v>
      </c>
      <c r="F238" s="255" t="s">
        <v>1398</v>
      </c>
      <c r="G238" s="122" t="str">
        <f ca="1"/>
        <v>Freeport SD 145</v>
      </c>
      <c r="H238" s="122" t="str">
        <f>IFERROR(VLOOKUP(ROWS($H$2:H238),$A$2:$B$995,2,FALSE),"")</f>
        <v/>
      </c>
    </row>
    <row r="239" spans="1:8" ht="15" customHeight="1" x14ac:dyDescent="0.25">
      <c r="A239" s="122">
        <f>IF(ISNUMBER(SEARCH('Cover Page'!$D$9,Table1[[#This Row],[School District]])),MAX($A$1:A238)+1,0)</f>
        <v>0</v>
      </c>
      <c r="B239" s="253" t="s">
        <v>384</v>
      </c>
      <c r="C239" s="254" t="s">
        <v>2708</v>
      </c>
      <c r="D239" s="255" t="s">
        <v>154</v>
      </c>
      <c r="E239" s="253" t="s">
        <v>1325</v>
      </c>
      <c r="F239" s="255" t="s">
        <v>1399</v>
      </c>
      <c r="G239" s="122" t="str">
        <f ca="1"/>
        <v>Freeport SD 145</v>
      </c>
      <c r="H239" s="122" t="str">
        <f>IFERROR(VLOOKUP(ROWS($H$2:H239),$A$2:$B$995,2,FALSE),"")</f>
        <v/>
      </c>
    </row>
    <row r="240" spans="1:8" ht="15" x14ac:dyDescent="0.25">
      <c r="A240" s="122">
        <f>IF(ISNUMBER(SEARCH('Cover Page'!$D$9,Table1[[#This Row],[School District]])),MAX($A$1:A239)+1,0)</f>
        <v>0</v>
      </c>
      <c r="B240" s="253" t="s">
        <v>385</v>
      </c>
      <c r="C240" s="254" t="s">
        <v>2709</v>
      </c>
      <c r="D240" s="255" t="s">
        <v>155</v>
      </c>
      <c r="E240" s="253" t="s">
        <v>1325</v>
      </c>
      <c r="F240" s="255" t="s">
        <v>1399</v>
      </c>
      <c r="G240" s="122" t="str">
        <f ca="1"/>
        <v>Freeport SD 145</v>
      </c>
      <c r="H240" s="122" t="str">
        <f>IFERROR(VLOOKUP(ROWS($H$2:H240),$A$2:$B$995,2,FALSE),"")</f>
        <v/>
      </c>
    </row>
    <row r="241" spans="1:8" ht="15" x14ac:dyDescent="0.25">
      <c r="A241" s="122">
        <f>IF(ISNUMBER(SEARCH('Cover Page'!$D$9,Table1[[#This Row],[School District]])),MAX($A$1:A240)+1,0)</f>
        <v>0</v>
      </c>
      <c r="B241" s="253" t="s">
        <v>386</v>
      </c>
      <c r="C241" s="254" t="s">
        <v>2710</v>
      </c>
      <c r="D241" s="255" t="s">
        <v>201</v>
      </c>
      <c r="E241" s="253" t="s">
        <v>1400</v>
      </c>
      <c r="F241" s="255" t="s">
        <v>1401</v>
      </c>
      <c r="G241" s="122" t="str">
        <f ca="1"/>
        <v>Freeport SD 145</v>
      </c>
      <c r="H241" s="122" t="str">
        <f>IFERROR(VLOOKUP(ROWS($H$2:H241),$A$2:$B$995,2,FALSE),"")</f>
        <v/>
      </c>
    </row>
    <row r="242" spans="1:8" ht="15" x14ac:dyDescent="0.25">
      <c r="A242" s="122">
        <f>IF(ISNUMBER(SEARCH('Cover Page'!$D$9,Table1[[#This Row],[School District]])),MAX($A$1:A241)+1,0)</f>
        <v>0</v>
      </c>
      <c r="B242" s="253" t="s">
        <v>387</v>
      </c>
      <c r="C242" s="254" t="s">
        <v>2711</v>
      </c>
      <c r="D242" s="255" t="s">
        <v>156</v>
      </c>
      <c r="E242" s="253" t="s">
        <v>2324</v>
      </c>
      <c r="F242" s="255" t="s">
        <v>1402</v>
      </c>
      <c r="G242" s="122" t="str">
        <f ca="1"/>
        <v>Freeport SD 145</v>
      </c>
      <c r="H242" s="122" t="str">
        <f>IFERROR(VLOOKUP(ROWS($H$2:H242),$A$2:$B$995,2,FALSE),"")</f>
        <v/>
      </c>
    </row>
    <row r="243" spans="1:8" ht="15" x14ac:dyDescent="0.25">
      <c r="A243" s="122">
        <f>IF(ISNUMBER(SEARCH('Cover Page'!$D$9,Table1[[#This Row],[School District]])),MAX($A$1:A242)+1,0)</f>
        <v>0</v>
      </c>
      <c r="B243" s="253" t="s">
        <v>388</v>
      </c>
      <c r="C243" s="254" t="s">
        <v>2712</v>
      </c>
      <c r="D243" s="255" t="s">
        <v>154</v>
      </c>
      <c r="E243" s="253" t="s">
        <v>1066</v>
      </c>
      <c r="F243" s="255" t="s">
        <v>1403</v>
      </c>
      <c r="G243" s="122" t="str">
        <f ca="1"/>
        <v>Freeport SD 145</v>
      </c>
      <c r="H243" s="122" t="str">
        <f>IFERROR(VLOOKUP(ROWS($H$2:H243),$A$2:$B$995,2,FALSE),"")</f>
        <v/>
      </c>
    </row>
    <row r="244" spans="1:8" ht="15" x14ac:dyDescent="0.25">
      <c r="A244" s="122">
        <f>IF(ISNUMBER(SEARCH('Cover Page'!$D$9,Table1[[#This Row],[School District]])),MAX($A$1:A243)+1,0)</f>
        <v>0</v>
      </c>
      <c r="B244" s="253" t="s">
        <v>389</v>
      </c>
      <c r="C244" s="254" t="s">
        <v>2713</v>
      </c>
      <c r="D244" s="255" t="s">
        <v>155</v>
      </c>
      <c r="E244" s="253" t="s">
        <v>1066</v>
      </c>
      <c r="F244" s="255" t="s">
        <v>1404</v>
      </c>
      <c r="G244" s="122" t="str">
        <f ca="1"/>
        <v>Freeport SD 145</v>
      </c>
      <c r="H244" s="122" t="str">
        <f>IFERROR(VLOOKUP(ROWS($H$2:H244),$A$2:$B$995,2,FALSE),"")</f>
        <v/>
      </c>
    </row>
    <row r="245" spans="1:8" ht="15" x14ac:dyDescent="0.25">
      <c r="A245" s="122">
        <f>IF(ISNUMBER(SEARCH('Cover Page'!$D$9,Table1[[#This Row],[School District]])),MAX($A$1:A244)+1,0)</f>
        <v>0</v>
      </c>
      <c r="B245" s="253" t="s">
        <v>1405</v>
      </c>
      <c r="C245" s="254" t="s">
        <v>2714</v>
      </c>
      <c r="D245" s="255" t="s">
        <v>154</v>
      </c>
      <c r="E245" s="253" t="s">
        <v>2419</v>
      </c>
      <c r="F245" s="255" t="s">
        <v>1406</v>
      </c>
      <c r="G245" s="122" t="str">
        <f ca="1"/>
        <v>Freeport SD 145</v>
      </c>
      <c r="H245" s="122" t="str">
        <f>IFERROR(VLOOKUP(ROWS($H$2:H245),$A$2:$B$995,2,FALSE),"")</f>
        <v/>
      </c>
    </row>
    <row r="246" spans="1:8" ht="15" x14ac:dyDescent="0.25">
      <c r="A246" s="122">
        <f>IF(ISNUMBER(SEARCH('Cover Page'!$D$9,Table1[[#This Row],[School District]])),MAX($A$1:A245)+1,0)</f>
        <v>0</v>
      </c>
      <c r="B246" s="253" t="s">
        <v>390</v>
      </c>
      <c r="C246" s="254" t="s">
        <v>2715</v>
      </c>
      <c r="D246" s="255" t="s">
        <v>156</v>
      </c>
      <c r="E246" s="253" t="s">
        <v>1400</v>
      </c>
      <c r="F246" s="255" t="s">
        <v>1407</v>
      </c>
      <c r="G246" s="122" t="str">
        <f ca="1"/>
        <v>Freeport SD 145</v>
      </c>
      <c r="H246" s="122" t="str">
        <f>IFERROR(VLOOKUP(ROWS($H$2:H246),$A$2:$B$995,2,FALSE),"")</f>
        <v/>
      </c>
    </row>
    <row r="247" spans="1:8" ht="15" x14ac:dyDescent="0.25">
      <c r="A247" s="122">
        <f>IF(ISNUMBER(SEARCH('Cover Page'!$D$9,Table1[[#This Row],[School District]])),MAX($A$1:A246)+1,0)</f>
        <v>0</v>
      </c>
      <c r="B247" s="253" t="s">
        <v>391</v>
      </c>
      <c r="C247" s="254" t="s">
        <v>2716</v>
      </c>
      <c r="D247" s="255" t="s">
        <v>154</v>
      </c>
      <c r="E247" s="253" t="s">
        <v>1050</v>
      </c>
      <c r="F247" s="255" t="s">
        <v>1408</v>
      </c>
      <c r="G247" s="122" t="str">
        <f ca="1"/>
        <v>Freeport SD 145</v>
      </c>
      <c r="H247" s="122" t="str">
        <f>IFERROR(VLOOKUP(ROWS($H$2:H247),$A$2:$B$995,2,FALSE),"")</f>
        <v/>
      </c>
    </row>
    <row r="248" spans="1:8" ht="15" x14ac:dyDescent="0.25">
      <c r="A248" s="122">
        <f>IF(ISNUMBER(SEARCH('Cover Page'!$D$9,Table1[[#This Row],[School District]])),MAX($A$1:A247)+1,0)</f>
        <v>0</v>
      </c>
      <c r="B248" s="253" t="s">
        <v>392</v>
      </c>
      <c r="C248" s="254" t="s">
        <v>2717</v>
      </c>
      <c r="D248" s="255" t="s">
        <v>154</v>
      </c>
      <c r="E248" s="253" t="s">
        <v>1147</v>
      </c>
      <c r="F248" s="255" t="s">
        <v>1409</v>
      </c>
      <c r="G248" s="122" t="str">
        <f ca="1"/>
        <v>Freeport SD 145</v>
      </c>
      <c r="H248" s="122" t="str">
        <f>IFERROR(VLOOKUP(ROWS($H$2:H248),$A$2:$B$995,2,FALSE),"")</f>
        <v/>
      </c>
    </row>
    <row r="249" spans="1:8" ht="15" x14ac:dyDescent="0.25">
      <c r="A249" s="122">
        <f>IF(ISNUMBER(SEARCH('Cover Page'!$D$9,Table1[[#This Row],[School District]])),MAX($A$1:A248)+1,0)</f>
        <v>0</v>
      </c>
      <c r="B249" s="253" t="s">
        <v>393</v>
      </c>
      <c r="C249" s="254" t="s">
        <v>2718</v>
      </c>
      <c r="D249" s="255" t="s">
        <v>155</v>
      </c>
      <c r="E249" s="253" t="s">
        <v>1268</v>
      </c>
      <c r="F249" s="255" t="s">
        <v>1410</v>
      </c>
      <c r="G249" s="122" t="str">
        <f ca="1"/>
        <v>Freeport SD 145</v>
      </c>
      <c r="H249" s="122" t="str">
        <f>IFERROR(VLOOKUP(ROWS($H$2:H249),$A$2:$B$995,2,FALSE),"")</f>
        <v/>
      </c>
    </row>
    <row r="250" spans="1:8" ht="15" customHeight="1" x14ac:dyDescent="0.25">
      <c r="A250" s="122">
        <f>IF(ISNUMBER(SEARCH('Cover Page'!$D$9,Table1[[#This Row],[School District]])),MAX($A$1:A249)+1,0)</f>
        <v>0</v>
      </c>
      <c r="B250" s="253" t="s">
        <v>394</v>
      </c>
      <c r="C250" s="254" t="s">
        <v>2719</v>
      </c>
      <c r="D250" s="255" t="s">
        <v>154</v>
      </c>
      <c r="E250" s="253" t="s">
        <v>1268</v>
      </c>
      <c r="F250" s="255" t="s">
        <v>1411</v>
      </c>
      <c r="G250" s="122" t="str">
        <f ca="1"/>
        <v>Freeport SD 145</v>
      </c>
      <c r="H250" s="122" t="str">
        <f>IFERROR(VLOOKUP(ROWS($H$2:H250),$A$2:$B$995,2,FALSE),"")</f>
        <v/>
      </c>
    </row>
    <row r="251" spans="1:8" ht="15" customHeight="1" x14ac:dyDescent="0.25">
      <c r="A251" s="122">
        <f>IF(ISNUMBER(SEARCH('Cover Page'!$D$9,Table1[[#This Row],[School District]])),MAX($A$1:A250)+1,0)</f>
        <v>0</v>
      </c>
      <c r="B251" s="253" t="s">
        <v>395</v>
      </c>
      <c r="C251" s="254" t="s">
        <v>2720</v>
      </c>
      <c r="D251" s="255" t="s">
        <v>154</v>
      </c>
      <c r="E251" s="253" t="s">
        <v>1050</v>
      </c>
      <c r="F251" s="255" t="s">
        <v>1412</v>
      </c>
      <c r="G251" s="122" t="str">
        <f ca="1"/>
        <v>Freeport SD 145</v>
      </c>
      <c r="H251" s="122" t="str">
        <f>IFERROR(VLOOKUP(ROWS($H$2:H251),$A$2:$B$995,2,FALSE),"")</f>
        <v/>
      </c>
    </row>
    <row r="252" spans="1:8" ht="15" x14ac:dyDescent="0.25">
      <c r="A252" s="122">
        <f>IF(ISNUMBER(SEARCH('Cover Page'!$D$9,Table1[[#This Row],[School District]])),MAX($A$1:A251)+1,0)</f>
        <v>0</v>
      </c>
      <c r="B252" s="253" t="s">
        <v>396</v>
      </c>
      <c r="C252" s="254" t="s">
        <v>2721</v>
      </c>
      <c r="D252" s="255" t="s">
        <v>201</v>
      </c>
      <c r="E252" s="253" t="s">
        <v>2295</v>
      </c>
      <c r="F252" s="255" t="s">
        <v>1413</v>
      </c>
      <c r="G252" s="122" t="str">
        <f ca="1"/>
        <v>Freeport SD 145</v>
      </c>
      <c r="H252" s="122" t="str">
        <f>IFERROR(VLOOKUP(ROWS($H$2:H252),$A$2:$B$995,2,FALSE),"")</f>
        <v/>
      </c>
    </row>
    <row r="253" spans="1:8" ht="15" customHeight="1" x14ac:dyDescent="0.25">
      <c r="A253" s="122">
        <f>IF(ISNUMBER(SEARCH('Cover Page'!$D$9,Table1[[#This Row],[School District]])),MAX($A$1:A252)+1,0)</f>
        <v>0</v>
      </c>
      <c r="B253" s="253" t="s">
        <v>397</v>
      </c>
      <c r="C253" s="254" t="s">
        <v>2722</v>
      </c>
      <c r="D253" s="255" t="s">
        <v>201</v>
      </c>
      <c r="E253" s="253" t="s">
        <v>2295</v>
      </c>
      <c r="F253" s="255" t="s">
        <v>1413</v>
      </c>
      <c r="G253" s="122" t="str">
        <f ca="1"/>
        <v>Freeport SD 145</v>
      </c>
      <c r="H253" s="122" t="str">
        <f>IFERROR(VLOOKUP(ROWS($H$2:H253),$A$2:$B$995,2,FALSE),"")</f>
        <v/>
      </c>
    </row>
    <row r="254" spans="1:8" ht="15" customHeight="1" x14ac:dyDescent="0.25">
      <c r="A254" s="122">
        <f>IF(ISNUMBER(SEARCH('Cover Page'!$D$9,Table1[[#This Row],[School District]])),MAX($A$1:A253)+1,0)</f>
        <v>0</v>
      </c>
      <c r="B254" s="253" t="s">
        <v>398</v>
      </c>
      <c r="C254" s="254" t="s">
        <v>2723</v>
      </c>
      <c r="D254" s="255" t="s">
        <v>156</v>
      </c>
      <c r="E254" s="253" t="s">
        <v>2295</v>
      </c>
      <c r="F254" s="255" t="s">
        <v>1413</v>
      </c>
      <c r="G254" s="122" t="str">
        <f ca="1"/>
        <v>Freeport SD 145</v>
      </c>
      <c r="H254" s="122" t="str">
        <f>IFERROR(VLOOKUP(ROWS($H$2:H254),$A$2:$B$995,2,FALSE),"")</f>
        <v/>
      </c>
    </row>
    <row r="255" spans="1:8" ht="15" x14ac:dyDescent="0.25">
      <c r="A255" s="122">
        <f>IF(ISNUMBER(SEARCH('Cover Page'!$D$9,Table1[[#This Row],[School District]])),MAX($A$1:A254)+1,0)</f>
        <v>0</v>
      </c>
      <c r="B255" s="253" t="s">
        <v>399</v>
      </c>
      <c r="C255" s="254" t="s">
        <v>2724</v>
      </c>
      <c r="D255" s="255" t="s">
        <v>201</v>
      </c>
      <c r="E255" s="253" t="s">
        <v>1283</v>
      </c>
      <c r="F255" s="255" t="s">
        <v>1414</v>
      </c>
      <c r="G255" s="122" t="str">
        <f ca="1"/>
        <v>Freeport SD 145</v>
      </c>
      <c r="H255" s="122" t="str">
        <f>IFERROR(VLOOKUP(ROWS($H$2:H255),$A$2:$B$995,2,FALSE),"")</f>
        <v/>
      </c>
    </row>
    <row r="256" spans="1:8" ht="15" x14ac:dyDescent="0.25">
      <c r="A256" s="122">
        <f>IF(ISNUMBER(SEARCH('Cover Page'!$D$9,Table1[[#This Row],[School District]])),MAX($A$1:A255)+1,0)</f>
        <v>0</v>
      </c>
      <c r="B256" s="253" t="s">
        <v>400</v>
      </c>
      <c r="C256" s="254" t="s">
        <v>2725</v>
      </c>
      <c r="D256" s="255" t="s">
        <v>201</v>
      </c>
      <c r="E256" s="253" t="s">
        <v>1283</v>
      </c>
      <c r="F256" s="255" t="s">
        <v>1415</v>
      </c>
      <c r="G256" s="122" t="str">
        <f ca="1"/>
        <v>Freeport SD 145</v>
      </c>
      <c r="H256" s="122" t="str">
        <f>IFERROR(VLOOKUP(ROWS($H$2:H256),$A$2:$B$995,2,FALSE),"")</f>
        <v/>
      </c>
    </row>
    <row r="257" spans="1:8" ht="15" x14ac:dyDescent="0.25">
      <c r="A257" s="122">
        <f>IF(ISNUMBER(SEARCH('Cover Page'!$D$9,Table1[[#This Row],[School District]])),MAX($A$1:A256)+1,0)</f>
        <v>0</v>
      </c>
      <c r="B257" s="253" t="s">
        <v>401</v>
      </c>
      <c r="C257" s="254" t="s">
        <v>2726</v>
      </c>
      <c r="D257" s="255" t="s">
        <v>156</v>
      </c>
      <c r="E257" s="253" t="s">
        <v>2325</v>
      </c>
      <c r="F257" s="255" t="s">
        <v>1416</v>
      </c>
      <c r="G257" s="122" t="str">
        <f ca="1"/>
        <v>Freeport SD 145</v>
      </c>
      <c r="H257" s="122" t="str">
        <f>IFERROR(VLOOKUP(ROWS($H$2:H257),$A$2:$B$995,2,FALSE),"")</f>
        <v/>
      </c>
    </row>
    <row r="258" spans="1:8" ht="15" x14ac:dyDescent="0.25">
      <c r="A258" s="122">
        <f>IF(ISNUMBER(SEARCH('Cover Page'!$D$9,Table1[[#This Row],[School District]])),MAX($A$1:A257)+1,0)</f>
        <v>0</v>
      </c>
      <c r="B258" s="253" t="s">
        <v>1417</v>
      </c>
      <c r="C258" s="254" t="s">
        <v>2727</v>
      </c>
      <c r="D258" s="255" t="s">
        <v>156</v>
      </c>
      <c r="E258" s="253" t="s">
        <v>1418</v>
      </c>
      <c r="F258" s="255" t="s">
        <v>1419</v>
      </c>
      <c r="G258" s="122" t="str">
        <f ca="1"/>
        <v>Freeport SD 145</v>
      </c>
      <c r="H258" s="122" t="str">
        <f>IFERROR(VLOOKUP(ROWS($H$2:H258),$A$2:$B$995,2,FALSE),"")</f>
        <v/>
      </c>
    </row>
    <row r="259" spans="1:8" ht="15" x14ac:dyDescent="0.25">
      <c r="A259" s="122">
        <f>IF(ISNUMBER(SEARCH('Cover Page'!$D$9,Table1[[#This Row],[School District]])),MAX($A$1:A258)+1,0)</f>
        <v>0</v>
      </c>
      <c r="B259" s="253" t="s">
        <v>402</v>
      </c>
      <c r="C259" s="254" t="s">
        <v>2728</v>
      </c>
      <c r="D259" s="255" t="s">
        <v>156</v>
      </c>
      <c r="E259" s="253" t="s">
        <v>2326</v>
      </c>
      <c r="F259" s="255" t="s">
        <v>1421</v>
      </c>
      <c r="G259" s="122" t="str">
        <f ca="1"/>
        <v>Freeport SD 145</v>
      </c>
      <c r="H259" s="122" t="str">
        <f>IFERROR(VLOOKUP(ROWS($H$2:H259),$A$2:$B$995,2,FALSE),"")</f>
        <v/>
      </c>
    </row>
    <row r="260" spans="1:8" ht="15" customHeight="1" x14ac:dyDescent="0.25">
      <c r="A260" s="122">
        <f>IF(ISNUMBER(SEARCH('Cover Page'!$D$9,Table1[[#This Row],[School District]])),MAX($A$1:A259)+1,0)</f>
        <v>0</v>
      </c>
      <c r="B260" s="253" t="s">
        <v>1422</v>
      </c>
      <c r="C260" s="254" t="s">
        <v>2729</v>
      </c>
      <c r="D260" s="255" t="s">
        <v>156</v>
      </c>
      <c r="E260" s="253" t="s">
        <v>1423</v>
      </c>
      <c r="F260" s="255" t="s">
        <v>1424</v>
      </c>
      <c r="G260" s="122" t="str">
        <f ca="1"/>
        <v>Freeport SD 145</v>
      </c>
      <c r="H260" s="122" t="str">
        <f>IFERROR(VLOOKUP(ROWS($H$2:H260),$A$2:$B$995,2,FALSE),"")</f>
        <v/>
      </c>
    </row>
    <row r="261" spans="1:8" ht="15" x14ac:dyDescent="0.25">
      <c r="A261" s="122">
        <f>IF(ISNUMBER(SEARCH('Cover Page'!$D$9,Table1[[#This Row],[School District]])),MAX($A$1:A260)+1,0)</f>
        <v>0</v>
      </c>
      <c r="B261" s="253" t="s">
        <v>403</v>
      </c>
      <c r="C261" s="254" t="s">
        <v>2730</v>
      </c>
      <c r="D261" s="255" t="s">
        <v>156</v>
      </c>
      <c r="E261" s="253" t="s">
        <v>1066</v>
      </c>
      <c r="F261" s="255" t="s">
        <v>1425</v>
      </c>
      <c r="G261" s="122" t="str">
        <f ca="1"/>
        <v>Freeport SD 145</v>
      </c>
      <c r="H261" s="122" t="str">
        <f>IFERROR(VLOOKUP(ROWS($H$2:H261),$A$2:$B$995,2,FALSE),"")</f>
        <v/>
      </c>
    </row>
    <row r="262" spans="1:8" ht="15" x14ac:dyDescent="0.25">
      <c r="A262" s="122">
        <f>IF(ISNUMBER(SEARCH('Cover Page'!$D$9,Table1[[#This Row],[School District]])),MAX($A$1:A261)+1,0)</f>
        <v>0</v>
      </c>
      <c r="B262" s="253" t="s">
        <v>404</v>
      </c>
      <c r="C262" s="254" t="s">
        <v>2731</v>
      </c>
      <c r="D262" s="255" t="s">
        <v>201</v>
      </c>
      <c r="E262" s="253" t="s">
        <v>1279</v>
      </c>
      <c r="F262" s="255" t="s">
        <v>1426</v>
      </c>
      <c r="G262" s="122" t="str">
        <f ca="1"/>
        <v>Freeport SD 145</v>
      </c>
      <c r="H262" s="122" t="str">
        <f>IFERROR(VLOOKUP(ROWS($H$2:H262),$A$2:$B$995,2,FALSE),"")</f>
        <v/>
      </c>
    </row>
    <row r="263" spans="1:8" ht="15" customHeight="1" x14ac:dyDescent="0.25">
      <c r="A263" s="122">
        <f>IF(ISNUMBER(SEARCH('Cover Page'!$D$9,Table1[[#This Row],[School District]])),MAX($A$1:A262)+1,0)</f>
        <v>0</v>
      </c>
      <c r="B263" s="253" t="s">
        <v>405</v>
      </c>
      <c r="C263" s="254" t="s">
        <v>2732</v>
      </c>
      <c r="D263" s="255" t="s">
        <v>156</v>
      </c>
      <c r="E263" s="253" t="s">
        <v>1064</v>
      </c>
      <c r="F263" s="255" t="s">
        <v>1427</v>
      </c>
      <c r="G263" s="122" t="str">
        <f ca="1"/>
        <v>Freeport SD 145</v>
      </c>
      <c r="H263" s="122" t="str">
        <f>IFERROR(VLOOKUP(ROWS($H$2:H263),$A$2:$B$995,2,FALSE),"")</f>
        <v/>
      </c>
    </row>
    <row r="264" spans="1:8" ht="15" x14ac:dyDescent="0.25">
      <c r="A264" s="122">
        <f>IF(ISNUMBER(SEARCH('Cover Page'!$D$9,Table1[[#This Row],[School District]])),MAX($A$1:A263)+1,0)</f>
        <v>0</v>
      </c>
      <c r="B264" s="253" t="s">
        <v>406</v>
      </c>
      <c r="C264" s="254" t="s">
        <v>2733</v>
      </c>
      <c r="D264" s="255" t="s">
        <v>156</v>
      </c>
      <c r="E264" s="253" t="s">
        <v>1202</v>
      </c>
      <c r="F264" s="255" t="s">
        <v>1428</v>
      </c>
      <c r="G264" s="122" t="str">
        <f ca="1"/>
        <v>Freeport SD 145</v>
      </c>
      <c r="H264" s="122" t="str">
        <f>IFERROR(VLOOKUP(ROWS($H$2:H264),$A$2:$B$995,2,FALSE),"")</f>
        <v/>
      </c>
    </row>
    <row r="265" spans="1:8" ht="15" x14ac:dyDescent="0.25">
      <c r="A265" s="122">
        <f>IF(ISNUMBER(SEARCH('Cover Page'!$D$9,Table1[[#This Row],[School District]])),MAX($A$1:A264)+1,0)</f>
        <v>0</v>
      </c>
      <c r="B265" s="253" t="s">
        <v>407</v>
      </c>
      <c r="C265" s="254" t="s">
        <v>2734</v>
      </c>
      <c r="D265" s="255" t="s">
        <v>201</v>
      </c>
      <c r="E265" s="253" t="s">
        <v>1050</v>
      </c>
      <c r="F265" s="255" t="s">
        <v>1429</v>
      </c>
      <c r="G265" s="122" t="str">
        <f ca="1"/>
        <v>Freeport SD 145</v>
      </c>
      <c r="H265" s="122" t="str">
        <f>IFERROR(VLOOKUP(ROWS($H$2:H265),$A$2:$B$995,2,FALSE),"")</f>
        <v/>
      </c>
    </row>
    <row r="266" spans="1:8" ht="15" x14ac:dyDescent="0.25">
      <c r="A266" s="122">
        <f>IF(ISNUMBER(SEARCH('Cover Page'!$D$9,Table1[[#This Row],[School District]])),MAX($A$1:A265)+1,0)</f>
        <v>0</v>
      </c>
      <c r="B266" s="253" t="s">
        <v>408</v>
      </c>
      <c r="C266" s="254" t="s">
        <v>2735</v>
      </c>
      <c r="D266" s="255" t="s">
        <v>156</v>
      </c>
      <c r="E266" s="253" t="s">
        <v>2420</v>
      </c>
      <c r="F266" s="255" t="s">
        <v>1430</v>
      </c>
      <c r="G266" s="122" t="str">
        <f ca="1"/>
        <v>Freeport SD 145</v>
      </c>
      <c r="H266" s="122" t="str">
        <f>IFERROR(VLOOKUP(ROWS($H$2:H266),$A$2:$B$995,2,FALSE),"")</f>
        <v/>
      </c>
    </row>
    <row r="267" spans="1:8" ht="15" x14ac:dyDescent="0.25">
      <c r="A267" s="122">
        <f>IF(ISNUMBER(SEARCH('Cover Page'!$D$9,Table1[[#This Row],[School District]])),MAX($A$1:A266)+1,0)</f>
        <v>0</v>
      </c>
      <c r="B267" s="253" t="s">
        <v>409</v>
      </c>
      <c r="C267" s="254" t="s">
        <v>2736</v>
      </c>
      <c r="D267" s="255" t="s">
        <v>156</v>
      </c>
      <c r="E267" s="253" t="s">
        <v>1228</v>
      </c>
      <c r="F267" s="255" t="s">
        <v>1431</v>
      </c>
      <c r="G267" s="122" t="str">
        <f ca="1"/>
        <v>Freeport SD 145</v>
      </c>
      <c r="H267" s="122" t="str">
        <f>IFERROR(VLOOKUP(ROWS($H$2:H267),$A$2:$B$995,2,FALSE),"")</f>
        <v/>
      </c>
    </row>
    <row r="268" spans="1:8" ht="15" x14ac:dyDescent="0.25">
      <c r="A268" s="122">
        <f>IF(ISNUMBER(SEARCH('Cover Page'!$D$9,Table1[[#This Row],[School District]])),MAX($A$1:A267)+1,0)</f>
        <v>0</v>
      </c>
      <c r="B268" s="253" t="s">
        <v>1432</v>
      </c>
      <c r="C268" s="254" t="s">
        <v>2737</v>
      </c>
      <c r="D268" s="255" t="s">
        <v>156</v>
      </c>
      <c r="E268" s="253" t="s">
        <v>2327</v>
      </c>
      <c r="F268" s="255" t="s">
        <v>1433</v>
      </c>
      <c r="G268" s="122" t="str">
        <f ca="1"/>
        <v>Freeport SD 145</v>
      </c>
      <c r="H268" s="122" t="str">
        <f>IFERROR(VLOOKUP(ROWS($H$2:H268),$A$2:$B$995,2,FALSE),"")</f>
        <v/>
      </c>
    </row>
    <row r="269" spans="1:8" ht="15" x14ac:dyDescent="0.25">
      <c r="A269" s="122">
        <f>IF(ISNUMBER(SEARCH('Cover Page'!$D$9,Table1[[#This Row],[School District]])),MAX($A$1:A268)+1,0)</f>
        <v>0</v>
      </c>
      <c r="B269" s="253" t="s">
        <v>410</v>
      </c>
      <c r="C269" s="254" t="s">
        <v>2738</v>
      </c>
      <c r="D269" s="255" t="s">
        <v>156</v>
      </c>
      <c r="E269" s="253" t="s">
        <v>2421</v>
      </c>
      <c r="F269" s="255" t="s">
        <v>1434</v>
      </c>
      <c r="G269" s="122" t="str">
        <f ca="1"/>
        <v>Freeport SD 145</v>
      </c>
      <c r="H269" s="122" t="str">
        <f>IFERROR(VLOOKUP(ROWS($H$2:H269),$A$2:$B$995,2,FALSE),"")</f>
        <v/>
      </c>
    </row>
    <row r="270" spans="1:8" ht="15" x14ac:dyDescent="0.25">
      <c r="A270" s="122">
        <f>IF(ISNUMBER(SEARCH('Cover Page'!$D$9,Table1[[#This Row],[School District]])),MAX($A$1:A269)+1,0)</f>
        <v>0</v>
      </c>
      <c r="B270" s="253" t="s">
        <v>411</v>
      </c>
      <c r="C270" s="254" t="s">
        <v>2739</v>
      </c>
      <c r="D270" s="255" t="s">
        <v>156</v>
      </c>
      <c r="E270" s="253" t="s">
        <v>1050</v>
      </c>
      <c r="F270" s="255" t="s">
        <v>1435</v>
      </c>
      <c r="G270" s="122" t="str">
        <f ca="1"/>
        <v>Freeport SD 145</v>
      </c>
      <c r="H270" s="122" t="str">
        <f>IFERROR(VLOOKUP(ROWS($H$2:H270),$A$2:$B$995,2,FALSE),"")</f>
        <v/>
      </c>
    </row>
    <row r="271" spans="1:8" ht="15" x14ac:dyDescent="0.25">
      <c r="A271" s="122">
        <f>IF(ISNUMBER(SEARCH('Cover Page'!$D$9,Table1[[#This Row],[School District]])),MAX($A$1:A270)+1,0)</f>
        <v>0</v>
      </c>
      <c r="B271" s="253" t="s">
        <v>412</v>
      </c>
      <c r="C271" s="254" t="s">
        <v>2740</v>
      </c>
      <c r="D271" s="255" t="s">
        <v>156</v>
      </c>
      <c r="E271" s="253" t="s">
        <v>1212</v>
      </c>
      <c r="F271" s="255" t="s">
        <v>1436</v>
      </c>
      <c r="G271" s="122" t="str">
        <f ca="1"/>
        <v>Freeport SD 145</v>
      </c>
      <c r="H271" s="122" t="str">
        <f>IFERROR(VLOOKUP(ROWS($H$2:H271),$A$2:$B$995,2,FALSE),"")</f>
        <v/>
      </c>
    </row>
    <row r="272" spans="1:8" ht="15" x14ac:dyDescent="0.25">
      <c r="A272" s="122">
        <f>IF(ISNUMBER(SEARCH('Cover Page'!$D$9,Table1[[#This Row],[School District]])),MAX($A$1:A271)+1,0)</f>
        <v>0</v>
      </c>
      <c r="B272" s="253" t="s">
        <v>413</v>
      </c>
      <c r="C272" s="254" t="s">
        <v>2741</v>
      </c>
      <c r="D272" s="255" t="s">
        <v>154</v>
      </c>
      <c r="E272" s="253" t="s">
        <v>1120</v>
      </c>
      <c r="F272" s="255" t="s">
        <v>1437</v>
      </c>
      <c r="G272" s="122" t="str">
        <f ca="1"/>
        <v>Freeport SD 145</v>
      </c>
      <c r="H272" s="122" t="str">
        <f>IFERROR(VLOOKUP(ROWS($H$2:H272),$A$2:$B$995,2,FALSE),"")</f>
        <v/>
      </c>
    </row>
    <row r="273" spans="1:8" ht="15" x14ac:dyDescent="0.25">
      <c r="A273" s="122">
        <f>IF(ISNUMBER(SEARCH('Cover Page'!$D$9,Table1[[#This Row],[School District]])),MAX($A$1:A272)+1,0)</f>
        <v>0</v>
      </c>
      <c r="B273" s="253" t="s">
        <v>414</v>
      </c>
      <c r="C273" s="254" t="s">
        <v>2742</v>
      </c>
      <c r="D273" s="255" t="s">
        <v>154</v>
      </c>
      <c r="E273" s="253" t="s">
        <v>1048</v>
      </c>
      <c r="F273" s="255" t="s">
        <v>1438</v>
      </c>
      <c r="G273" s="122" t="str">
        <f ca="1"/>
        <v>Freeport SD 145</v>
      </c>
      <c r="H273" s="122" t="str">
        <f>IFERROR(VLOOKUP(ROWS($H$2:H273),$A$2:$B$995,2,FALSE),"")</f>
        <v/>
      </c>
    </row>
    <row r="274" spans="1:8" ht="15" x14ac:dyDescent="0.25">
      <c r="A274" s="122">
        <f>IF(ISNUMBER(SEARCH('Cover Page'!$D$9,Table1[[#This Row],[School District]])),MAX($A$1:A273)+1,0)</f>
        <v>0</v>
      </c>
      <c r="B274" s="253" t="s">
        <v>415</v>
      </c>
      <c r="C274" s="254" t="s">
        <v>2743</v>
      </c>
      <c r="D274" s="255" t="s">
        <v>156</v>
      </c>
      <c r="E274" s="253" t="s">
        <v>2422</v>
      </c>
      <c r="F274" s="255" t="s">
        <v>1439</v>
      </c>
      <c r="G274" s="122" t="str">
        <f ca="1"/>
        <v>Freeport SD 145</v>
      </c>
      <c r="H274" s="122" t="str">
        <f>IFERROR(VLOOKUP(ROWS($H$2:H274),$A$2:$B$995,2,FALSE),"")</f>
        <v/>
      </c>
    </row>
    <row r="275" spans="1:8" ht="15" x14ac:dyDescent="0.25">
      <c r="A275" s="122">
        <f>IF(ISNUMBER(SEARCH('Cover Page'!$D$9,Table1[[#This Row],[School District]])),MAX($A$1:A274)+1,0)</f>
        <v>0</v>
      </c>
      <c r="B275" s="253" t="s">
        <v>416</v>
      </c>
      <c r="C275" s="254" t="s">
        <v>2744</v>
      </c>
      <c r="D275" s="255" t="s">
        <v>154</v>
      </c>
      <c r="E275" s="253" t="s">
        <v>1050</v>
      </c>
      <c r="F275" s="255" t="s">
        <v>1440</v>
      </c>
      <c r="G275" s="122" t="str">
        <f ca="1"/>
        <v>Freeport SD 145</v>
      </c>
      <c r="H275" s="122" t="str">
        <f>IFERROR(VLOOKUP(ROWS($H$2:H275),$A$2:$B$995,2,FALSE),"")</f>
        <v/>
      </c>
    </row>
    <row r="276" spans="1:8" ht="15" x14ac:dyDescent="0.25">
      <c r="A276" s="122">
        <f>IF(ISNUMBER(SEARCH('Cover Page'!$D$9,Table1[[#This Row],[School District]])),MAX($A$1:A275)+1,0)</f>
        <v>0</v>
      </c>
      <c r="B276" s="253" t="s">
        <v>417</v>
      </c>
      <c r="C276" s="254" t="s">
        <v>2745</v>
      </c>
      <c r="D276" s="255" t="s">
        <v>154</v>
      </c>
      <c r="E276" s="253" t="s">
        <v>2423</v>
      </c>
      <c r="F276" s="255" t="s">
        <v>1441</v>
      </c>
      <c r="G276" s="122" t="str">
        <f ca="1"/>
        <v>Freeport SD 145</v>
      </c>
      <c r="H276" s="122" t="str">
        <f>IFERROR(VLOOKUP(ROWS($H$2:H276),$A$2:$B$995,2,FALSE),"")</f>
        <v/>
      </c>
    </row>
    <row r="277" spans="1:8" ht="15" customHeight="1" x14ac:dyDescent="0.25">
      <c r="A277" s="122">
        <f>IF(ISNUMBER(SEARCH('Cover Page'!$D$9,Table1[[#This Row],[School District]])),MAX($A$1:A276)+1,0)</f>
        <v>0</v>
      </c>
      <c r="B277" s="253" t="s">
        <v>418</v>
      </c>
      <c r="C277" s="254" t="s">
        <v>2746</v>
      </c>
      <c r="D277" s="255" t="s">
        <v>156</v>
      </c>
      <c r="E277" s="253" t="s">
        <v>2424</v>
      </c>
      <c r="F277" s="255" t="s">
        <v>1442</v>
      </c>
      <c r="G277" s="122" t="str">
        <f ca="1"/>
        <v>Freeport SD 145</v>
      </c>
      <c r="H277" s="122" t="str">
        <f>IFERROR(VLOOKUP(ROWS($H$2:H277),$A$2:$B$995,2,FALSE),"")</f>
        <v/>
      </c>
    </row>
    <row r="278" spans="1:8" ht="15" x14ac:dyDescent="0.25">
      <c r="A278" s="122">
        <f>IF(ISNUMBER(SEARCH('Cover Page'!$D$9,Table1[[#This Row],[School District]])),MAX($A$1:A277)+1,0)</f>
        <v>0</v>
      </c>
      <c r="B278" s="253" t="s">
        <v>419</v>
      </c>
      <c r="C278" s="254" t="s">
        <v>2747</v>
      </c>
      <c r="D278" s="255" t="s">
        <v>154</v>
      </c>
      <c r="E278" s="253" t="s">
        <v>1050</v>
      </c>
      <c r="F278" s="255" t="s">
        <v>1443</v>
      </c>
      <c r="G278" s="122" t="str">
        <f ca="1"/>
        <v>Freeport SD 145</v>
      </c>
      <c r="H278" s="122" t="str">
        <f>IFERROR(VLOOKUP(ROWS($H$2:H278),$A$2:$B$995,2,FALSE),"")</f>
        <v/>
      </c>
    </row>
    <row r="279" spans="1:8" ht="15" x14ac:dyDescent="0.25">
      <c r="A279" s="122">
        <f>IF(ISNUMBER(SEARCH('Cover Page'!$D$9,Table1[[#This Row],[School District]])),MAX($A$1:A278)+1,0)</f>
        <v>0</v>
      </c>
      <c r="B279" s="253" t="s">
        <v>420</v>
      </c>
      <c r="C279" s="254" t="s">
        <v>2748</v>
      </c>
      <c r="D279" s="255" t="s">
        <v>201</v>
      </c>
      <c r="E279" s="253" t="s">
        <v>1050</v>
      </c>
      <c r="F279" s="255" t="s">
        <v>1444</v>
      </c>
      <c r="G279" s="122" t="str">
        <f ca="1"/>
        <v>Freeport SD 145</v>
      </c>
      <c r="H279" s="122" t="str">
        <f>IFERROR(VLOOKUP(ROWS($H$2:H279),$A$2:$B$995,2,FALSE),"")</f>
        <v/>
      </c>
    </row>
    <row r="280" spans="1:8" ht="15" x14ac:dyDescent="0.25">
      <c r="A280" s="122">
        <f>IF(ISNUMBER(SEARCH('Cover Page'!$D$9,Table1[[#This Row],[School District]])),MAX($A$1:A279)+1,0)</f>
        <v>0</v>
      </c>
      <c r="B280" s="253" t="s">
        <v>421</v>
      </c>
      <c r="C280" s="254" t="s">
        <v>2749</v>
      </c>
      <c r="D280" s="255" t="s">
        <v>155</v>
      </c>
      <c r="E280" s="253" t="s">
        <v>1050</v>
      </c>
      <c r="F280" s="255" t="s">
        <v>1445</v>
      </c>
      <c r="G280" s="122" t="str">
        <f ca="1"/>
        <v>Freeport SD 145</v>
      </c>
      <c r="H280" s="122" t="str">
        <f>IFERROR(VLOOKUP(ROWS($H$2:H280),$A$2:$B$995,2,FALSE),"")</f>
        <v/>
      </c>
    </row>
    <row r="281" spans="1:8" ht="15" x14ac:dyDescent="0.25">
      <c r="A281" s="122">
        <f>IF(ISNUMBER(SEARCH('Cover Page'!$D$9,Table1[[#This Row],[School District]])),MAX($A$1:A280)+1,0)</f>
        <v>0</v>
      </c>
      <c r="B281" s="253" t="s">
        <v>422</v>
      </c>
      <c r="C281" s="254" t="s">
        <v>2750</v>
      </c>
      <c r="D281" s="255" t="s">
        <v>155</v>
      </c>
      <c r="E281" s="253" t="s">
        <v>1050</v>
      </c>
      <c r="F281" s="255" t="s">
        <v>1446</v>
      </c>
      <c r="G281" s="122" t="str">
        <f ca="1"/>
        <v>Freeport SD 145</v>
      </c>
      <c r="H281" s="122" t="str">
        <f>IFERROR(VLOOKUP(ROWS($H$2:H281),$A$2:$B$995,2,FALSE),"")</f>
        <v/>
      </c>
    </row>
    <row r="282" spans="1:8" ht="15" customHeight="1" x14ac:dyDescent="0.25">
      <c r="A282" s="122">
        <f>IF(ISNUMBER(SEARCH('Cover Page'!$D$9,Table1[[#This Row],[School District]])),MAX($A$1:A281)+1,0)</f>
        <v>0</v>
      </c>
      <c r="B282" s="253" t="s">
        <v>423</v>
      </c>
      <c r="C282" s="254" t="s">
        <v>2751</v>
      </c>
      <c r="D282" s="255" t="s">
        <v>154</v>
      </c>
      <c r="E282" s="253" t="s">
        <v>1050</v>
      </c>
      <c r="F282" s="255" t="s">
        <v>1447</v>
      </c>
      <c r="G282" s="122" t="str">
        <f ca="1"/>
        <v>Freeport SD 145</v>
      </c>
      <c r="H282" s="122" t="str">
        <f>IFERROR(VLOOKUP(ROWS($H$2:H282),$A$2:$B$995,2,FALSE),"")</f>
        <v/>
      </c>
    </row>
    <row r="283" spans="1:8" ht="15" customHeight="1" x14ac:dyDescent="0.25">
      <c r="A283" s="122">
        <f>IF(ISNUMBER(SEARCH('Cover Page'!$D$9,Table1[[#This Row],[School District]])),MAX($A$1:A282)+1,0)</f>
        <v>0</v>
      </c>
      <c r="B283" s="253" t="s">
        <v>424</v>
      </c>
      <c r="C283" s="254" t="s">
        <v>2752</v>
      </c>
      <c r="D283" s="255" t="s">
        <v>154</v>
      </c>
      <c r="E283" s="253" t="s">
        <v>1052</v>
      </c>
      <c r="F283" s="255" t="s">
        <v>1448</v>
      </c>
      <c r="G283" s="122" t="str">
        <f ca="1"/>
        <v>Freeport SD 145</v>
      </c>
      <c r="H283" s="122" t="str">
        <f>IFERROR(VLOOKUP(ROWS($H$2:H283),$A$2:$B$995,2,FALSE),"")</f>
        <v/>
      </c>
    </row>
    <row r="284" spans="1:8" ht="15" x14ac:dyDescent="0.25">
      <c r="A284" s="122">
        <f>IF(ISNUMBER(SEARCH('Cover Page'!$D$9,Table1[[#This Row],[School District]])),MAX($A$1:A283)+1,0)</f>
        <v>0</v>
      </c>
      <c r="B284" s="253" t="s">
        <v>425</v>
      </c>
      <c r="C284" s="254" t="s">
        <v>2753</v>
      </c>
      <c r="D284" s="255" t="s">
        <v>201</v>
      </c>
      <c r="E284" s="253" t="s">
        <v>1050</v>
      </c>
      <c r="F284" s="255" t="s">
        <v>1449</v>
      </c>
      <c r="G284" s="122" t="str">
        <f ca="1"/>
        <v>Freeport SD 145</v>
      </c>
      <c r="H284" s="122" t="str">
        <f>IFERROR(VLOOKUP(ROWS($H$2:H284),$A$2:$B$995,2,FALSE),"")</f>
        <v/>
      </c>
    </row>
    <row r="285" spans="1:8" ht="15" x14ac:dyDescent="0.25">
      <c r="A285" s="122">
        <f>IF(ISNUMBER(SEARCH('Cover Page'!$D$9,Table1[[#This Row],[School District]])),MAX($A$1:A284)+1,0)</f>
        <v>0</v>
      </c>
      <c r="B285" s="253" t="s">
        <v>426</v>
      </c>
      <c r="C285" s="254" t="s">
        <v>2754</v>
      </c>
      <c r="D285" s="255" t="s">
        <v>201</v>
      </c>
      <c r="E285" s="253" t="s">
        <v>1048</v>
      </c>
      <c r="F285" s="255" t="s">
        <v>1450</v>
      </c>
      <c r="G285" s="122" t="str">
        <f ca="1"/>
        <v>Freeport SD 145</v>
      </c>
      <c r="H285" s="122" t="str">
        <f>IFERROR(VLOOKUP(ROWS($H$2:H285),$A$2:$B$995,2,FALSE),"")</f>
        <v/>
      </c>
    </row>
    <row r="286" spans="1:8" ht="15" x14ac:dyDescent="0.25">
      <c r="A286" s="122">
        <f>IF(ISNUMBER(SEARCH('Cover Page'!$D$9,Table1[[#This Row],[School District]])),MAX($A$1:A285)+1,0)</f>
        <v>0</v>
      </c>
      <c r="B286" s="253" t="s">
        <v>1451</v>
      </c>
      <c r="C286" s="254" t="s">
        <v>2755</v>
      </c>
      <c r="D286" s="255" t="s">
        <v>155</v>
      </c>
      <c r="E286" s="253" t="s">
        <v>1452</v>
      </c>
      <c r="F286" s="255" t="s">
        <v>1453</v>
      </c>
      <c r="G286" s="122" t="str">
        <f ca="1"/>
        <v>Freeport SD 145</v>
      </c>
      <c r="H286" s="122" t="str">
        <f>IFERROR(VLOOKUP(ROWS($H$2:H286),$A$2:$B$995,2,FALSE),"")</f>
        <v/>
      </c>
    </row>
    <row r="287" spans="1:8" ht="15" x14ac:dyDescent="0.25">
      <c r="A287" s="122">
        <f>IF(ISNUMBER(SEARCH('Cover Page'!$D$9,Table1[[#This Row],[School District]])),MAX($A$1:A286)+1,0)</f>
        <v>0</v>
      </c>
      <c r="B287" s="253" t="s">
        <v>427</v>
      </c>
      <c r="C287" s="254" t="s">
        <v>2756</v>
      </c>
      <c r="D287" s="255" t="s">
        <v>154</v>
      </c>
      <c r="E287" s="253" t="s">
        <v>1452</v>
      </c>
      <c r="F287" s="255" t="s">
        <v>1454</v>
      </c>
      <c r="G287" s="122" t="str">
        <f ca="1"/>
        <v>Freeport SD 145</v>
      </c>
      <c r="H287" s="122" t="str">
        <f>IFERROR(VLOOKUP(ROWS($H$2:H287),$A$2:$B$995,2,FALSE),"")</f>
        <v/>
      </c>
    </row>
    <row r="288" spans="1:8" ht="15" x14ac:dyDescent="0.25">
      <c r="A288" s="122">
        <f>IF(ISNUMBER(SEARCH('Cover Page'!$D$9,Table1[[#This Row],[School District]])),MAX($A$1:A287)+1,0)</f>
        <v>0</v>
      </c>
      <c r="B288" s="253" t="s">
        <v>428</v>
      </c>
      <c r="C288" s="254" t="s">
        <v>2757</v>
      </c>
      <c r="D288" s="255" t="s">
        <v>154</v>
      </c>
      <c r="E288" s="253" t="s">
        <v>1120</v>
      </c>
      <c r="F288" s="255" t="s">
        <v>1455</v>
      </c>
      <c r="G288" s="122" t="str">
        <f ca="1"/>
        <v>Freeport SD 145</v>
      </c>
      <c r="H288" s="122" t="str">
        <f>IFERROR(VLOOKUP(ROWS($H$2:H288),$A$2:$B$995,2,FALSE),"")</f>
        <v/>
      </c>
    </row>
    <row r="289" spans="1:8" ht="15" x14ac:dyDescent="0.25">
      <c r="A289" s="122">
        <f>IF(ISNUMBER(SEARCH('Cover Page'!$D$9,Table1[[#This Row],[School District]])),MAX($A$1:A288)+1,0)</f>
        <v>0</v>
      </c>
      <c r="B289" s="253" t="s">
        <v>429</v>
      </c>
      <c r="C289" s="254" t="s">
        <v>2758</v>
      </c>
      <c r="D289" s="255" t="s">
        <v>154</v>
      </c>
      <c r="E289" s="253" t="s">
        <v>1050</v>
      </c>
      <c r="F289" s="255" t="s">
        <v>1456</v>
      </c>
      <c r="G289" s="122" t="str">
        <f ca="1"/>
        <v>Freeport SD 145</v>
      </c>
      <c r="H289" s="122" t="str">
        <f>IFERROR(VLOOKUP(ROWS($H$2:H289),$A$2:$B$995,2,FALSE),"")</f>
        <v/>
      </c>
    </row>
    <row r="290" spans="1:8" ht="15" x14ac:dyDescent="0.25">
      <c r="A290" s="122">
        <f>IF(ISNUMBER(SEARCH('Cover Page'!$D$9,Table1[[#This Row],[School District]])),MAX($A$1:A289)+1,0)</f>
        <v>0</v>
      </c>
      <c r="B290" s="253" t="s">
        <v>430</v>
      </c>
      <c r="C290" s="254" t="s">
        <v>2759</v>
      </c>
      <c r="D290" s="255" t="s">
        <v>156</v>
      </c>
      <c r="E290" s="253" t="s">
        <v>1112</v>
      </c>
      <c r="F290" s="255" t="s">
        <v>1457</v>
      </c>
      <c r="G290" s="122" t="str">
        <f ca="1"/>
        <v>Freeport SD 145</v>
      </c>
      <c r="H290" s="122" t="str">
        <f>IFERROR(VLOOKUP(ROWS($H$2:H290),$A$2:$B$995,2,FALSE),"")</f>
        <v/>
      </c>
    </row>
    <row r="291" spans="1:8" ht="15" x14ac:dyDescent="0.25">
      <c r="A291" s="122">
        <f>IF(ISNUMBER(SEARCH('Cover Page'!$D$9,Table1[[#This Row],[School District]])),MAX($A$1:A290)+1,0)</f>
        <v>0</v>
      </c>
      <c r="B291" s="253" t="s">
        <v>431</v>
      </c>
      <c r="C291" s="254" t="s">
        <v>2760</v>
      </c>
      <c r="D291" s="255" t="s">
        <v>154</v>
      </c>
      <c r="E291" s="253" t="s">
        <v>1140</v>
      </c>
      <c r="F291" s="255" t="s">
        <v>1458</v>
      </c>
      <c r="G291" s="122" t="str">
        <f ca="1"/>
        <v>Freeport SD 145</v>
      </c>
      <c r="H291" s="122" t="str">
        <f>IFERROR(VLOOKUP(ROWS($H$2:H291),$A$2:$B$995,2,FALSE),"")</f>
        <v/>
      </c>
    </row>
    <row r="292" spans="1:8" ht="15" x14ac:dyDescent="0.25">
      <c r="A292" s="122">
        <f>IF(ISNUMBER(SEARCH('Cover Page'!$D$9,Table1[[#This Row],[School District]])),MAX($A$1:A291)+1,0)</f>
        <v>0</v>
      </c>
      <c r="B292" s="253" t="s">
        <v>432</v>
      </c>
      <c r="C292" s="254" t="s">
        <v>2761</v>
      </c>
      <c r="D292" s="255" t="s">
        <v>155</v>
      </c>
      <c r="E292" s="253" t="s">
        <v>2297</v>
      </c>
      <c r="F292" s="255" t="s">
        <v>1459</v>
      </c>
      <c r="G292" s="122" t="str">
        <f ca="1"/>
        <v>Freeport SD 145</v>
      </c>
      <c r="H292" s="122" t="str">
        <f>IFERROR(VLOOKUP(ROWS($H$2:H292),$A$2:$B$995,2,FALSE),"")</f>
        <v/>
      </c>
    </row>
    <row r="293" spans="1:8" ht="15" x14ac:dyDescent="0.25">
      <c r="A293" s="122">
        <f>IF(ISNUMBER(SEARCH('Cover Page'!$D$9,Table1[[#This Row],[School District]])),MAX($A$1:A292)+1,0)</f>
        <v>0</v>
      </c>
      <c r="B293" s="253" t="s">
        <v>433</v>
      </c>
      <c r="C293" s="254" t="s">
        <v>2762</v>
      </c>
      <c r="D293" s="255" t="s">
        <v>154</v>
      </c>
      <c r="E293" s="253" t="s">
        <v>1140</v>
      </c>
      <c r="F293" s="255" t="s">
        <v>1460</v>
      </c>
      <c r="G293" s="122" t="str">
        <f ca="1"/>
        <v>Freeport SD 145</v>
      </c>
      <c r="H293" s="122" t="str">
        <f>IFERROR(VLOOKUP(ROWS($H$2:H293),$A$2:$B$995,2,FALSE),"")</f>
        <v/>
      </c>
    </row>
    <row r="294" spans="1:8" ht="15" customHeight="1" x14ac:dyDescent="0.25">
      <c r="A294" s="122">
        <f>IF(ISNUMBER(SEARCH('Cover Page'!$D$9,Table1[[#This Row],[School District]])),MAX($A$1:A293)+1,0)</f>
        <v>0</v>
      </c>
      <c r="B294" s="253" t="s">
        <v>434</v>
      </c>
      <c r="C294" s="254" t="s">
        <v>2763</v>
      </c>
      <c r="D294" s="255" t="s">
        <v>156</v>
      </c>
      <c r="E294" s="253" t="s">
        <v>1265</v>
      </c>
      <c r="F294" s="255" t="s">
        <v>1461</v>
      </c>
      <c r="G294" s="122" t="str">
        <f ca="1"/>
        <v>Freeport SD 145</v>
      </c>
      <c r="H294" s="122" t="str">
        <f>IFERROR(VLOOKUP(ROWS($H$2:H294),$A$2:$B$995,2,FALSE),"")</f>
        <v/>
      </c>
    </row>
    <row r="295" spans="1:8" ht="15" x14ac:dyDescent="0.25">
      <c r="A295" s="122">
        <f>IF(ISNUMBER(SEARCH('Cover Page'!$D$9,Table1[[#This Row],[School District]])),MAX($A$1:A294)+1,0)</f>
        <v>0</v>
      </c>
      <c r="B295" s="253" t="s">
        <v>1462</v>
      </c>
      <c r="C295" s="254" t="s">
        <v>2764</v>
      </c>
      <c r="D295" s="255" t="s">
        <v>156</v>
      </c>
      <c r="E295" s="253" t="s">
        <v>1279</v>
      </c>
      <c r="F295" s="255" t="s">
        <v>1463</v>
      </c>
      <c r="G295" s="122" t="str">
        <f ca="1"/>
        <v>Freeport SD 145</v>
      </c>
      <c r="H295" s="122" t="str">
        <f>IFERROR(VLOOKUP(ROWS($H$2:H295),$A$2:$B$995,2,FALSE),"")</f>
        <v/>
      </c>
    </row>
    <row r="296" spans="1:8" ht="15" x14ac:dyDescent="0.25">
      <c r="A296" s="122">
        <f>IF(ISNUMBER(SEARCH('Cover Page'!$D$9,Table1[[#This Row],[School District]])),MAX($A$1:A295)+1,0)</f>
        <v>0</v>
      </c>
      <c r="B296" s="253" t="s">
        <v>1464</v>
      </c>
      <c r="C296" s="254" t="s">
        <v>2765</v>
      </c>
      <c r="D296" s="255" t="s">
        <v>201</v>
      </c>
      <c r="E296" s="253" t="s">
        <v>1202</v>
      </c>
      <c r="F296" s="255" t="s">
        <v>1465</v>
      </c>
      <c r="G296" s="122" t="str">
        <f ca="1"/>
        <v>Freeport SD 145</v>
      </c>
      <c r="H296" s="122" t="str">
        <f>IFERROR(VLOOKUP(ROWS($H$2:H296),$A$2:$B$995,2,FALSE),"")</f>
        <v/>
      </c>
    </row>
    <row r="297" spans="1:8" ht="15" x14ac:dyDescent="0.25">
      <c r="A297" s="122">
        <f>IF(ISNUMBER(SEARCH('Cover Page'!$D$9,Table1[[#This Row],[School District]])),MAX($A$1:A296)+1,0)</f>
        <v>0</v>
      </c>
      <c r="B297" s="253" t="s">
        <v>435</v>
      </c>
      <c r="C297" s="254" t="s">
        <v>2766</v>
      </c>
      <c r="D297" s="255" t="s">
        <v>201</v>
      </c>
      <c r="E297" s="253" t="s">
        <v>1202</v>
      </c>
      <c r="F297" s="255" t="s">
        <v>1466</v>
      </c>
      <c r="G297" s="122" t="str">
        <f ca="1"/>
        <v>Freeport SD 145</v>
      </c>
      <c r="H297" s="122" t="str">
        <f>IFERROR(VLOOKUP(ROWS($H$2:H297),$A$2:$B$995,2,FALSE),"")</f>
        <v/>
      </c>
    </row>
    <row r="298" spans="1:8" ht="15" x14ac:dyDescent="0.25">
      <c r="A298" s="122">
        <f>IF(ISNUMBER(SEARCH('Cover Page'!$D$9,Table1[[#This Row],[School District]])),MAX($A$1:A297)+1,0)</f>
        <v>0</v>
      </c>
      <c r="B298" s="253" t="s">
        <v>436</v>
      </c>
      <c r="C298" s="254" t="s">
        <v>2767</v>
      </c>
      <c r="D298" s="255" t="s">
        <v>156</v>
      </c>
      <c r="E298" s="253" t="s">
        <v>1325</v>
      </c>
      <c r="F298" s="255" t="s">
        <v>1467</v>
      </c>
      <c r="G298" s="122" t="str">
        <f ca="1"/>
        <v>Freeport SD 145</v>
      </c>
      <c r="H298" s="122" t="str">
        <f>IFERROR(VLOOKUP(ROWS($H$2:H298),$A$2:$B$995,2,FALSE),"")</f>
        <v/>
      </c>
    </row>
    <row r="299" spans="1:8" ht="15" customHeight="1" x14ac:dyDescent="0.25">
      <c r="A299" s="122">
        <f>IF(ISNUMBER(SEARCH('Cover Page'!$D$9,Table1[[#This Row],[School District]])),MAX($A$1:A298)+1,0)</f>
        <v>0</v>
      </c>
      <c r="B299" s="253" t="s">
        <v>437</v>
      </c>
      <c r="C299" s="254" t="s">
        <v>2768</v>
      </c>
      <c r="D299" s="255" t="s">
        <v>156</v>
      </c>
      <c r="E299" s="253" t="s">
        <v>1305</v>
      </c>
      <c r="F299" s="255" t="s">
        <v>1468</v>
      </c>
      <c r="G299" s="122" t="str">
        <f ca="1"/>
        <v>Freeport SD 145</v>
      </c>
      <c r="H299" s="122" t="str">
        <f>IFERROR(VLOOKUP(ROWS($H$2:H299),$A$2:$B$995,2,FALSE),"")</f>
        <v/>
      </c>
    </row>
    <row r="300" spans="1:8" ht="15" x14ac:dyDescent="0.25">
      <c r="A300" s="122">
        <f>IF(ISNUMBER(SEARCH('Cover Page'!$D$9,Table1[[#This Row],[School District]])),MAX($A$1:A299)+1,0)</f>
        <v>0</v>
      </c>
      <c r="B300" s="253" t="s">
        <v>438</v>
      </c>
      <c r="C300" s="254" t="s">
        <v>2769</v>
      </c>
      <c r="D300" s="255" t="s">
        <v>154</v>
      </c>
      <c r="E300" s="253" t="s">
        <v>1050</v>
      </c>
      <c r="F300" s="255" t="s">
        <v>1469</v>
      </c>
      <c r="G300" s="122" t="str">
        <f ca="1"/>
        <v>Freeport SD 145</v>
      </c>
      <c r="H300" s="122" t="str">
        <f>IFERROR(VLOOKUP(ROWS($H$2:H300),$A$2:$B$995,2,FALSE),"")</f>
        <v/>
      </c>
    </row>
    <row r="301" spans="1:8" ht="15" x14ac:dyDescent="0.25">
      <c r="A301" s="122">
        <f>IF(ISNUMBER(SEARCH('Cover Page'!$D$9,Table1[[#This Row],[School District]])),MAX($A$1:A300)+1,0)</f>
        <v>0</v>
      </c>
      <c r="B301" s="253" t="s">
        <v>439</v>
      </c>
      <c r="C301" s="254" t="s">
        <v>2770</v>
      </c>
      <c r="D301" s="255" t="s">
        <v>154</v>
      </c>
      <c r="E301" s="253" t="s">
        <v>1050</v>
      </c>
      <c r="F301" s="255" t="s">
        <v>1470</v>
      </c>
      <c r="G301" s="122" t="str">
        <f ca="1"/>
        <v>Freeport SD 145</v>
      </c>
      <c r="H301" s="122" t="str">
        <f>IFERROR(VLOOKUP(ROWS($H$2:H301),$A$2:$B$995,2,FALSE),"")</f>
        <v/>
      </c>
    </row>
    <row r="302" spans="1:8" ht="15" x14ac:dyDescent="0.25">
      <c r="A302" s="122">
        <f>IF(ISNUMBER(SEARCH('Cover Page'!$D$9,Table1[[#This Row],[School District]])),MAX($A$1:A301)+1,0)</f>
        <v>0</v>
      </c>
      <c r="B302" s="253" t="s">
        <v>440</v>
      </c>
      <c r="C302" s="254" t="s">
        <v>2771</v>
      </c>
      <c r="D302" s="255" t="s">
        <v>201</v>
      </c>
      <c r="E302" s="253" t="s">
        <v>1471</v>
      </c>
      <c r="F302" s="255" t="s">
        <v>1472</v>
      </c>
      <c r="G302" s="122" t="str">
        <f ca="1"/>
        <v>Freeport SD 145</v>
      </c>
      <c r="H302" s="122" t="str">
        <f>IFERROR(VLOOKUP(ROWS($H$2:H302),$A$2:$B$995,2,FALSE),"")</f>
        <v/>
      </c>
    </row>
    <row r="303" spans="1:8" ht="15" customHeight="1" x14ac:dyDescent="0.25">
      <c r="A303" s="122">
        <f>IF(ISNUMBER(SEARCH('Cover Page'!$D$9,Table1[[#This Row],[School District]])),MAX($A$1:A302)+1,0)</f>
        <v>0</v>
      </c>
      <c r="B303" s="253" t="s">
        <v>441</v>
      </c>
      <c r="C303" s="254" t="s">
        <v>2772</v>
      </c>
      <c r="D303" s="255" t="s">
        <v>154</v>
      </c>
      <c r="E303" s="253" t="s">
        <v>1050</v>
      </c>
      <c r="F303" s="255" t="s">
        <v>1473</v>
      </c>
      <c r="G303" s="122" t="str">
        <f ca="1"/>
        <v>Freeport SD 145</v>
      </c>
      <c r="H303" s="122" t="str">
        <f>IFERROR(VLOOKUP(ROWS($H$2:H303),$A$2:$B$995,2,FALSE),"")</f>
        <v/>
      </c>
    </row>
    <row r="304" spans="1:8" ht="15" x14ac:dyDescent="0.25">
      <c r="A304" s="122">
        <f>IF(ISNUMBER(SEARCH('Cover Page'!$D$9,Table1[[#This Row],[School District]])),MAX($A$1:A303)+1,0)</f>
        <v>0</v>
      </c>
      <c r="B304" s="253" t="s">
        <v>1474</v>
      </c>
      <c r="C304" s="254" t="s">
        <v>2773</v>
      </c>
      <c r="D304" s="255" t="s">
        <v>154</v>
      </c>
      <c r="E304" s="253" t="s">
        <v>1050</v>
      </c>
      <c r="F304" s="255" t="s">
        <v>1475</v>
      </c>
      <c r="G304" s="122" t="str">
        <f ca="1"/>
        <v>Freeport SD 145</v>
      </c>
      <c r="H304" s="122" t="str">
        <f>IFERROR(VLOOKUP(ROWS($H$2:H304),$A$2:$B$995,2,FALSE),"")</f>
        <v/>
      </c>
    </row>
    <row r="305" spans="1:8" ht="15" x14ac:dyDescent="0.25">
      <c r="A305" s="122">
        <f>IF(ISNUMBER(SEARCH('Cover Page'!$D$9,Table1[[#This Row],[School District]])),MAX($A$1:A304)+1,0)</f>
        <v>0</v>
      </c>
      <c r="B305" s="253" t="s">
        <v>442</v>
      </c>
      <c r="C305" s="254" t="s">
        <v>2774</v>
      </c>
      <c r="D305" s="255" t="s">
        <v>156</v>
      </c>
      <c r="E305" s="253" t="s">
        <v>1199</v>
      </c>
      <c r="F305" s="255" t="s">
        <v>1476</v>
      </c>
      <c r="G305" s="122" t="str">
        <f ca="1"/>
        <v>Freeport SD 145</v>
      </c>
      <c r="H305" s="122" t="str">
        <f>IFERROR(VLOOKUP(ROWS($H$2:H305),$A$2:$B$995,2,FALSE),"")</f>
        <v/>
      </c>
    </row>
    <row r="306" spans="1:8" ht="15" customHeight="1" x14ac:dyDescent="0.25">
      <c r="A306" s="122">
        <f>IF(ISNUMBER(SEARCH('Cover Page'!$D$9,Table1[[#This Row],[School District]])),MAX($A$1:A305)+1,0)</f>
        <v>0</v>
      </c>
      <c r="B306" s="253" t="s">
        <v>443</v>
      </c>
      <c r="C306" s="254" t="s">
        <v>2775</v>
      </c>
      <c r="D306" s="255" t="s">
        <v>201</v>
      </c>
      <c r="E306" s="253" t="s">
        <v>2328</v>
      </c>
      <c r="F306" s="255" t="s">
        <v>1478</v>
      </c>
      <c r="G306" s="122" t="str">
        <f ca="1"/>
        <v>Freeport SD 145</v>
      </c>
      <c r="H306" s="122" t="str">
        <f>IFERROR(VLOOKUP(ROWS($H$2:H306),$A$2:$B$995,2,FALSE),"")</f>
        <v/>
      </c>
    </row>
    <row r="307" spans="1:8" ht="15" x14ac:dyDescent="0.25">
      <c r="A307" s="122">
        <f>IF(ISNUMBER(SEARCH('Cover Page'!$D$9,Table1[[#This Row],[School District]])),MAX($A$1:A306)+1,0)</f>
        <v>0</v>
      </c>
      <c r="B307" s="253" t="s">
        <v>444</v>
      </c>
      <c r="C307" s="254" t="s">
        <v>2776</v>
      </c>
      <c r="D307" s="255" t="s">
        <v>154</v>
      </c>
      <c r="E307" s="253" t="s">
        <v>1048</v>
      </c>
      <c r="F307" s="255" t="s">
        <v>1479</v>
      </c>
      <c r="G307" s="122" t="str">
        <f ca="1"/>
        <v>Freeport SD 145</v>
      </c>
      <c r="H307" s="122" t="str">
        <f>IFERROR(VLOOKUP(ROWS($H$2:H307),$A$2:$B$995,2,FALSE),"")</f>
        <v/>
      </c>
    </row>
    <row r="308" spans="1:8" ht="15" x14ac:dyDescent="0.25">
      <c r="A308" s="122">
        <f>IF(ISNUMBER(SEARCH('Cover Page'!$D$9,Table1[[#This Row],[School District]])),MAX($A$1:A307)+1,0)</f>
        <v>0</v>
      </c>
      <c r="B308" s="253" t="s">
        <v>1480</v>
      </c>
      <c r="C308" s="254" t="s">
        <v>2777</v>
      </c>
      <c r="D308" s="255" t="s">
        <v>154</v>
      </c>
      <c r="E308" s="253" t="s">
        <v>1056</v>
      </c>
      <c r="F308" s="255" t="s">
        <v>1481</v>
      </c>
      <c r="G308" s="122" t="str">
        <f ca="1"/>
        <v>Freeport SD 145</v>
      </c>
      <c r="H308" s="122" t="str">
        <f>IFERROR(VLOOKUP(ROWS($H$2:H308),$A$2:$B$995,2,FALSE),"")</f>
        <v/>
      </c>
    </row>
    <row r="309" spans="1:8" ht="15" customHeight="1" x14ac:dyDescent="0.25">
      <c r="A309" s="122">
        <f>IF(ISNUMBER(SEARCH('Cover Page'!$D$9,Table1[[#This Row],[School District]])),MAX($A$1:A308)+1,0)</f>
        <v>0</v>
      </c>
      <c r="B309" s="253" t="s">
        <v>445</v>
      </c>
      <c r="C309" s="254" t="s">
        <v>2778</v>
      </c>
      <c r="D309" s="255" t="s">
        <v>201</v>
      </c>
      <c r="E309" s="253" t="s">
        <v>1103</v>
      </c>
      <c r="F309" s="255" t="s">
        <v>1482</v>
      </c>
      <c r="G309" s="122" t="str">
        <f ca="1"/>
        <v>Freeport SD 145</v>
      </c>
      <c r="H309" s="122" t="str">
        <f>IFERROR(VLOOKUP(ROWS($H$2:H309),$A$2:$B$995,2,FALSE),"")</f>
        <v/>
      </c>
    </row>
    <row r="310" spans="1:8" ht="15" x14ac:dyDescent="0.25">
      <c r="A310" s="122">
        <f>IF(ISNUMBER(SEARCH('Cover Page'!$D$9,Table1[[#This Row],[School District]])),MAX($A$1:A309)+1,0)</f>
        <v>0</v>
      </c>
      <c r="B310" s="253" t="s">
        <v>446</v>
      </c>
      <c r="C310" s="254" t="s">
        <v>2779</v>
      </c>
      <c r="D310" s="255" t="s">
        <v>154</v>
      </c>
      <c r="E310" s="253" t="s">
        <v>2425</v>
      </c>
      <c r="F310" s="255" t="s">
        <v>1483</v>
      </c>
      <c r="G310" s="122" t="str">
        <f ca="1"/>
        <v>Freeport SD 145</v>
      </c>
      <c r="H310" s="122" t="str">
        <f>IFERROR(VLOOKUP(ROWS($H$2:H310),$A$2:$B$995,2,FALSE),"")</f>
        <v/>
      </c>
    </row>
    <row r="311" spans="1:8" ht="15" x14ac:dyDescent="0.25">
      <c r="A311" s="122">
        <f>IF(ISNUMBER(SEARCH('Cover Page'!$D$9,Table1[[#This Row],[School District]])),MAX($A$1:A310)+1,0)</f>
        <v>0</v>
      </c>
      <c r="B311" s="253" t="s">
        <v>447</v>
      </c>
      <c r="C311" s="254" t="s">
        <v>2780</v>
      </c>
      <c r="D311" s="255" t="s">
        <v>156</v>
      </c>
      <c r="E311" s="253" t="s">
        <v>2329</v>
      </c>
      <c r="F311" s="255" t="s">
        <v>1484</v>
      </c>
      <c r="G311" s="122" t="str">
        <f ca="1"/>
        <v>Freeport SD 145</v>
      </c>
      <c r="H311" s="122" t="str">
        <f>IFERROR(VLOOKUP(ROWS($H$2:H311),$A$2:$B$995,2,FALSE),"")</f>
        <v/>
      </c>
    </row>
    <row r="312" spans="1:8" ht="15" customHeight="1" x14ac:dyDescent="0.25">
      <c r="A312" s="122">
        <f>IF(ISNUMBER(SEARCH('Cover Page'!$D$9,Table1[[#This Row],[School District]])),MAX($A$1:A311)+1,0)</f>
        <v>0</v>
      </c>
      <c r="B312" s="253" t="s">
        <v>448</v>
      </c>
      <c r="C312" s="254" t="s">
        <v>2781</v>
      </c>
      <c r="D312" s="255" t="s">
        <v>201</v>
      </c>
      <c r="E312" s="253" t="s">
        <v>1052</v>
      </c>
      <c r="F312" s="255" t="s">
        <v>1485</v>
      </c>
      <c r="G312" s="122" t="str">
        <f ca="1"/>
        <v>Freeport SD 145</v>
      </c>
      <c r="H312" s="122" t="str">
        <f>IFERROR(VLOOKUP(ROWS($H$2:H312),$A$2:$B$995,2,FALSE),"")</f>
        <v/>
      </c>
    </row>
    <row r="313" spans="1:8" ht="15" x14ac:dyDescent="0.25">
      <c r="A313" s="122">
        <f>IF(ISNUMBER(SEARCH('Cover Page'!$D$9,Table1[[#This Row],[School District]])),MAX($A$1:A312)+1,0)</f>
        <v>0</v>
      </c>
      <c r="B313" s="253" t="s">
        <v>449</v>
      </c>
      <c r="C313" s="254" t="s">
        <v>2782</v>
      </c>
      <c r="D313" s="255" t="s">
        <v>156</v>
      </c>
      <c r="E313" s="253" t="s">
        <v>1477</v>
      </c>
      <c r="F313" s="255" t="s">
        <v>1486</v>
      </c>
      <c r="G313" s="122" t="str">
        <f ca="1"/>
        <v>Freeport SD 145</v>
      </c>
      <c r="H313" s="122" t="str">
        <f>IFERROR(VLOOKUP(ROWS($H$2:H313),$A$2:$B$995,2,FALSE),"")</f>
        <v/>
      </c>
    </row>
    <row r="314" spans="1:8" ht="15" x14ac:dyDescent="0.25">
      <c r="A314" s="122">
        <f>IF(ISNUMBER(SEARCH('Cover Page'!$D$9,Table1[[#This Row],[School District]])),MAX($A$1:A313)+1,0)</f>
        <v>0</v>
      </c>
      <c r="B314" s="253" t="s">
        <v>450</v>
      </c>
      <c r="C314" s="254" t="s">
        <v>2783</v>
      </c>
      <c r="D314" s="255" t="s">
        <v>154</v>
      </c>
      <c r="E314" s="253" t="s">
        <v>1050</v>
      </c>
      <c r="F314" s="255" t="s">
        <v>1487</v>
      </c>
      <c r="G314" s="122" t="str">
        <f ca="1"/>
        <v>Freeport SD 145</v>
      </c>
      <c r="H314" s="122" t="str">
        <f>IFERROR(VLOOKUP(ROWS($H$2:H314),$A$2:$B$995,2,FALSE),"")</f>
        <v/>
      </c>
    </row>
    <row r="315" spans="1:8" ht="15" x14ac:dyDescent="0.25">
      <c r="A315" s="122">
        <f>IF(ISNUMBER(SEARCH('Cover Page'!$D$9,Table1[[#This Row],[School District]])),MAX($A$1:A314)+1,0)</f>
        <v>0</v>
      </c>
      <c r="B315" s="253" t="s">
        <v>451</v>
      </c>
      <c r="C315" s="254" t="s">
        <v>2784</v>
      </c>
      <c r="D315" s="255" t="s">
        <v>201</v>
      </c>
      <c r="E315" s="253" t="s">
        <v>1140</v>
      </c>
      <c r="F315" s="255" t="s">
        <v>1488</v>
      </c>
      <c r="G315" s="122" t="str">
        <f ca="1"/>
        <v>Freeport SD 145</v>
      </c>
      <c r="H315" s="122" t="str">
        <f>IFERROR(VLOOKUP(ROWS($H$2:H315),$A$2:$B$995,2,FALSE),"")</f>
        <v/>
      </c>
    </row>
    <row r="316" spans="1:8" ht="15" x14ac:dyDescent="0.25">
      <c r="A316" s="122">
        <f>IF(ISNUMBER(SEARCH('Cover Page'!$D$9,Table1[[#This Row],[School District]])),MAX($A$1:A315)+1,0)</f>
        <v>0</v>
      </c>
      <c r="B316" s="253" t="s">
        <v>452</v>
      </c>
      <c r="C316" s="254" t="s">
        <v>2785</v>
      </c>
      <c r="D316" s="255" t="s">
        <v>154</v>
      </c>
      <c r="E316" s="253" t="s">
        <v>2295</v>
      </c>
      <c r="F316" s="255" t="s">
        <v>1489</v>
      </c>
      <c r="G316" s="122" t="str">
        <f ca="1"/>
        <v>Freeport SD 145</v>
      </c>
      <c r="H316" s="122" t="str">
        <f>IFERROR(VLOOKUP(ROWS($H$2:H316),$A$2:$B$995,2,FALSE),"")</f>
        <v/>
      </c>
    </row>
    <row r="317" spans="1:8" ht="15" x14ac:dyDescent="0.25">
      <c r="A317" s="122">
        <f>IF(ISNUMBER(SEARCH('Cover Page'!$D$9,Table1[[#This Row],[School District]])),MAX($A$1:A316)+1,0)</f>
        <v>0</v>
      </c>
      <c r="B317" s="253" t="s">
        <v>453</v>
      </c>
      <c r="C317" s="254" t="s">
        <v>2786</v>
      </c>
      <c r="D317" s="255" t="s">
        <v>155</v>
      </c>
      <c r="E317" s="253" t="s">
        <v>2295</v>
      </c>
      <c r="F317" s="255" t="s">
        <v>1490</v>
      </c>
      <c r="G317" s="122" t="str">
        <f ca="1"/>
        <v>Freeport SD 145</v>
      </c>
      <c r="H317" s="122" t="str">
        <f>IFERROR(VLOOKUP(ROWS($H$2:H317),$A$2:$B$995,2,FALSE),"")</f>
        <v/>
      </c>
    </row>
    <row r="318" spans="1:8" ht="15" x14ac:dyDescent="0.25">
      <c r="A318" s="122">
        <f>IF(ISNUMBER(SEARCH('Cover Page'!$D$9,Table1[[#This Row],[School District]])),MAX($A$1:A317)+1,0)</f>
        <v>1</v>
      </c>
      <c r="B318" s="253" t="s">
        <v>454</v>
      </c>
      <c r="C318" s="254" t="s">
        <v>2787</v>
      </c>
      <c r="D318" s="255" t="s">
        <v>156</v>
      </c>
      <c r="E318" s="253" t="s">
        <v>1342</v>
      </c>
      <c r="F318" s="255" t="s">
        <v>1491</v>
      </c>
      <c r="G318" s="122" t="str">
        <f ca="1"/>
        <v>Freeport SD 145</v>
      </c>
      <c r="H318" s="122" t="str">
        <f>IFERROR(VLOOKUP(ROWS($H$2:H318),$A$2:$B$995,2,FALSE),"")</f>
        <v/>
      </c>
    </row>
    <row r="319" spans="1:8" ht="15" customHeight="1" x14ac:dyDescent="0.25">
      <c r="A319" s="122">
        <f>IF(ISNUMBER(SEARCH('Cover Page'!$D$9,Table1[[#This Row],[School District]])),MAX($A$1:A318)+1,0)</f>
        <v>0</v>
      </c>
      <c r="B319" s="253" t="s">
        <v>455</v>
      </c>
      <c r="C319" s="254" t="s">
        <v>2788</v>
      </c>
      <c r="D319" s="255" t="s">
        <v>154</v>
      </c>
      <c r="E319" s="253" t="s">
        <v>1048</v>
      </c>
      <c r="F319" s="255" t="s">
        <v>1492</v>
      </c>
      <c r="G319" s="122" t="str">
        <f ca="1"/>
        <v>Freeport SD 145</v>
      </c>
      <c r="H319" s="122" t="str">
        <f>IFERROR(VLOOKUP(ROWS($H$2:H319),$A$2:$B$995,2,FALSE),"")</f>
        <v/>
      </c>
    </row>
    <row r="320" spans="1:8" ht="15" x14ac:dyDescent="0.25">
      <c r="A320" s="122">
        <f>IF(ISNUMBER(SEARCH('Cover Page'!$D$9,Table1[[#This Row],[School District]])),MAX($A$1:A319)+1,0)</f>
        <v>0</v>
      </c>
      <c r="B320" s="253" t="s">
        <v>456</v>
      </c>
      <c r="C320" s="254" t="s">
        <v>2789</v>
      </c>
      <c r="D320" s="255" t="s">
        <v>156</v>
      </c>
      <c r="E320" s="253" t="s">
        <v>1228</v>
      </c>
      <c r="F320" s="255" t="s">
        <v>1493</v>
      </c>
      <c r="G320" s="122" t="str">
        <f ca="1"/>
        <v>Freeport SD 145</v>
      </c>
      <c r="H320" s="122" t="str">
        <f>IFERROR(VLOOKUP(ROWS($H$2:H320),$A$2:$B$995,2,FALSE),"")</f>
        <v/>
      </c>
    </row>
    <row r="321" spans="1:8" ht="15" x14ac:dyDescent="0.25">
      <c r="A321" s="122">
        <f>IF(ISNUMBER(SEARCH('Cover Page'!$D$9,Table1[[#This Row],[School District]])),MAX($A$1:A320)+1,0)</f>
        <v>0</v>
      </c>
      <c r="B321" s="253" t="s">
        <v>457</v>
      </c>
      <c r="C321" s="254" t="s">
        <v>2790</v>
      </c>
      <c r="D321" s="255" t="s">
        <v>156</v>
      </c>
      <c r="E321" s="253" t="s">
        <v>1400</v>
      </c>
      <c r="F321" s="255" t="s">
        <v>1494</v>
      </c>
      <c r="G321" s="122" t="str">
        <f ca="1"/>
        <v>Freeport SD 145</v>
      </c>
      <c r="H321" s="122" t="str">
        <f>IFERROR(VLOOKUP(ROWS($H$2:H321),$A$2:$B$995,2,FALSE),"")</f>
        <v/>
      </c>
    </row>
    <row r="322" spans="1:8" ht="15" x14ac:dyDescent="0.25">
      <c r="A322" s="122">
        <f>IF(ISNUMBER(SEARCH('Cover Page'!$D$9,Table1[[#This Row],[School District]])),MAX($A$1:A321)+1,0)</f>
        <v>0</v>
      </c>
      <c r="B322" s="253" t="s">
        <v>458</v>
      </c>
      <c r="C322" s="254" t="s">
        <v>2791</v>
      </c>
      <c r="D322" s="255" t="s">
        <v>201</v>
      </c>
      <c r="E322" s="253" t="s">
        <v>2330</v>
      </c>
      <c r="F322" s="255" t="s">
        <v>1495</v>
      </c>
      <c r="G322" s="122" t="str">
        <f ca="1"/>
        <v>Freeport SD 145</v>
      </c>
      <c r="H322" s="122" t="str">
        <f>IFERROR(VLOOKUP(ROWS($H$2:H322),$A$2:$B$995,2,FALSE),"")</f>
        <v/>
      </c>
    </row>
    <row r="323" spans="1:8" ht="15" x14ac:dyDescent="0.25">
      <c r="A323" s="122">
        <f>IF(ISNUMBER(SEARCH('Cover Page'!$D$9,Table1[[#This Row],[School District]])),MAX($A$1:A322)+1,0)</f>
        <v>0</v>
      </c>
      <c r="B323" s="253" t="s">
        <v>459</v>
      </c>
      <c r="C323" s="254" t="s">
        <v>2792</v>
      </c>
      <c r="D323" s="255" t="s">
        <v>156</v>
      </c>
      <c r="E323" s="253" t="s">
        <v>2330</v>
      </c>
      <c r="F323" s="255" t="s">
        <v>1496</v>
      </c>
      <c r="G323" s="122" t="str">
        <f ca="1"/>
        <v>Freeport SD 145</v>
      </c>
      <c r="H323" s="122" t="str">
        <f>IFERROR(VLOOKUP(ROWS($H$2:H323),$A$2:$B$995,2,FALSE),"")</f>
        <v/>
      </c>
    </row>
    <row r="324" spans="1:8" ht="15" x14ac:dyDescent="0.25">
      <c r="A324" s="122">
        <f>IF(ISNUMBER(SEARCH('Cover Page'!$D$9,Table1[[#This Row],[School District]])),MAX($A$1:A323)+1,0)</f>
        <v>0</v>
      </c>
      <c r="B324" s="253" t="s">
        <v>460</v>
      </c>
      <c r="C324" s="254" t="s">
        <v>2793</v>
      </c>
      <c r="D324" s="255" t="s">
        <v>156</v>
      </c>
      <c r="E324" s="253" t="s">
        <v>1497</v>
      </c>
      <c r="F324" s="255" t="s">
        <v>1498</v>
      </c>
      <c r="G324" s="122" t="str">
        <f ca="1"/>
        <v>Freeport SD 145</v>
      </c>
      <c r="H324" s="122" t="str">
        <f>IFERROR(VLOOKUP(ROWS($H$2:H324),$A$2:$B$995,2,FALSE),"")</f>
        <v/>
      </c>
    </row>
    <row r="325" spans="1:8" ht="15" x14ac:dyDescent="0.25">
      <c r="A325" s="122">
        <f>IF(ISNUMBER(SEARCH('Cover Page'!$D$9,Table1[[#This Row],[School District]])),MAX($A$1:A324)+1,0)</f>
        <v>0</v>
      </c>
      <c r="B325" s="253" t="s">
        <v>461</v>
      </c>
      <c r="C325" s="254" t="s">
        <v>2794</v>
      </c>
      <c r="D325" s="255" t="s">
        <v>156</v>
      </c>
      <c r="E325" s="253" t="s">
        <v>2331</v>
      </c>
      <c r="F325" s="255" t="s">
        <v>1499</v>
      </c>
      <c r="G325" s="122" t="str">
        <f ca="1"/>
        <v>Freeport SD 145</v>
      </c>
      <c r="H325" s="122" t="str">
        <f>IFERROR(VLOOKUP(ROWS($H$2:H325),$A$2:$B$995,2,FALSE),"")</f>
        <v/>
      </c>
    </row>
    <row r="326" spans="1:8" ht="15" x14ac:dyDescent="0.25">
      <c r="A326" s="122">
        <f>IF(ISNUMBER(SEARCH('Cover Page'!$D$9,Table1[[#This Row],[School District]])),MAX($A$1:A325)+1,0)</f>
        <v>0</v>
      </c>
      <c r="B326" s="253" t="s">
        <v>462</v>
      </c>
      <c r="C326" s="254" t="s">
        <v>2795</v>
      </c>
      <c r="D326" s="255" t="s">
        <v>154</v>
      </c>
      <c r="E326" s="253" t="s">
        <v>1167</v>
      </c>
      <c r="F326" s="255" t="s">
        <v>1500</v>
      </c>
      <c r="G326" s="122" t="str">
        <f ca="1"/>
        <v>Freeport SD 145</v>
      </c>
      <c r="H326" s="122" t="str">
        <f>IFERROR(VLOOKUP(ROWS($H$2:H326),$A$2:$B$995,2,FALSE),"")</f>
        <v/>
      </c>
    </row>
    <row r="327" spans="1:8" ht="15" x14ac:dyDescent="0.25">
      <c r="A327" s="122">
        <f>IF(ISNUMBER(SEARCH('Cover Page'!$D$9,Table1[[#This Row],[School District]])),MAX($A$1:A326)+1,0)</f>
        <v>0</v>
      </c>
      <c r="B327" s="253" t="s">
        <v>463</v>
      </c>
      <c r="C327" s="254" t="s">
        <v>2796</v>
      </c>
      <c r="D327" s="255" t="s">
        <v>155</v>
      </c>
      <c r="E327" s="253" t="s">
        <v>2332</v>
      </c>
      <c r="F327" s="255" t="s">
        <v>1501</v>
      </c>
      <c r="G327" s="122" t="str">
        <f ca="1"/>
        <v>Freeport SD 145</v>
      </c>
      <c r="H327" s="122" t="str">
        <f>IFERROR(VLOOKUP(ROWS($H$2:H327),$A$2:$B$995,2,FALSE),"")</f>
        <v/>
      </c>
    </row>
    <row r="328" spans="1:8" ht="15" x14ac:dyDescent="0.25">
      <c r="A328" s="122">
        <f>IF(ISNUMBER(SEARCH('Cover Page'!$D$9,Table1[[#This Row],[School District]])),MAX($A$1:A327)+1,0)</f>
        <v>0</v>
      </c>
      <c r="B328" s="253" t="s">
        <v>464</v>
      </c>
      <c r="C328" s="254" t="s">
        <v>2797</v>
      </c>
      <c r="D328" s="255" t="s">
        <v>154</v>
      </c>
      <c r="E328" s="253" t="s">
        <v>1048</v>
      </c>
      <c r="F328" s="255" t="s">
        <v>1502</v>
      </c>
      <c r="G328" s="122" t="str">
        <f ca="1"/>
        <v>Freeport SD 145</v>
      </c>
      <c r="H328" s="122" t="str">
        <f>IFERROR(VLOOKUP(ROWS($H$2:H328),$A$2:$B$995,2,FALSE),"")</f>
        <v/>
      </c>
    </row>
    <row r="329" spans="1:8" ht="15" x14ac:dyDescent="0.25">
      <c r="A329" s="122">
        <f>IF(ISNUMBER(SEARCH('Cover Page'!$D$9,Table1[[#This Row],[School District]])),MAX($A$1:A328)+1,0)</f>
        <v>0</v>
      </c>
      <c r="B329" s="253" t="s">
        <v>465</v>
      </c>
      <c r="C329" s="254" t="s">
        <v>2798</v>
      </c>
      <c r="D329" s="255" t="s">
        <v>154</v>
      </c>
      <c r="E329" s="253" t="s">
        <v>1452</v>
      </c>
      <c r="F329" s="255" t="s">
        <v>1503</v>
      </c>
      <c r="G329" s="122" t="str">
        <f ca="1"/>
        <v>Freeport SD 145</v>
      </c>
      <c r="H329" s="122" t="str">
        <f>IFERROR(VLOOKUP(ROWS($H$2:H329),$A$2:$B$995,2,FALSE),"")</f>
        <v/>
      </c>
    </row>
    <row r="330" spans="1:8" ht="15" x14ac:dyDescent="0.25">
      <c r="A330" s="122">
        <f>IF(ISNUMBER(SEARCH('Cover Page'!$D$9,Table1[[#This Row],[School District]])),MAX($A$1:A329)+1,0)</f>
        <v>0</v>
      </c>
      <c r="B330" s="253" t="s">
        <v>466</v>
      </c>
      <c r="C330" s="254" t="s">
        <v>2799</v>
      </c>
      <c r="D330" s="255" t="s">
        <v>154</v>
      </c>
      <c r="E330" s="253" t="s">
        <v>1050</v>
      </c>
      <c r="F330" s="255" t="s">
        <v>1504</v>
      </c>
      <c r="G330" s="122" t="str">
        <f ca="1"/>
        <v>Freeport SD 145</v>
      </c>
      <c r="H330" s="122" t="str">
        <f>IFERROR(VLOOKUP(ROWS($H$2:H330),$A$2:$B$995,2,FALSE),"")</f>
        <v/>
      </c>
    </row>
    <row r="331" spans="1:8" ht="15" x14ac:dyDescent="0.25">
      <c r="A331" s="122">
        <f>IF(ISNUMBER(SEARCH('Cover Page'!$D$9,Table1[[#This Row],[School District]])),MAX($A$1:A330)+1,0)</f>
        <v>0</v>
      </c>
      <c r="B331" s="253" t="s">
        <v>467</v>
      </c>
      <c r="C331" s="254" t="s">
        <v>2800</v>
      </c>
      <c r="D331" s="255" t="s">
        <v>156</v>
      </c>
      <c r="E331" s="253" t="s">
        <v>2333</v>
      </c>
      <c r="F331" s="255" t="s">
        <v>1505</v>
      </c>
      <c r="G331" s="122" t="str">
        <f ca="1"/>
        <v>Freeport SD 145</v>
      </c>
      <c r="H331" s="122" t="str">
        <f>IFERROR(VLOOKUP(ROWS($H$2:H331),$A$2:$B$995,2,FALSE),"")</f>
        <v/>
      </c>
    </row>
    <row r="332" spans="1:8" ht="15" x14ac:dyDescent="0.25">
      <c r="A332" s="122">
        <f>IF(ISNUMBER(SEARCH('Cover Page'!$D$9,Table1[[#This Row],[School District]])),MAX($A$1:A331)+1,0)</f>
        <v>0</v>
      </c>
      <c r="B332" s="253" t="s">
        <v>468</v>
      </c>
      <c r="C332" s="254" t="s">
        <v>2801</v>
      </c>
      <c r="D332" s="255" t="s">
        <v>156</v>
      </c>
      <c r="E332" s="253" t="s">
        <v>1103</v>
      </c>
      <c r="F332" s="255" t="s">
        <v>1506</v>
      </c>
      <c r="G332" s="122" t="str">
        <f ca="1"/>
        <v>Freeport SD 145</v>
      </c>
      <c r="H332" s="122" t="str">
        <f>IFERROR(VLOOKUP(ROWS($H$2:H332),$A$2:$B$995,2,FALSE),"")</f>
        <v/>
      </c>
    </row>
    <row r="333" spans="1:8" ht="15" x14ac:dyDescent="0.25">
      <c r="A333" s="122">
        <f>IF(ISNUMBER(SEARCH('Cover Page'!$D$9,Table1[[#This Row],[School District]])),MAX($A$1:A332)+1,0)</f>
        <v>0</v>
      </c>
      <c r="B333" s="253" t="s">
        <v>1507</v>
      </c>
      <c r="C333" s="254" t="s">
        <v>2802</v>
      </c>
      <c r="D333" s="255" t="s">
        <v>156</v>
      </c>
      <c r="E333" s="253" t="s">
        <v>1368</v>
      </c>
      <c r="F333" s="255" t="s">
        <v>1508</v>
      </c>
      <c r="G333" s="122" t="str">
        <f ca="1"/>
        <v>Freeport SD 145</v>
      </c>
      <c r="H333" s="122" t="str">
        <f>IFERROR(VLOOKUP(ROWS($H$2:H333),$A$2:$B$995,2,FALSE),"")</f>
        <v/>
      </c>
    </row>
    <row r="334" spans="1:8" ht="15" x14ac:dyDescent="0.25">
      <c r="A334" s="122">
        <f>IF(ISNUMBER(SEARCH('Cover Page'!$D$9,Table1[[#This Row],[School District]])),MAX($A$1:A333)+1,0)</f>
        <v>0</v>
      </c>
      <c r="B334" s="253" t="s">
        <v>1509</v>
      </c>
      <c r="C334" s="254" t="s">
        <v>2803</v>
      </c>
      <c r="D334" s="255" t="s">
        <v>156</v>
      </c>
      <c r="E334" s="253" t="s">
        <v>1088</v>
      </c>
      <c r="F334" s="255" t="s">
        <v>1510</v>
      </c>
      <c r="G334" s="122" t="str">
        <f ca="1"/>
        <v>Freeport SD 145</v>
      </c>
      <c r="H334" s="122" t="str">
        <f>IFERROR(VLOOKUP(ROWS($H$2:H334),$A$2:$B$995,2,FALSE),"")</f>
        <v/>
      </c>
    </row>
    <row r="335" spans="1:8" ht="15" x14ac:dyDescent="0.25">
      <c r="A335" s="122">
        <f>IF(ISNUMBER(SEARCH('Cover Page'!$D$9,Table1[[#This Row],[School District]])),MAX($A$1:A334)+1,0)</f>
        <v>0</v>
      </c>
      <c r="B335" s="253" t="s">
        <v>469</v>
      </c>
      <c r="C335" s="254" t="s">
        <v>2804</v>
      </c>
      <c r="D335" s="255" t="s">
        <v>154</v>
      </c>
      <c r="E335" s="253" t="s">
        <v>1265</v>
      </c>
      <c r="F335" s="255" t="s">
        <v>1511</v>
      </c>
      <c r="G335" s="122" t="str">
        <f ca="1"/>
        <v>Freeport SD 145</v>
      </c>
      <c r="H335" s="122" t="str">
        <f>IFERROR(VLOOKUP(ROWS($H$2:H335),$A$2:$B$995,2,FALSE),"")</f>
        <v/>
      </c>
    </row>
    <row r="336" spans="1:8" ht="15" x14ac:dyDescent="0.25">
      <c r="A336" s="122">
        <f>IF(ISNUMBER(SEARCH('Cover Page'!$D$9,Table1[[#This Row],[School District]])),MAX($A$1:A335)+1,0)</f>
        <v>0</v>
      </c>
      <c r="B336" s="253" t="s">
        <v>470</v>
      </c>
      <c r="C336" s="254" t="s">
        <v>2805</v>
      </c>
      <c r="D336" s="255" t="s">
        <v>154</v>
      </c>
      <c r="E336" s="253" t="s">
        <v>1054</v>
      </c>
      <c r="F336" s="255" t="s">
        <v>1512</v>
      </c>
      <c r="G336" s="122" t="str">
        <f ca="1"/>
        <v>Freeport SD 145</v>
      </c>
      <c r="H336" s="122" t="str">
        <f>IFERROR(VLOOKUP(ROWS($H$2:H336),$A$2:$B$995,2,FALSE),"")</f>
        <v/>
      </c>
    </row>
    <row r="337" spans="1:8" ht="15" x14ac:dyDescent="0.25">
      <c r="A337" s="122">
        <f>IF(ISNUMBER(SEARCH('Cover Page'!$D$9,Table1[[#This Row],[School District]])),MAX($A$1:A336)+1,0)</f>
        <v>0</v>
      </c>
      <c r="B337" s="253" t="s">
        <v>471</v>
      </c>
      <c r="C337" s="254" t="s">
        <v>2806</v>
      </c>
      <c r="D337" s="255" t="s">
        <v>154</v>
      </c>
      <c r="E337" s="253" t="s">
        <v>1212</v>
      </c>
      <c r="F337" s="255" t="s">
        <v>1513</v>
      </c>
      <c r="G337" s="122" t="str">
        <f ca="1"/>
        <v>Freeport SD 145</v>
      </c>
      <c r="H337" s="122" t="str">
        <f>IFERROR(VLOOKUP(ROWS($H$2:H337),$A$2:$B$995,2,FALSE),"")</f>
        <v/>
      </c>
    </row>
    <row r="338" spans="1:8" ht="15" x14ac:dyDescent="0.25">
      <c r="A338" s="122">
        <f>IF(ISNUMBER(SEARCH('Cover Page'!$D$9,Table1[[#This Row],[School District]])),MAX($A$1:A337)+1,0)</f>
        <v>0</v>
      </c>
      <c r="B338" s="253" t="s">
        <v>472</v>
      </c>
      <c r="C338" s="254" t="s">
        <v>2807</v>
      </c>
      <c r="D338" s="255" t="s">
        <v>156</v>
      </c>
      <c r="E338" s="253" t="s">
        <v>1471</v>
      </c>
      <c r="F338" s="255" t="s">
        <v>1472</v>
      </c>
      <c r="G338" s="122" t="str">
        <f ca="1"/>
        <v>Freeport SD 145</v>
      </c>
      <c r="H338" s="122" t="str">
        <f>IFERROR(VLOOKUP(ROWS($H$2:H338),$A$2:$B$995,2,FALSE),"")</f>
        <v/>
      </c>
    </row>
    <row r="339" spans="1:8" ht="15" x14ac:dyDescent="0.25">
      <c r="A339" s="122">
        <f>IF(ISNUMBER(SEARCH('Cover Page'!$D$9,Table1[[#This Row],[School District]])),MAX($A$1:A338)+1,0)</f>
        <v>0</v>
      </c>
      <c r="B339" s="253" t="s">
        <v>473</v>
      </c>
      <c r="C339" s="254" t="s">
        <v>2808</v>
      </c>
      <c r="D339" s="255" t="s">
        <v>154</v>
      </c>
      <c r="E339" s="253" t="s">
        <v>1279</v>
      </c>
      <c r="F339" s="255" t="s">
        <v>1514</v>
      </c>
      <c r="G339" s="122" t="str">
        <f ca="1"/>
        <v>Freeport SD 145</v>
      </c>
      <c r="H339" s="122" t="str">
        <f>IFERROR(VLOOKUP(ROWS($H$2:H339),$A$2:$B$995,2,FALSE),"")</f>
        <v/>
      </c>
    </row>
    <row r="340" spans="1:8" ht="15" x14ac:dyDescent="0.25">
      <c r="A340" s="122">
        <f>IF(ISNUMBER(SEARCH('Cover Page'!$D$9,Table1[[#This Row],[School District]])),MAX($A$1:A339)+1,0)</f>
        <v>0</v>
      </c>
      <c r="B340" s="253" t="s">
        <v>474</v>
      </c>
      <c r="C340" s="254" t="s">
        <v>2809</v>
      </c>
      <c r="D340" s="255" t="s">
        <v>156</v>
      </c>
      <c r="E340" s="253" t="s">
        <v>1189</v>
      </c>
      <c r="F340" s="255" t="s">
        <v>1515</v>
      </c>
      <c r="G340" s="122" t="str">
        <f ca="1"/>
        <v>Freeport SD 145</v>
      </c>
      <c r="H340" s="122" t="str">
        <f>IFERROR(VLOOKUP(ROWS($H$2:H340),$A$2:$B$995,2,FALSE),"")</f>
        <v/>
      </c>
    </row>
    <row r="341" spans="1:8" ht="15" x14ac:dyDescent="0.25">
      <c r="A341" s="122">
        <f>IF(ISNUMBER(SEARCH('Cover Page'!$D$9,Table1[[#This Row],[School District]])),MAX($A$1:A340)+1,0)</f>
        <v>0</v>
      </c>
      <c r="B341" s="253" t="s">
        <v>475</v>
      </c>
      <c r="C341" s="254" t="s">
        <v>2810</v>
      </c>
      <c r="D341" s="255" t="s">
        <v>154</v>
      </c>
      <c r="E341" s="253" t="s">
        <v>2297</v>
      </c>
      <c r="F341" s="255" t="s">
        <v>1516</v>
      </c>
      <c r="G341" s="122" t="str">
        <f ca="1"/>
        <v>Freeport SD 145</v>
      </c>
      <c r="H341" s="122" t="str">
        <f>IFERROR(VLOOKUP(ROWS($H$2:H341),$A$2:$B$995,2,FALSE),"")</f>
        <v/>
      </c>
    </row>
    <row r="342" spans="1:8" ht="15" x14ac:dyDescent="0.25">
      <c r="A342" s="122">
        <f>IF(ISNUMBER(SEARCH('Cover Page'!$D$9,Table1[[#This Row],[School District]])),MAX($A$1:A341)+1,0)</f>
        <v>0</v>
      </c>
      <c r="B342" s="253" t="s">
        <v>476</v>
      </c>
      <c r="C342" s="254" t="s">
        <v>2811</v>
      </c>
      <c r="D342" s="255" t="s">
        <v>155</v>
      </c>
      <c r="E342" s="253" t="s">
        <v>2297</v>
      </c>
      <c r="F342" s="255" t="s">
        <v>1517</v>
      </c>
      <c r="G342" s="122" t="str">
        <f ca="1"/>
        <v>Freeport SD 145</v>
      </c>
      <c r="H342" s="122" t="str">
        <f>IFERROR(VLOOKUP(ROWS($H$2:H342),$A$2:$B$995,2,FALSE),"")</f>
        <v/>
      </c>
    </row>
    <row r="343" spans="1:8" ht="15" x14ac:dyDescent="0.25">
      <c r="A343" s="122">
        <f>IF(ISNUMBER(SEARCH('Cover Page'!$D$9,Table1[[#This Row],[School District]])),MAX($A$1:A342)+1,0)</f>
        <v>0</v>
      </c>
      <c r="B343" s="253" t="s">
        <v>477</v>
      </c>
      <c r="C343" s="254" t="s">
        <v>2812</v>
      </c>
      <c r="D343" s="255" t="s">
        <v>154</v>
      </c>
      <c r="E343" s="253" t="s">
        <v>1050</v>
      </c>
      <c r="F343" s="255" t="s">
        <v>1518</v>
      </c>
      <c r="G343" s="122" t="str">
        <f ca="1"/>
        <v>Freeport SD 145</v>
      </c>
      <c r="H343" s="122" t="str">
        <f>IFERROR(VLOOKUP(ROWS($H$2:H343),$A$2:$B$995,2,FALSE),"")</f>
        <v/>
      </c>
    </row>
    <row r="344" spans="1:8" ht="15" x14ac:dyDescent="0.25">
      <c r="A344" s="122">
        <f>IF(ISNUMBER(SEARCH('Cover Page'!$D$9,Table1[[#This Row],[School District]])),MAX($A$1:A343)+1,0)</f>
        <v>0</v>
      </c>
      <c r="B344" s="253" t="s">
        <v>478</v>
      </c>
      <c r="C344" s="254" t="s">
        <v>2813</v>
      </c>
      <c r="D344" s="255" t="s">
        <v>154</v>
      </c>
      <c r="E344" s="253" t="s">
        <v>1050</v>
      </c>
      <c r="F344" s="255" t="s">
        <v>1519</v>
      </c>
      <c r="G344" s="122" t="str">
        <f ca="1"/>
        <v>Freeport SD 145</v>
      </c>
      <c r="H344" s="122" t="str">
        <f>IFERROR(VLOOKUP(ROWS($H$2:H344),$A$2:$B$995,2,FALSE),"")</f>
        <v/>
      </c>
    </row>
    <row r="345" spans="1:8" ht="15" x14ac:dyDescent="0.25">
      <c r="A345" s="122">
        <f>IF(ISNUMBER(SEARCH('Cover Page'!$D$9,Table1[[#This Row],[School District]])),MAX($A$1:A344)+1,0)</f>
        <v>0</v>
      </c>
      <c r="B345" s="253" t="s">
        <v>479</v>
      </c>
      <c r="C345" s="254" t="s">
        <v>2814</v>
      </c>
      <c r="D345" s="255" t="s">
        <v>154</v>
      </c>
      <c r="E345" s="253" t="s">
        <v>1050</v>
      </c>
      <c r="F345" s="255" t="s">
        <v>1520</v>
      </c>
      <c r="G345" s="122" t="str">
        <f ca="1"/>
        <v>Freeport SD 145</v>
      </c>
      <c r="H345" s="122" t="str">
        <f>IFERROR(VLOOKUP(ROWS($H$2:H345),$A$2:$B$995,2,FALSE),"")</f>
        <v/>
      </c>
    </row>
    <row r="346" spans="1:8" ht="15" x14ac:dyDescent="0.25">
      <c r="A346" s="122">
        <f>IF(ISNUMBER(SEARCH('Cover Page'!$D$9,Table1[[#This Row],[School District]])),MAX($A$1:A345)+1,0)</f>
        <v>0</v>
      </c>
      <c r="B346" s="253" t="s">
        <v>1521</v>
      </c>
      <c r="C346" s="254" t="s">
        <v>2815</v>
      </c>
      <c r="D346" s="255" t="s">
        <v>156</v>
      </c>
      <c r="E346" s="253" t="s">
        <v>1187</v>
      </c>
      <c r="F346" s="255" t="s">
        <v>1522</v>
      </c>
      <c r="G346" s="122" t="str">
        <f ca="1"/>
        <v>Freeport SD 145</v>
      </c>
      <c r="H346" s="122" t="str">
        <f>IFERROR(VLOOKUP(ROWS($H$2:H346),$A$2:$B$995,2,FALSE),"")</f>
        <v/>
      </c>
    </row>
    <row r="347" spans="1:8" ht="15" x14ac:dyDescent="0.25">
      <c r="A347" s="122">
        <f>IF(ISNUMBER(SEARCH('Cover Page'!$D$9,Table1[[#This Row],[School District]])),MAX($A$1:A346)+1,0)</f>
        <v>0</v>
      </c>
      <c r="B347" s="253" t="s">
        <v>480</v>
      </c>
      <c r="C347" s="254" t="s">
        <v>2816</v>
      </c>
      <c r="D347" s="255" t="s">
        <v>154</v>
      </c>
      <c r="E347" s="253" t="s">
        <v>2297</v>
      </c>
      <c r="F347" s="255" t="s">
        <v>1523</v>
      </c>
      <c r="G347" s="122" t="str">
        <f ca="1"/>
        <v>Freeport SD 145</v>
      </c>
      <c r="H347" s="122" t="str">
        <f>IFERROR(VLOOKUP(ROWS($H$2:H347),$A$2:$B$995,2,FALSE),"")</f>
        <v/>
      </c>
    </row>
    <row r="348" spans="1:8" ht="15" x14ac:dyDescent="0.25">
      <c r="A348" s="122">
        <f>IF(ISNUMBER(SEARCH('Cover Page'!$D$9,Table1[[#This Row],[School District]])),MAX($A$1:A347)+1,0)</f>
        <v>0</v>
      </c>
      <c r="B348" s="253" t="s">
        <v>481</v>
      </c>
      <c r="C348" s="254" t="s">
        <v>2817</v>
      </c>
      <c r="D348" s="255" t="s">
        <v>154</v>
      </c>
      <c r="E348" s="253" t="s">
        <v>1140</v>
      </c>
      <c r="F348" s="255" t="s">
        <v>1524</v>
      </c>
      <c r="G348" s="122" t="str">
        <f ca="1"/>
        <v>Freeport SD 145</v>
      </c>
      <c r="H348" s="122" t="str">
        <f>IFERROR(VLOOKUP(ROWS($H$2:H348),$A$2:$B$995,2,FALSE),"")</f>
        <v/>
      </c>
    </row>
    <row r="349" spans="1:8" ht="15" x14ac:dyDescent="0.25">
      <c r="A349" s="122">
        <f>IF(ISNUMBER(SEARCH('Cover Page'!$D$9,Table1[[#This Row],[School District]])),MAX($A$1:A348)+1,0)</f>
        <v>0</v>
      </c>
      <c r="B349" s="253" t="s">
        <v>482</v>
      </c>
      <c r="C349" s="254" t="s">
        <v>2818</v>
      </c>
      <c r="D349" s="255" t="s">
        <v>154</v>
      </c>
      <c r="E349" s="253" t="s">
        <v>2320</v>
      </c>
      <c r="F349" s="255" t="s">
        <v>1525</v>
      </c>
      <c r="G349" s="122" t="str">
        <f ca="1"/>
        <v>Freeport SD 145</v>
      </c>
      <c r="H349" s="122" t="str">
        <f>IFERROR(VLOOKUP(ROWS($H$2:H349),$A$2:$B$995,2,FALSE),"")</f>
        <v/>
      </c>
    </row>
    <row r="350" spans="1:8" ht="15" x14ac:dyDescent="0.25">
      <c r="A350" s="122">
        <f>IF(ISNUMBER(SEARCH('Cover Page'!$D$9,Table1[[#This Row],[School District]])),MAX($A$1:A349)+1,0)</f>
        <v>0</v>
      </c>
      <c r="B350" s="253" t="s">
        <v>483</v>
      </c>
      <c r="C350" s="254" t="s">
        <v>2819</v>
      </c>
      <c r="D350" s="255" t="s">
        <v>156</v>
      </c>
      <c r="E350" s="253" t="s">
        <v>1066</v>
      </c>
      <c r="F350" s="255" t="s">
        <v>1526</v>
      </c>
      <c r="G350" s="122" t="str">
        <f ca="1"/>
        <v>Freeport SD 145</v>
      </c>
      <c r="H350" s="122" t="str">
        <f>IFERROR(VLOOKUP(ROWS($H$2:H350),$A$2:$B$995,2,FALSE),"")</f>
        <v/>
      </c>
    </row>
    <row r="351" spans="1:8" ht="15" x14ac:dyDescent="0.25">
      <c r="A351" s="122">
        <f>IF(ISNUMBER(SEARCH('Cover Page'!$D$9,Table1[[#This Row],[School District]])),MAX($A$1:A350)+1,0)</f>
        <v>0</v>
      </c>
      <c r="B351" s="253" t="s">
        <v>484</v>
      </c>
      <c r="C351" s="254" t="s">
        <v>2820</v>
      </c>
      <c r="D351" s="255" t="s">
        <v>154</v>
      </c>
      <c r="E351" s="253" t="s">
        <v>2295</v>
      </c>
      <c r="F351" s="255" t="s">
        <v>1527</v>
      </c>
      <c r="G351" s="122" t="str">
        <f ca="1"/>
        <v>Freeport SD 145</v>
      </c>
      <c r="H351" s="122" t="str">
        <f>IFERROR(VLOOKUP(ROWS($H$2:H351),$A$2:$B$995,2,FALSE),"")</f>
        <v/>
      </c>
    </row>
    <row r="352" spans="1:8" ht="15" x14ac:dyDescent="0.25">
      <c r="A352" s="122">
        <f>IF(ISNUMBER(SEARCH('Cover Page'!$D$9,Table1[[#This Row],[School District]])),MAX($A$1:A351)+1,0)</f>
        <v>0</v>
      </c>
      <c r="B352" s="253" t="s">
        <v>485</v>
      </c>
      <c r="C352" s="254" t="s">
        <v>2821</v>
      </c>
      <c r="D352" s="255" t="s">
        <v>155</v>
      </c>
      <c r="E352" s="253" t="s">
        <v>1048</v>
      </c>
      <c r="F352" s="255" t="s">
        <v>1528</v>
      </c>
      <c r="G352" s="122" t="str">
        <f ca="1"/>
        <v>Freeport SD 145</v>
      </c>
      <c r="H352" s="122" t="str">
        <f>IFERROR(VLOOKUP(ROWS($H$2:H352),$A$2:$B$995,2,FALSE),"")</f>
        <v/>
      </c>
    </row>
    <row r="353" spans="1:8" ht="15" x14ac:dyDescent="0.25">
      <c r="A353" s="122">
        <f>IF(ISNUMBER(SEARCH('Cover Page'!$D$9,Table1[[#This Row],[School District]])),MAX($A$1:A352)+1,0)</f>
        <v>0</v>
      </c>
      <c r="B353" s="253" t="s">
        <v>486</v>
      </c>
      <c r="C353" s="254" t="s">
        <v>2822</v>
      </c>
      <c r="D353" s="255" t="s">
        <v>156</v>
      </c>
      <c r="E353" s="253" t="s">
        <v>1165</v>
      </c>
      <c r="F353" s="255" t="s">
        <v>1529</v>
      </c>
      <c r="G353" s="122" t="str">
        <f ca="1"/>
        <v>Freeport SD 145</v>
      </c>
      <c r="H353" s="122" t="str">
        <f>IFERROR(VLOOKUP(ROWS($H$2:H353),$A$2:$B$995,2,FALSE),"")</f>
        <v/>
      </c>
    </row>
    <row r="354" spans="1:8" ht="15" x14ac:dyDescent="0.25">
      <c r="A354" s="122">
        <f>IF(ISNUMBER(SEARCH('Cover Page'!$D$9,Table1[[#This Row],[School District]])),MAX($A$1:A353)+1,0)</f>
        <v>0</v>
      </c>
      <c r="B354" s="253" t="s">
        <v>487</v>
      </c>
      <c r="C354" s="254" t="s">
        <v>2823</v>
      </c>
      <c r="D354" s="255" t="s">
        <v>154</v>
      </c>
      <c r="E354" s="253" t="s">
        <v>1048</v>
      </c>
      <c r="F354" s="255" t="s">
        <v>1530</v>
      </c>
      <c r="G354" s="122" t="str">
        <f ca="1"/>
        <v>Freeport SD 145</v>
      </c>
      <c r="H354" s="122" t="str">
        <f>IFERROR(VLOOKUP(ROWS($H$2:H354),$A$2:$B$995,2,FALSE),"")</f>
        <v/>
      </c>
    </row>
    <row r="355" spans="1:8" ht="15" x14ac:dyDescent="0.25">
      <c r="A355" s="122">
        <f>IF(ISNUMBER(SEARCH('Cover Page'!$D$9,Table1[[#This Row],[School District]])),MAX($A$1:A354)+1,0)</f>
        <v>0</v>
      </c>
      <c r="B355" s="253" t="s">
        <v>488</v>
      </c>
      <c r="C355" s="254" t="s">
        <v>2824</v>
      </c>
      <c r="D355" s="255" t="s">
        <v>154</v>
      </c>
      <c r="E355" s="253" t="s">
        <v>1048</v>
      </c>
      <c r="F355" s="255" t="s">
        <v>1531</v>
      </c>
      <c r="G355" s="122" t="str">
        <f ca="1"/>
        <v>Freeport SD 145</v>
      </c>
      <c r="H355" s="122" t="str">
        <f>IFERROR(VLOOKUP(ROWS($H$2:H355),$A$2:$B$995,2,FALSE),"")</f>
        <v/>
      </c>
    </row>
    <row r="356" spans="1:8" ht="15" x14ac:dyDescent="0.25">
      <c r="A356" s="122">
        <f>IF(ISNUMBER(SEARCH('Cover Page'!$D$9,Table1[[#This Row],[School District]])),MAX($A$1:A355)+1,0)</f>
        <v>0</v>
      </c>
      <c r="B356" s="253" t="s">
        <v>489</v>
      </c>
      <c r="C356" s="254" t="s">
        <v>2825</v>
      </c>
      <c r="D356" s="255" t="s">
        <v>155</v>
      </c>
      <c r="E356" s="253" t="s">
        <v>1048</v>
      </c>
      <c r="F356" s="255" t="s">
        <v>1532</v>
      </c>
      <c r="G356" s="122" t="str">
        <f ca="1"/>
        <v>Freeport SD 145</v>
      </c>
      <c r="H356" s="122" t="str">
        <f>IFERROR(VLOOKUP(ROWS($H$2:H356),$A$2:$B$995,2,FALSE),"")</f>
        <v/>
      </c>
    </row>
    <row r="357" spans="1:8" ht="15" x14ac:dyDescent="0.25">
      <c r="A357" s="122">
        <f>IF(ISNUMBER(SEARCH('Cover Page'!$D$9,Table1[[#This Row],[School District]])),MAX($A$1:A356)+1,0)</f>
        <v>0</v>
      </c>
      <c r="B357" s="253" t="s">
        <v>490</v>
      </c>
      <c r="C357" s="254" t="s">
        <v>2826</v>
      </c>
      <c r="D357" s="255" t="s">
        <v>156</v>
      </c>
      <c r="E357" s="253" t="s">
        <v>2334</v>
      </c>
      <c r="F357" s="255" t="s">
        <v>1533</v>
      </c>
      <c r="G357" s="122" t="str">
        <f ca="1"/>
        <v>Freeport SD 145</v>
      </c>
      <c r="H357" s="122" t="str">
        <f>IFERROR(VLOOKUP(ROWS($H$2:H357),$A$2:$B$995,2,FALSE),"")</f>
        <v/>
      </c>
    </row>
    <row r="358" spans="1:8" ht="15" customHeight="1" x14ac:dyDescent="0.25">
      <c r="A358" s="122">
        <f>IF(ISNUMBER(SEARCH('Cover Page'!$D$9,Table1[[#This Row],[School District]])),MAX($A$1:A357)+1,0)</f>
        <v>0</v>
      </c>
      <c r="B358" s="253" t="s">
        <v>491</v>
      </c>
      <c r="C358" s="254" t="s">
        <v>2827</v>
      </c>
      <c r="D358" s="255" t="s">
        <v>156</v>
      </c>
      <c r="E358" s="253" t="s">
        <v>1230</v>
      </c>
      <c r="F358" s="255" t="s">
        <v>1534</v>
      </c>
      <c r="G358" s="122" t="str">
        <f ca="1"/>
        <v>Freeport SD 145</v>
      </c>
      <c r="H358" s="122" t="str">
        <f>IFERROR(VLOOKUP(ROWS($H$2:H358),$A$2:$B$995,2,FALSE),"")</f>
        <v/>
      </c>
    </row>
    <row r="359" spans="1:8" ht="15" customHeight="1" x14ac:dyDescent="0.25">
      <c r="A359" s="122">
        <f>IF(ISNUMBER(SEARCH('Cover Page'!$D$9,Table1[[#This Row],[School District]])),MAX($A$1:A358)+1,0)</f>
        <v>0</v>
      </c>
      <c r="B359" s="253" t="s">
        <v>492</v>
      </c>
      <c r="C359" s="254" t="s">
        <v>2828</v>
      </c>
      <c r="D359" s="255" t="s">
        <v>156</v>
      </c>
      <c r="E359" s="253" t="s">
        <v>1098</v>
      </c>
      <c r="F359" s="255" t="s">
        <v>1535</v>
      </c>
      <c r="G359" s="122" t="str">
        <f ca="1"/>
        <v>Freeport SD 145</v>
      </c>
      <c r="H359" s="122" t="str">
        <f>IFERROR(VLOOKUP(ROWS($H$2:H359),$A$2:$B$995,2,FALSE),"")</f>
        <v/>
      </c>
    </row>
    <row r="360" spans="1:8" ht="15" x14ac:dyDescent="0.25">
      <c r="A360" s="122">
        <f>IF(ISNUMBER(SEARCH('Cover Page'!$D$9,Table1[[#This Row],[School District]])),MAX($A$1:A359)+1,0)</f>
        <v>0</v>
      </c>
      <c r="B360" s="253" t="s">
        <v>493</v>
      </c>
      <c r="C360" s="254" t="s">
        <v>2829</v>
      </c>
      <c r="D360" s="255" t="s">
        <v>156</v>
      </c>
      <c r="E360" s="253" t="s">
        <v>1536</v>
      </c>
      <c r="F360" s="255" t="s">
        <v>1537</v>
      </c>
      <c r="G360" s="122" t="str">
        <f ca="1"/>
        <v>Freeport SD 145</v>
      </c>
      <c r="H360" s="122" t="str">
        <f>IFERROR(VLOOKUP(ROWS($H$2:H360),$A$2:$B$995,2,FALSE),"")</f>
        <v/>
      </c>
    </row>
    <row r="361" spans="1:8" ht="15" x14ac:dyDescent="0.25">
      <c r="A361" s="122">
        <f>IF(ISNUMBER(SEARCH('Cover Page'!$D$9,Table1[[#This Row],[School District]])),MAX($A$1:A360)+1,0)</f>
        <v>0</v>
      </c>
      <c r="B361" s="253" t="s">
        <v>1538</v>
      </c>
      <c r="C361" s="254" t="s">
        <v>2830</v>
      </c>
      <c r="D361" s="255" t="s">
        <v>201</v>
      </c>
      <c r="E361" s="253" t="s">
        <v>1167</v>
      </c>
      <c r="F361" s="255" t="s">
        <v>1539</v>
      </c>
      <c r="G361" s="122" t="str">
        <f ca="1"/>
        <v>Freeport SD 145</v>
      </c>
      <c r="H361" s="122" t="str">
        <f>IFERROR(VLOOKUP(ROWS($H$2:H361),$A$2:$B$995,2,FALSE),"")</f>
        <v/>
      </c>
    </row>
    <row r="362" spans="1:8" ht="15" x14ac:dyDescent="0.25">
      <c r="A362" s="122">
        <f>IF(ISNUMBER(SEARCH('Cover Page'!$D$9,Table1[[#This Row],[School District]])),MAX($A$1:A361)+1,0)</f>
        <v>0</v>
      </c>
      <c r="B362" s="253" t="s">
        <v>494</v>
      </c>
      <c r="C362" s="254" t="s">
        <v>2831</v>
      </c>
      <c r="D362" s="255" t="s">
        <v>201</v>
      </c>
      <c r="E362" s="253" t="s">
        <v>1167</v>
      </c>
      <c r="F362" s="255" t="s">
        <v>1540</v>
      </c>
      <c r="G362" s="122" t="str">
        <f ca="1"/>
        <v>Freeport SD 145</v>
      </c>
      <c r="H362" s="122" t="str">
        <f>IFERROR(VLOOKUP(ROWS($H$2:H362),$A$2:$B$995,2,FALSE),"")</f>
        <v/>
      </c>
    </row>
    <row r="363" spans="1:8" ht="15" x14ac:dyDescent="0.25">
      <c r="A363" s="122">
        <f>IF(ISNUMBER(SEARCH('Cover Page'!$D$9,Table1[[#This Row],[School District]])),MAX($A$1:A362)+1,0)</f>
        <v>0</v>
      </c>
      <c r="B363" s="253" t="s">
        <v>495</v>
      </c>
      <c r="C363" s="254" t="s">
        <v>2832</v>
      </c>
      <c r="D363" s="255" t="s">
        <v>154</v>
      </c>
      <c r="E363" s="253" t="s">
        <v>1048</v>
      </c>
      <c r="F363" s="255" t="s">
        <v>1541</v>
      </c>
      <c r="G363" s="122" t="str">
        <f ca="1"/>
        <v>Freeport SD 145</v>
      </c>
      <c r="H363" s="122" t="str">
        <f>IFERROR(VLOOKUP(ROWS($H$2:H363),$A$2:$B$995,2,FALSE),"")</f>
        <v/>
      </c>
    </row>
    <row r="364" spans="1:8" ht="15" x14ac:dyDescent="0.25">
      <c r="A364" s="122">
        <f>IF(ISNUMBER(SEARCH('Cover Page'!$D$9,Table1[[#This Row],[School District]])),MAX($A$1:A363)+1,0)</f>
        <v>0</v>
      </c>
      <c r="B364" s="253" t="s">
        <v>496</v>
      </c>
      <c r="C364" s="254" t="s">
        <v>2833</v>
      </c>
      <c r="D364" s="255" t="s">
        <v>155</v>
      </c>
      <c r="E364" s="253" t="s">
        <v>1192</v>
      </c>
      <c r="F364" s="255" t="s">
        <v>1542</v>
      </c>
      <c r="G364" s="122" t="str">
        <f ca="1"/>
        <v>Freeport SD 145</v>
      </c>
      <c r="H364" s="122" t="str">
        <f>IFERROR(VLOOKUP(ROWS($H$2:H364),$A$2:$B$995,2,FALSE),"")</f>
        <v/>
      </c>
    </row>
    <row r="365" spans="1:8" ht="15" x14ac:dyDescent="0.25">
      <c r="A365" s="122">
        <f>IF(ISNUMBER(SEARCH('Cover Page'!$D$9,Table1[[#This Row],[School District]])),MAX($A$1:A364)+1,0)</f>
        <v>0</v>
      </c>
      <c r="B365" s="253" t="s">
        <v>497</v>
      </c>
      <c r="C365" s="254" t="s">
        <v>2834</v>
      </c>
      <c r="D365" s="255" t="s">
        <v>156</v>
      </c>
      <c r="E365" s="253" t="s">
        <v>1234</v>
      </c>
      <c r="F365" s="255" t="s">
        <v>1543</v>
      </c>
      <c r="G365" s="122" t="str">
        <f ca="1"/>
        <v>Freeport SD 145</v>
      </c>
      <c r="H365" s="122" t="str">
        <f>IFERROR(VLOOKUP(ROWS($H$2:H365),$A$2:$B$995,2,FALSE),"")</f>
        <v/>
      </c>
    </row>
    <row r="366" spans="1:8" ht="15" x14ac:dyDescent="0.25">
      <c r="A366" s="122">
        <f>IF(ISNUMBER(SEARCH('Cover Page'!$D$9,Table1[[#This Row],[School District]])),MAX($A$1:A365)+1,0)</f>
        <v>0</v>
      </c>
      <c r="B366" s="253" t="s">
        <v>1544</v>
      </c>
      <c r="C366" s="254" t="s">
        <v>2835</v>
      </c>
      <c r="D366" s="255" t="s">
        <v>156</v>
      </c>
      <c r="E366" s="253" t="s">
        <v>1545</v>
      </c>
      <c r="F366" s="255" t="s">
        <v>1546</v>
      </c>
      <c r="G366" s="122" t="str">
        <f ca="1"/>
        <v>Freeport SD 145</v>
      </c>
      <c r="H366" s="122" t="str">
        <f>IFERROR(VLOOKUP(ROWS($H$2:H366),$A$2:$B$995,2,FALSE),"")</f>
        <v/>
      </c>
    </row>
    <row r="367" spans="1:8" ht="15" x14ac:dyDescent="0.25">
      <c r="A367" s="122">
        <f>IF(ISNUMBER(SEARCH('Cover Page'!$D$9,Table1[[#This Row],[School District]])),MAX($A$1:A366)+1,0)</f>
        <v>0</v>
      </c>
      <c r="B367" s="253" t="s">
        <v>498</v>
      </c>
      <c r="C367" s="254" t="s">
        <v>2836</v>
      </c>
      <c r="D367" s="255" t="s">
        <v>154</v>
      </c>
      <c r="E367" s="253" t="s">
        <v>1147</v>
      </c>
      <c r="F367" s="255" t="s">
        <v>1547</v>
      </c>
      <c r="G367" s="122" t="str">
        <f ca="1"/>
        <v>Freeport SD 145</v>
      </c>
      <c r="H367" s="122" t="str">
        <f>IFERROR(VLOOKUP(ROWS($H$2:H367),$A$2:$B$995,2,FALSE),"")</f>
        <v/>
      </c>
    </row>
    <row r="368" spans="1:8" ht="15" x14ac:dyDescent="0.25">
      <c r="A368" s="122">
        <f>IF(ISNUMBER(SEARCH('Cover Page'!$D$9,Table1[[#This Row],[School District]])),MAX($A$1:A367)+1,0)</f>
        <v>0</v>
      </c>
      <c r="B368" s="253" t="s">
        <v>1548</v>
      </c>
      <c r="C368" s="254" t="s">
        <v>2837</v>
      </c>
      <c r="D368" s="255" t="s">
        <v>156</v>
      </c>
      <c r="E368" s="253" t="s">
        <v>2335</v>
      </c>
      <c r="F368" s="255" t="s">
        <v>1549</v>
      </c>
      <c r="G368" s="122" t="str">
        <f ca="1"/>
        <v>Freeport SD 145</v>
      </c>
      <c r="H368" s="122" t="str">
        <f>IFERROR(VLOOKUP(ROWS($H$2:H368),$A$2:$B$995,2,FALSE),"")</f>
        <v/>
      </c>
    </row>
    <row r="369" spans="1:8" ht="15" x14ac:dyDescent="0.25">
      <c r="A369" s="122">
        <f>IF(ISNUMBER(SEARCH('Cover Page'!$D$9,Table1[[#This Row],[School District]])),MAX($A$1:A368)+1,0)</f>
        <v>0</v>
      </c>
      <c r="B369" s="253" t="s">
        <v>1550</v>
      </c>
      <c r="C369" s="254" t="s">
        <v>2838</v>
      </c>
      <c r="D369" s="255" t="s">
        <v>156</v>
      </c>
      <c r="E369" s="253" t="s">
        <v>1220</v>
      </c>
      <c r="F369" s="255" t="s">
        <v>1551</v>
      </c>
      <c r="G369" s="122" t="str">
        <f ca="1"/>
        <v>Freeport SD 145</v>
      </c>
      <c r="H369" s="122" t="str">
        <f>IFERROR(VLOOKUP(ROWS($H$2:H369),$A$2:$B$995,2,FALSE),"")</f>
        <v/>
      </c>
    </row>
    <row r="370" spans="1:8" ht="15" x14ac:dyDescent="0.25">
      <c r="A370" s="122">
        <f>IF(ISNUMBER(SEARCH('Cover Page'!$D$9,Table1[[#This Row],[School District]])),MAX($A$1:A369)+1,0)</f>
        <v>0</v>
      </c>
      <c r="B370" s="253" t="s">
        <v>499</v>
      </c>
      <c r="C370" s="254" t="s">
        <v>2839</v>
      </c>
      <c r="D370" s="255" t="s">
        <v>154</v>
      </c>
      <c r="E370" s="253" t="s">
        <v>2295</v>
      </c>
      <c r="F370" s="255" t="s">
        <v>1552</v>
      </c>
      <c r="G370" s="122" t="str">
        <f ca="1"/>
        <v>Freeport SD 145</v>
      </c>
      <c r="H370" s="122" t="str">
        <f>IFERROR(VLOOKUP(ROWS($H$2:H370),$A$2:$B$995,2,FALSE),"")</f>
        <v/>
      </c>
    </row>
    <row r="371" spans="1:8" ht="15" x14ac:dyDescent="0.25">
      <c r="A371" s="122">
        <f>IF(ISNUMBER(SEARCH('Cover Page'!$D$9,Table1[[#This Row],[School District]])),MAX($A$1:A370)+1,0)</f>
        <v>0</v>
      </c>
      <c r="B371" s="253" t="s">
        <v>500</v>
      </c>
      <c r="C371" s="254" t="s">
        <v>2840</v>
      </c>
      <c r="D371" s="255" t="s">
        <v>156</v>
      </c>
      <c r="E371" s="253" t="s">
        <v>1228</v>
      </c>
      <c r="F371" s="255" t="s">
        <v>1553</v>
      </c>
      <c r="G371" s="122" t="str">
        <f ca="1"/>
        <v>Freeport SD 145</v>
      </c>
      <c r="H371" s="122" t="str">
        <f>IFERROR(VLOOKUP(ROWS($H$2:H371),$A$2:$B$995,2,FALSE),"")</f>
        <v/>
      </c>
    </row>
    <row r="372" spans="1:8" ht="15" x14ac:dyDescent="0.25">
      <c r="A372" s="122">
        <f>IF(ISNUMBER(SEARCH('Cover Page'!$D$9,Table1[[#This Row],[School District]])),MAX($A$1:A371)+1,0)</f>
        <v>0</v>
      </c>
      <c r="B372" s="253" t="s">
        <v>1554</v>
      </c>
      <c r="C372" s="254" t="s">
        <v>2841</v>
      </c>
      <c r="D372" s="255" t="s">
        <v>154</v>
      </c>
      <c r="E372" s="253" t="s">
        <v>1056</v>
      </c>
      <c r="F372" s="255" t="s">
        <v>1555</v>
      </c>
      <c r="G372" s="122" t="str">
        <f ca="1"/>
        <v>Freeport SD 145</v>
      </c>
      <c r="H372" s="122" t="str">
        <f>IFERROR(VLOOKUP(ROWS($H$2:H372),$A$2:$B$995,2,FALSE),"")</f>
        <v/>
      </c>
    </row>
    <row r="373" spans="1:8" ht="15" x14ac:dyDescent="0.25">
      <c r="A373" s="122">
        <f>IF(ISNUMBER(SEARCH('Cover Page'!$D$9,Table1[[#This Row],[School District]])),MAX($A$1:A372)+1,0)</f>
        <v>0</v>
      </c>
      <c r="B373" s="253" t="s">
        <v>501</v>
      </c>
      <c r="C373" s="254" t="s">
        <v>2842</v>
      </c>
      <c r="D373" s="255" t="s">
        <v>156</v>
      </c>
      <c r="E373" s="253" t="s">
        <v>1290</v>
      </c>
      <c r="F373" s="255" t="s">
        <v>1556</v>
      </c>
      <c r="G373" s="122" t="str">
        <f ca="1"/>
        <v>Freeport SD 145</v>
      </c>
      <c r="H373" s="122" t="str">
        <f>IFERROR(VLOOKUP(ROWS($H$2:H373),$A$2:$B$995,2,FALSE),"")</f>
        <v/>
      </c>
    </row>
    <row r="374" spans="1:8" ht="15" x14ac:dyDescent="0.25">
      <c r="A374" s="122">
        <f>IF(ISNUMBER(SEARCH('Cover Page'!$D$9,Table1[[#This Row],[School District]])),MAX($A$1:A373)+1,0)</f>
        <v>0</v>
      </c>
      <c r="B374" s="253" t="s">
        <v>502</v>
      </c>
      <c r="C374" s="254" t="s">
        <v>2843</v>
      </c>
      <c r="D374" s="255" t="s">
        <v>156</v>
      </c>
      <c r="E374" s="253" t="s">
        <v>1056</v>
      </c>
      <c r="F374" s="255" t="s">
        <v>1557</v>
      </c>
      <c r="G374" s="122" t="str">
        <f ca="1"/>
        <v>Freeport SD 145</v>
      </c>
      <c r="H374" s="122" t="str">
        <f>IFERROR(VLOOKUP(ROWS($H$2:H374),$A$2:$B$995,2,FALSE),"")</f>
        <v/>
      </c>
    </row>
    <row r="375" spans="1:8" ht="15" x14ac:dyDescent="0.25">
      <c r="A375" s="122">
        <f>IF(ISNUMBER(SEARCH('Cover Page'!$D$9,Table1[[#This Row],[School District]])),MAX($A$1:A374)+1,0)</f>
        <v>0</v>
      </c>
      <c r="B375" s="253" t="s">
        <v>503</v>
      </c>
      <c r="C375" s="254" t="s">
        <v>2844</v>
      </c>
      <c r="D375" s="255" t="s">
        <v>154</v>
      </c>
      <c r="E375" s="253" t="s">
        <v>1050</v>
      </c>
      <c r="F375" s="255" t="s">
        <v>1558</v>
      </c>
      <c r="G375" s="122" t="str">
        <f ca="1"/>
        <v>Freeport SD 145</v>
      </c>
      <c r="H375" s="122" t="str">
        <f>IFERROR(VLOOKUP(ROWS($H$2:H375),$A$2:$B$995,2,FALSE),"")</f>
        <v/>
      </c>
    </row>
    <row r="376" spans="1:8" ht="15" customHeight="1" x14ac:dyDescent="0.25">
      <c r="A376" s="122">
        <f>IF(ISNUMBER(SEARCH('Cover Page'!$D$9,Table1[[#This Row],[School District]])),MAX($A$1:A375)+1,0)</f>
        <v>0</v>
      </c>
      <c r="B376" s="253" t="s">
        <v>504</v>
      </c>
      <c r="C376" s="254" t="s">
        <v>2845</v>
      </c>
      <c r="D376" s="255" t="s">
        <v>156</v>
      </c>
      <c r="E376" s="253" t="s">
        <v>1559</v>
      </c>
      <c r="F376" s="255" t="s">
        <v>1560</v>
      </c>
      <c r="G376" s="122" t="str">
        <f ca="1"/>
        <v>Freeport SD 145</v>
      </c>
      <c r="H376" s="122" t="str">
        <f>IFERROR(VLOOKUP(ROWS($H$2:H376),$A$2:$B$995,2,FALSE),"")</f>
        <v/>
      </c>
    </row>
    <row r="377" spans="1:8" ht="15" customHeight="1" x14ac:dyDescent="0.25">
      <c r="A377" s="122">
        <f>IF(ISNUMBER(SEARCH('Cover Page'!$D$9,Table1[[#This Row],[School District]])),MAX($A$1:A376)+1,0)</f>
        <v>0</v>
      </c>
      <c r="B377" s="253" t="s">
        <v>505</v>
      </c>
      <c r="C377" s="254" t="s">
        <v>2846</v>
      </c>
      <c r="D377" s="255" t="s">
        <v>154</v>
      </c>
      <c r="E377" s="253" t="s">
        <v>1048</v>
      </c>
      <c r="F377" s="255" t="s">
        <v>1561</v>
      </c>
      <c r="G377" s="122" t="str">
        <f ca="1"/>
        <v>Freeport SD 145</v>
      </c>
      <c r="H377" s="122" t="str">
        <f>IFERROR(VLOOKUP(ROWS($H$2:H377),$A$2:$B$995,2,FALSE),"")</f>
        <v/>
      </c>
    </row>
    <row r="378" spans="1:8" ht="15" customHeight="1" x14ac:dyDescent="0.25">
      <c r="A378" s="122">
        <f>IF(ISNUMBER(SEARCH('Cover Page'!$D$9,Table1[[#This Row],[School District]])),MAX($A$1:A377)+1,0)</f>
        <v>0</v>
      </c>
      <c r="B378" s="253" t="s">
        <v>506</v>
      </c>
      <c r="C378" s="254" t="s">
        <v>2847</v>
      </c>
      <c r="D378" s="255" t="s">
        <v>154</v>
      </c>
      <c r="E378" s="253" t="s">
        <v>1050</v>
      </c>
      <c r="F378" s="255" t="s">
        <v>1562</v>
      </c>
      <c r="G378" s="122" t="str">
        <f ca="1"/>
        <v>Freeport SD 145</v>
      </c>
      <c r="H378" s="122" t="str">
        <f>IFERROR(VLOOKUP(ROWS($H$2:H378),$A$2:$B$995,2,FALSE),"")</f>
        <v/>
      </c>
    </row>
    <row r="379" spans="1:8" ht="15" x14ac:dyDescent="0.25">
      <c r="A379" s="122">
        <f>IF(ISNUMBER(SEARCH('Cover Page'!$D$9,Table1[[#This Row],[School District]])),MAX($A$1:A378)+1,0)</f>
        <v>0</v>
      </c>
      <c r="B379" s="253" t="s">
        <v>507</v>
      </c>
      <c r="C379" s="254" t="s">
        <v>2848</v>
      </c>
      <c r="D379" s="255" t="s">
        <v>201</v>
      </c>
      <c r="E379" s="253" t="s">
        <v>2336</v>
      </c>
      <c r="F379" s="255" t="s">
        <v>1563</v>
      </c>
      <c r="G379" s="122" t="str">
        <f ca="1"/>
        <v>Freeport SD 145</v>
      </c>
      <c r="H379" s="122" t="str">
        <f>IFERROR(VLOOKUP(ROWS($H$2:H379),$A$2:$B$995,2,FALSE),"")</f>
        <v/>
      </c>
    </row>
    <row r="380" spans="1:8" ht="15" customHeight="1" x14ac:dyDescent="0.25">
      <c r="A380" s="122">
        <f>IF(ISNUMBER(SEARCH('Cover Page'!$D$9,Table1[[#This Row],[School District]])),MAX($A$1:A379)+1,0)</f>
        <v>0</v>
      </c>
      <c r="B380" s="253" t="s">
        <v>508</v>
      </c>
      <c r="C380" s="254" t="s">
        <v>2849</v>
      </c>
      <c r="D380" s="255" t="s">
        <v>201</v>
      </c>
      <c r="E380" s="253" t="s">
        <v>1564</v>
      </c>
      <c r="F380" s="255" t="s">
        <v>1565</v>
      </c>
      <c r="G380" s="122" t="str">
        <f ca="1"/>
        <v>Freeport SD 145</v>
      </c>
      <c r="H380" s="122" t="str">
        <f>IFERROR(VLOOKUP(ROWS($H$2:H380),$A$2:$B$995,2,FALSE),"")</f>
        <v/>
      </c>
    </row>
    <row r="381" spans="1:8" ht="15" x14ac:dyDescent="0.25">
      <c r="A381" s="122">
        <f>IF(ISNUMBER(SEARCH('Cover Page'!$D$9,Table1[[#This Row],[School District]])),MAX($A$1:A380)+1,0)</f>
        <v>0</v>
      </c>
      <c r="B381" s="253" t="s">
        <v>509</v>
      </c>
      <c r="C381" s="254" t="s">
        <v>2850</v>
      </c>
      <c r="D381" s="255" t="s">
        <v>201</v>
      </c>
      <c r="E381" s="253" t="s">
        <v>1564</v>
      </c>
      <c r="F381" s="255" t="s">
        <v>1565</v>
      </c>
      <c r="G381" s="122" t="str">
        <f ca="1"/>
        <v>Freeport SD 145</v>
      </c>
      <c r="H381" s="122" t="str">
        <f>IFERROR(VLOOKUP(ROWS($H$2:H381),$A$2:$B$995,2,FALSE),"")</f>
        <v/>
      </c>
    </row>
    <row r="382" spans="1:8" ht="15" x14ac:dyDescent="0.25">
      <c r="A382" s="122">
        <f>IF(ISNUMBER(SEARCH('Cover Page'!$D$9,Table1[[#This Row],[School District]])),MAX($A$1:A381)+1,0)</f>
        <v>0</v>
      </c>
      <c r="B382" s="253" t="s">
        <v>510</v>
      </c>
      <c r="C382" s="254" t="s">
        <v>2851</v>
      </c>
      <c r="D382" s="255" t="s">
        <v>156</v>
      </c>
      <c r="E382" s="253" t="s">
        <v>1158</v>
      </c>
      <c r="F382" s="255" t="s">
        <v>1566</v>
      </c>
      <c r="G382" s="122" t="str">
        <f ca="1"/>
        <v>Freeport SD 145</v>
      </c>
      <c r="H382" s="122" t="str">
        <f>IFERROR(VLOOKUP(ROWS($H$2:H382),$A$2:$B$995,2,FALSE),"")</f>
        <v/>
      </c>
    </row>
    <row r="383" spans="1:8" ht="15" x14ac:dyDescent="0.25">
      <c r="A383" s="122">
        <f>IF(ISNUMBER(SEARCH('Cover Page'!$D$9,Table1[[#This Row],[School District]])),MAX($A$1:A382)+1,0)</f>
        <v>0</v>
      </c>
      <c r="B383" s="253" t="s">
        <v>511</v>
      </c>
      <c r="C383" s="254" t="s">
        <v>2852</v>
      </c>
      <c r="D383" s="255" t="s">
        <v>201</v>
      </c>
      <c r="E383" s="253" t="s">
        <v>1069</v>
      </c>
      <c r="F383" s="255" t="s">
        <v>1567</v>
      </c>
      <c r="G383" s="122" t="str">
        <f ca="1"/>
        <v>Freeport SD 145</v>
      </c>
      <c r="H383" s="122" t="str">
        <f>IFERROR(VLOOKUP(ROWS($H$2:H383),$A$2:$B$995,2,FALSE),"")</f>
        <v/>
      </c>
    </row>
    <row r="384" spans="1:8" ht="15" x14ac:dyDescent="0.25">
      <c r="A384" s="122">
        <f>IF(ISNUMBER(SEARCH('Cover Page'!$D$9,Table1[[#This Row],[School District]])),MAX($A$1:A383)+1,0)</f>
        <v>0</v>
      </c>
      <c r="B384" s="253" t="s">
        <v>1568</v>
      </c>
      <c r="C384" s="254" t="s">
        <v>2853</v>
      </c>
      <c r="D384" s="255" t="s">
        <v>156</v>
      </c>
      <c r="E384" s="253" t="s">
        <v>2337</v>
      </c>
      <c r="F384" s="255" t="s">
        <v>1569</v>
      </c>
      <c r="G384" s="122" t="str">
        <f ca="1"/>
        <v>Freeport SD 145</v>
      </c>
      <c r="H384" s="122" t="str">
        <f>IFERROR(VLOOKUP(ROWS($H$2:H384),$A$2:$B$995,2,FALSE),"")</f>
        <v/>
      </c>
    </row>
    <row r="385" spans="1:8" ht="15" x14ac:dyDescent="0.25">
      <c r="A385" s="122">
        <f>IF(ISNUMBER(SEARCH('Cover Page'!$D$9,Table1[[#This Row],[School District]])),MAX($A$1:A384)+1,0)</f>
        <v>0</v>
      </c>
      <c r="B385" s="253" t="s">
        <v>512</v>
      </c>
      <c r="C385" s="254" t="s">
        <v>2854</v>
      </c>
      <c r="D385" s="255" t="s">
        <v>156</v>
      </c>
      <c r="E385" s="253" t="s">
        <v>1232</v>
      </c>
      <c r="F385" s="255" t="s">
        <v>1570</v>
      </c>
      <c r="G385" s="122" t="str">
        <f ca="1"/>
        <v>Freeport SD 145</v>
      </c>
      <c r="H385" s="122" t="str">
        <f>IFERROR(VLOOKUP(ROWS($H$2:H385),$A$2:$B$995,2,FALSE),"")</f>
        <v/>
      </c>
    </row>
    <row r="386" spans="1:8" ht="15" x14ac:dyDescent="0.25">
      <c r="A386" s="122">
        <f>IF(ISNUMBER(SEARCH('Cover Page'!$D$9,Table1[[#This Row],[School District]])),MAX($A$1:A385)+1,0)</f>
        <v>0</v>
      </c>
      <c r="B386" s="253" t="s">
        <v>513</v>
      </c>
      <c r="C386" s="254" t="s">
        <v>2855</v>
      </c>
      <c r="D386" s="255" t="s">
        <v>156</v>
      </c>
      <c r="E386" s="253" t="s">
        <v>1165</v>
      </c>
      <c r="F386" s="255" t="s">
        <v>1571</v>
      </c>
      <c r="G386" s="122" t="str">
        <f ca="1"/>
        <v>Freeport SD 145</v>
      </c>
      <c r="H386" s="122" t="str">
        <f>IFERROR(VLOOKUP(ROWS($H$2:H386),$A$2:$B$995,2,FALSE),"")</f>
        <v/>
      </c>
    </row>
    <row r="387" spans="1:8" ht="15" x14ac:dyDescent="0.25">
      <c r="A387" s="122">
        <f>IF(ISNUMBER(SEARCH('Cover Page'!$D$9,Table1[[#This Row],[School District]])),MAX($A$1:A386)+1,0)</f>
        <v>0</v>
      </c>
      <c r="B387" s="253" t="s">
        <v>514</v>
      </c>
      <c r="C387" s="254" t="s">
        <v>2856</v>
      </c>
      <c r="D387" s="255" t="s">
        <v>156</v>
      </c>
      <c r="E387" s="253" t="s">
        <v>1151</v>
      </c>
      <c r="F387" s="255" t="s">
        <v>1572</v>
      </c>
      <c r="G387" s="122" t="str">
        <f ca="1"/>
        <v>Freeport SD 145</v>
      </c>
      <c r="H387" s="122" t="str">
        <f>IFERROR(VLOOKUP(ROWS($H$2:H387),$A$2:$B$995,2,FALSE),"")</f>
        <v/>
      </c>
    </row>
    <row r="388" spans="1:8" ht="15" x14ac:dyDescent="0.25">
      <c r="A388" s="122">
        <f>IF(ISNUMBER(SEARCH('Cover Page'!$D$9,Table1[[#This Row],[School District]])),MAX($A$1:A387)+1,0)</f>
        <v>0</v>
      </c>
      <c r="B388" s="253" t="s">
        <v>515</v>
      </c>
      <c r="C388" s="254" t="s">
        <v>2857</v>
      </c>
      <c r="D388" s="255" t="s">
        <v>156</v>
      </c>
      <c r="E388" s="253" t="s">
        <v>2338</v>
      </c>
      <c r="F388" s="255" t="s">
        <v>1573</v>
      </c>
      <c r="G388" s="122" t="str">
        <f ca="1"/>
        <v>Freeport SD 145</v>
      </c>
      <c r="H388" s="122" t="str">
        <f>IFERROR(VLOOKUP(ROWS($H$2:H388),$A$2:$B$995,2,FALSE),"")</f>
        <v/>
      </c>
    </row>
    <row r="389" spans="1:8" ht="15" x14ac:dyDescent="0.25">
      <c r="A389" s="122">
        <f>IF(ISNUMBER(SEARCH('Cover Page'!$D$9,Table1[[#This Row],[School District]])),MAX($A$1:A388)+1,0)</f>
        <v>0</v>
      </c>
      <c r="B389" s="253" t="s">
        <v>516</v>
      </c>
      <c r="C389" s="254" t="s">
        <v>2858</v>
      </c>
      <c r="D389" s="255" t="s">
        <v>154</v>
      </c>
      <c r="E389" s="253" t="s">
        <v>2295</v>
      </c>
      <c r="F389" s="255" t="s">
        <v>1574</v>
      </c>
      <c r="G389" s="122" t="str">
        <f ca="1"/>
        <v>Freeport SD 145</v>
      </c>
      <c r="H389" s="122" t="str">
        <f>IFERROR(VLOOKUP(ROWS($H$2:H389),$A$2:$B$995,2,FALSE),"")</f>
        <v/>
      </c>
    </row>
    <row r="390" spans="1:8" ht="15" x14ac:dyDescent="0.25">
      <c r="A390" s="122">
        <f>IF(ISNUMBER(SEARCH('Cover Page'!$D$9,Table1[[#This Row],[School District]])),MAX($A$1:A389)+1,0)</f>
        <v>0</v>
      </c>
      <c r="B390" s="253" t="s">
        <v>517</v>
      </c>
      <c r="C390" s="254" t="s">
        <v>2859</v>
      </c>
      <c r="D390" s="255" t="s">
        <v>156</v>
      </c>
      <c r="E390" s="253" t="s">
        <v>2339</v>
      </c>
      <c r="F390" s="255" t="s">
        <v>1575</v>
      </c>
      <c r="G390" s="122" t="str">
        <f ca="1"/>
        <v>Freeport SD 145</v>
      </c>
      <c r="H390" s="122" t="str">
        <f>IFERROR(VLOOKUP(ROWS($H$2:H390),$A$2:$B$995,2,FALSE),"")</f>
        <v/>
      </c>
    </row>
    <row r="391" spans="1:8" ht="15" x14ac:dyDescent="0.25">
      <c r="A391" s="122">
        <f>IF(ISNUMBER(SEARCH('Cover Page'!$D$9,Table1[[#This Row],[School District]])),MAX($A$1:A390)+1,0)</f>
        <v>0</v>
      </c>
      <c r="B391" s="253" t="s">
        <v>518</v>
      </c>
      <c r="C391" s="254" t="s">
        <v>2860</v>
      </c>
      <c r="D391" s="255" t="s">
        <v>156</v>
      </c>
      <c r="E391" s="253" t="s">
        <v>1576</v>
      </c>
      <c r="F391" s="255" t="s">
        <v>1577</v>
      </c>
      <c r="G391" s="122" t="str">
        <f ca="1"/>
        <v>Freeport SD 145</v>
      </c>
      <c r="H391" s="122" t="str">
        <f>IFERROR(VLOOKUP(ROWS($H$2:H391),$A$2:$B$995,2,FALSE),"")</f>
        <v/>
      </c>
    </row>
    <row r="392" spans="1:8" ht="15" x14ac:dyDescent="0.25">
      <c r="A392" s="122">
        <f>IF(ISNUMBER(SEARCH('Cover Page'!$D$9,Table1[[#This Row],[School District]])),MAX($A$1:A391)+1,0)</f>
        <v>0</v>
      </c>
      <c r="B392" s="253" t="s">
        <v>519</v>
      </c>
      <c r="C392" s="254" t="s">
        <v>2861</v>
      </c>
      <c r="D392" s="255" t="s">
        <v>154</v>
      </c>
      <c r="E392" s="253" t="s">
        <v>1050</v>
      </c>
      <c r="F392" s="255" t="s">
        <v>1578</v>
      </c>
      <c r="G392" s="122" t="str">
        <f ca="1"/>
        <v>Freeport SD 145</v>
      </c>
      <c r="H392" s="122" t="str">
        <f>IFERROR(VLOOKUP(ROWS($H$2:H392),$A$2:$B$995,2,FALSE),"")</f>
        <v/>
      </c>
    </row>
    <row r="393" spans="1:8" ht="15" x14ac:dyDescent="0.25">
      <c r="A393" s="122">
        <f>IF(ISNUMBER(SEARCH('Cover Page'!$D$9,Table1[[#This Row],[School District]])),MAX($A$1:A392)+1,0)</f>
        <v>0</v>
      </c>
      <c r="B393" s="253" t="s">
        <v>520</v>
      </c>
      <c r="C393" s="254" t="s">
        <v>2862</v>
      </c>
      <c r="D393" s="255" t="s">
        <v>156</v>
      </c>
      <c r="E393" s="253" t="s">
        <v>2340</v>
      </c>
      <c r="F393" s="255" t="s">
        <v>1579</v>
      </c>
      <c r="G393" s="122" t="str">
        <f ca="1"/>
        <v>Freeport SD 145</v>
      </c>
      <c r="H393" s="122" t="str">
        <f>IFERROR(VLOOKUP(ROWS($H$2:H393),$A$2:$B$995,2,FALSE),"")</f>
        <v/>
      </c>
    </row>
    <row r="394" spans="1:8" ht="15" x14ac:dyDescent="0.25">
      <c r="A394" s="122">
        <f>IF(ISNUMBER(SEARCH('Cover Page'!$D$9,Table1[[#This Row],[School District]])),MAX($A$1:A393)+1,0)</f>
        <v>0</v>
      </c>
      <c r="B394" s="253" t="s">
        <v>1580</v>
      </c>
      <c r="C394" s="254" t="s">
        <v>2863</v>
      </c>
      <c r="D394" s="255" t="s">
        <v>154</v>
      </c>
      <c r="E394" s="253" t="s">
        <v>2327</v>
      </c>
      <c r="F394" s="255" t="s">
        <v>1581</v>
      </c>
      <c r="G394" s="122" t="str">
        <f ca="1"/>
        <v>Freeport SD 145</v>
      </c>
      <c r="H394" s="122" t="str">
        <f>IFERROR(VLOOKUP(ROWS($H$2:H394),$A$2:$B$995,2,FALSE),"")</f>
        <v/>
      </c>
    </row>
    <row r="395" spans="1:8" ht="15" x14ac:dyDescent="0.25">
      <c r="A395" s="122">
        <f>IF(ISNUMBER(SEARCH('Cover Page'!$D$9,Table1[[#This Row],[School District]])),MAX($A$1:A394)+1,0)</f>
        <v>0</v>
      </c>
      <c r="B395" s="253" t="s">
        <v>521</v>
      </c>
      <c r="C395" s="254" t="s">
        <v>2864</v>
      </c>
      <c r="D395" s="255" t="s">
        <v>155</v>
      </c>
      <c r="E395" s="253" t="s">
        <v>2297</v>
      </c>
      <c r="F395" s="255" t="s">
        <v>1582</v>
      </c>
      <c r="G395" s="122" t="str">
        <f ca="1"/>
        <v>Freeport SD 145</v>
      </c>
      <c r="H395" s="122" t="str">
        <f>IFERROR(VLOOKUP(ROWS($H$2:H395),$A$2:$B$995,2,FALSE),"")</f>
        <v/>
      </c>
    </row>
    <row r="396" spans="1:8" ht="15" x14ac:dyDescent="0.25">
      <c r="A396" s="122">
        <f>IF(ISNUMBER(SEARCH('Cover Page'!$D$9,Table1[[#This Row],[School District]])),MAX($A$1:A395)+1,0)</f>
        <v>0</v>
      </c>
      <c r="B396" s="253" t="s">
        <v>1583</v>
      </c>
      <c r="C396" s="254" t="s">
        <v>2865</v>
      </c>
      <c r="D396" s="255" t="s">
        <v>154</v>
      </c>
      <c r="E396" s="253" t="s">
        <v>1112</v>
      </c>
      <c r="F396" s="255" t="s">
        <v>1584</v>
      </c>
      <c r="G396" s="122" t="str">
        <f ca="1"/>
        <v>Freeport SD 145</v>
      </c>
      <c r="H396" s="122" t="str">
        <f>IFERROR(VLOOKUP(ROWS($H$2:H396),$A$2:$B$995,2,FALSE),"")</f>
        <v/>
      </c>
    </row>
    <row r="397" spans="1:8" ht="15" x14ac:dyDescent="0.25">
      <c r="A397" s="122">
        <f>IF(ISNUMBER(SEARCH('Cover Page'!$D$9,Table1[[#This Row],[School District]])),MAX($A$1:A396)+1,0)</f>
        <v>0</v>
      </c>
      <c r="B397" s="253" t="s">
        <v>522</v>
      </c>
      <c r="C397" s="254" t="s">
        <v>2866</v>
      </c>
      <c r="D397" s="255" t="s">
        <v>154</v>
      </c>
      <c r="E397" s="253" t="s">
        <v>1120</v>
      </c>
      <c r="F397" s="255" t="s">
        <v>1585</v>
      </c>
      <c r="G397" s="122" t="str">
        <f ca="1"/>
        <v>Freeport SD 145</v>
      </c>
      <c r="H397" s="122" t="str">
        <f>IFERROR(VLOOKUP(ROWS($H$2:H397),$A$2:$B$995,2,FALSE),"")</f>
        <v/>
      </c>
    </row>
    <row r="398" spans="1:8" ht="15" x14ac:dyDescent="0.25">
      <c r="A398" s="122">
        <f>IF(ISNUMBER(SEARCH('Cover Page'!$D$9,Table1[[#This Row],[School District]])),MAX($A$1:A397)+1,0)</f>
        <v>0</v>
      </c>
      <c r="B398" s="253" t="s">
        <v>523</v>
      </c>
      <c r="C398" s="254" t="s">
        <v>2867</v>
      </c>
      <c r="D398" s="255" t="s">
        <v>155</v>
      </c>
      <c r="E398" s="253" t="s">
        <v>1050</v>
      </c>
      <c r="F398" s="255" t="s">
        <v>1586</v>
      </c>
      <c r="G398" s="122" t="str">
        <f ca="1"/>
        <v>Freeport SD 145</v>
      </c>
      <c r="H398" s="122" t="str">
        <f>IFERROR(VLOOKUP(ROWS($H$2:H398),$A$2:$B$995,2,FALSE),"")</f>
        <v/>
      </c>
    </row>
    <row r="399" spans="1:8" ht="15" x14ac:dyDescent="0.25">
      <c r="A399" s="122">
        <f>IF(ISNUMBER(SEARCH('Cover Page'!$D$9,Table1[[#This Row],[School District]])),MAX($A$1:A398)+1,0)</f>
        <v>0</v>
      </c>
      <c r="B399" s="253" t="s">
        <v>524</v>
      </c>
      <c r="C399" s="254" t="s">
        <v>2868</v>
      </c>
      <c r="D399" s="255" t="s">
        <v>154</v>
      </c>
      <c r="E399" s="253" t="s">
        <v>1050</v>
      </c>
      <c r="F399" s="255" t="s">
        <v>1587</v>
      </c>
      <c r="G399" s="122" t="str">
        <f ca="1"/>
        <v>Freeport SD 145</v>
      </c>
      <c r="H399" s="122" t="str">
        <f>IFERROR(VLOOKUP(ROWS($H$2:H399),$A$2:$B$995,2,FALSE),"")</f>
        <v/>
      </c>
    </row>
    <row r="400" spans="1:8" ht="15" x14ac:dyDescent="0.25">
      <c r="A400" s="122">
        <f>IF(ISNUMBER(SEARCH('Cover Page'!$D$9,Table1[[#This Row],[School District]])),MAX($A$1:A399)+1,0)</f>
        <v>0</v>
      </c>
      <c r="B400" s="253" t="s">
        <v>525</v>
      </c>
      <c r="C400" s="254" t="s">
        <v>2869</v>
      </c>
      <c r="D400" s="255" t="s">
        <v>155</v>
      </c>
      <c r="E400" s="253" t="s">
        <v>2341</v>
      </c>
      <c r="F400" s="255" t="s">
        <v>1588</v>
      </c>
      <c r="G400" s="122" t="str">
        <f ca="1"/>
        <v>Freeport SD 145</v>
      </c>
      <c r="H400" s="122" t="str">
        <f>IFERROR(VLOOKUP(ROWS($H$2:H400),$A$2:$B$995,2,FALSE),"")</f>
        <v/>
      </c>
    </row>
    <row r="401" spans="1:8" ht="15" customHeight="1" x14ac:dyDescent="0.25">
      <c r="A401" s="122">
        <f>IF(ISNUMBER(SEARCH('Cover Page'!$D$9,Table1[[#This Row],[School District]])),MAX($A$1:A400)+1,0)</f>
        <v>0</v>
      </c>
      <c r="B401" s="253" t="s">
        <v>526</v>
      </c>
      <c r="C401" s="254" t="s">
        <v>2870</v>
      </c>
      <c r="D401" s="255" t="s">
        <v>156</v>
      </c>
      <c r="E401" s="253" t="s">
        <v>1088</v>
      </c>
      <c r="F401" s="255" t="s">
        <v>1589</v>
      </c>
      <c r="G401" s="122" t="str">
        <f ca="1"/>
        <v>Freeport SD 145</v>
      </c>
      <c r="H401" s="122" t="str">
        <f>IFERROR(VLOOKUP(ROWS($H$2:H401),$A$2:$B$995,2,FALSE),"")</f>
        <v/>
      </c>
    </row>
    <row r="402" spans="1:8" ht="15" x14ac:dyDescent="0.25">
      <c r="A402" s="122">
        <f>IF(ISNUMBER(SEARCH('Cover Page'!$D$9,Table1[[#This Row],[School District]])),MAX($A$1:A401)+1,0)</f>
        <v>0</v>
      </c>
      <c r="B402" s="253" t="s">
        <v>527</v>
      </c>
      <c r="C402" s="254" t="s">
        <v>2871</v>
      </c>
      <c r="D402" s="255" t="s">
        <v>154</v>
      </c>
      <c r="E402" s="253" t="s">
        <v>1050</v>
      </c>
      <c r="F402" s="255" t="s">
        <v>1590</v>
      </c>
      <c r="G402" s="122" t="str">
        <f ca="1"/>
        <v>Freeport SD 145</v>
      </c>
      <c r="H402" s="122" t="str">
        <f>IFERROR(VLOOKUP(ROWS($H$2:H402),$A$2:$B$995,2,FALSE),"")</f>
        <v/>
      </c>
    </row>
    <row r="403" spans="1:8" ht="15" x14ac:dyDescent="0.25">
      <c r="A403" s="122">
        <f>IF(ISNUMBER(SEARCH('Cover Page'!$D$9,Table1[[#This Row],[School District]])),MAX($A$1:A402)+1,0)</f>
        <v>0</v>
      </c>
      <c r="B403" s="253" t="s">
        <v>1591</v>
      </c>
      <c r="C403" s="254" t="s">
        <v>2872</v>
      </c>
      <c r="D403" s="255" t="s">
        <v>156</v>
      </c>
      <c r="E403" s="253" t="s">
        <v>2342</v>
      </c>
      <c r="F403" s="255" t="s">
        <v>1592</v>
      </c>
      <c r="G403" s="122" t="str">
        <f ca="1"/>
        <v>Freeport SD 145</v>
      </c>
      <c r="H403" s="122" t="str">
        <f>IFERROR(VLOOKUP(ROWS($H$2:H403),$A$2:$B$995,2,FALSE),"")</f>
        <v/>
      </c>
    </row>
    <row r="404" spans="1:8" ht="15" x14ac:dyDescent="0.25">
      <c r="A404" s="122">
        <f>IF(ISNUMBER(SEARCH('Cover Page'!$D$9,Table1[[#This Row],[School District]])),MAX($A$1:A403)+1,0)</f>
        <v>0</v>
      </c>
      <c r="B404" s="253" t="s">
        <v>528</v>
      </c>
      <c r="C404" s="254" t="s">
        <v>2873</v>
      </c>
      <c r="D404" s="255" t="s">
        <v>156</v>
      </c>
      <c r="E404" s="253" t="s">
        <v>1593</v>
      </c>
      <c r="F404" s="255" t="s">
        <v>1594</v>
      </c>
      <c r="G404" s="122" t="str">
        <f ca="1"/>
        <v>Freeport SD 145</v>
      </c>
      <c r="H404" s="122" t="str">
        <f>IFERROR(VLOOKUP(ROWS($H$2:H404),$A$2:$B$995,2,FALSE),"")</f>
        <v/>
      </c>
    </row>
    <row r="405" spans="1:8" ht="15" x14ac:dyDescent="0.25">
      <c r="A405" s="122">
        <f>IF(ISNUMBER(SEARCH('Cover Page'!$D$9,Table1[[#This Row],[School District]])),MAX($A$1:A404)+1,0)</f>
        <v>0</v>
      </c>
      <c r="B405" s="253" t="s">
        <v>529</v>
      </c>
      <c r="C405" s="254" t="s">
        <v>2874</v>
      </c>
      <c r="D405" s="255" t="s">
        <v>201</v>
      </c>
      <c r="E405" s="253" t="s">
        <v>1050</v>
      </c>
      <c r="F405" s="255" t="s">
        <v>1595</v>
      </c>
      <c r="G405" s="122" t="str">
        <f ca="1"/>
        <v>Freeport SD 145</v>
      </c>
      <c r="H405" s="122" t="str">
        <f>IFERROR(VLOOKUP(ROWS($H$2:H405),$A$2:$B$995,2,FALSE),"")</f>
        <v/>
      </c>
    </row>
    <row r="406" spans="1:8" ht="15" x14ac:dyDescent="0.25">
      <c r="A406" s="122">
        <f>IF(ISNUMBER(SEARCH('Cover Page'!$D$9,Table1[[#This Row],[School District]])),MAX($A$1:A405)+1,0)</f>
        <v>0</v>
      </c>
      <c r="B406" s="253" t="s">
        <v>1596</v>
      </c>
      <c r="C406" s="254" t="s">
        <v>2875</v>
      </c>
      <c r="D406" s="255" t="s">
        <v>156</v>
      </c>
      <c r="E406" s="253" t="s">
        <v>2426</v>
      </c>
      <c r="F406" s="255" t="s">
        <v>1597</v>
      </c>
      <c r="G406" s="122" t="str">
        <f ca="1"/>
        <v>Freeport SD 145</v>
      </c>
      <c r="H406" s="122" t="str">
        <f>IFERROR(VLOOKUP(ROWS($H$2:H406),$A$2:$B$995,2,FALSE),"")</f>
        <v/>
      </c>
    </row>
    <row r="407" spans="1:8" ht="15" x14ac:dyDescent="0.25">
      <c r="A407" s="122">
        <f>IF(ISNUMBER(SEARCH('Cover Page'!$D$9,Table1[[#This Row],[School District]])),MAX($A$1:A406)+1,0)</f>
        <v>0</v>
      </c>
      <c r="B407" s="253" t="s">
        <v>530</v>
      </c>
      <c r="C407" s="254" t="s">
        <v>2876</v>
      </c>
      <c r="D407" s="255" t="s">
        <v>156</v>
      </c>
      <c r="E407" s="253" t="s">
        <v>2427</v>
      </c>
      <c r="F407" s="255" t="s">
        <v>1598</v>
      </c>
      <c r="G407" s="122" t="str">
        <f ca="1"/>
        <v>Freeport SD 145</v>
      </c>
      <c r="H407" s="122" t="str">
        <f>IFERROR(VLOOKUP(ROWS($H$2:H407),$A$2:$B$995,2,FALSE),"")</f>
        <v/>
      </c>
    </row>
    <row r="408" spans="1:8" ht="15" x14ac:dyDescent="0.25">
      <c r="A408" s="122">
        <f>IF(ISNUMBER(SEARCH('Cover Page'!$D$9,Table1[[#This Row],[School District]])),MAX($A$1:A407)+1,0)</f>
        <v>0</v>
      </c>
      <c r="B408" s="253" t="s">
        <v>531</v>
      </c>
      <c r="C408" s="254" t="s">
        <v>2877</v>
      </c>
      <c r="D408" s="255" t="s">
        <v>156</v>
      </c>
      <c r="E408" s="253" t="s">
        <v>1559</v>
      </c>
      <c r="F408" s="255" t="s">
        <v>1599</v>
      </c>
      <c r="G408" s="122" t="str">
        <f ca="1"/>
        <v>Freeport SD 145</v>
      </c>
      <c r="H408" s="122" t="str">
        <f>IFERROR(VLOOKUP(ROWS($H$2:H408),$A$2:$B$995,2,FALSE),"")</f>
        <v/>
      </c>
    </row>
    <row r="409" spans="1:8" ht="15" customHeight="1" x14ac:dyDescent="0.25">
      <c r="A409" s="122">
        <f>IF(ISNUMBER(SEARCH('Cover Page'!$D$9,Table1[[#This Row],[School District]])),MAX($A$1:A408)+1,0)</f>
        <v>0</v>
      </c>
      <c r="B409" s="253" t="s">
        <v>1600</v>
      </c>
      <c r="C409" s="254" t="s">
        <v>2878</v>
      </c>
      <c r="D409" s="255" t="s">
        <v>155</v>
      </c>
      <c r="E409" s="253" t="s">
        <v>1234</v>
      </c>
      <c r="F409" s="255" t="s">
        <v>1601</v>
      </c>
      <c r="G409" s="122" t="str">
        <f ca="1"/>
        <v>Freeport SD 145</v>
      </c>
      <c r="H409" s="122" t="str">
        <f>IFERROR(VLOOKUP(ROWS($H$2:H409),$A$2:$B$995,2,FALSE),"")</f>
        <v/>
      </c>
    </row>
    <row r="410" spans="1:8" ht="15" customHeight="1" x14ac:dyDescent="0.25">
      <c r="A410" s="122">
        <f>IF(ISNUMBER(SEARCH('Cover Page'!$D$9,Table1[[#This Row],[School District]])),MAX($A$1:A409)+1,0)</f>
        <v>0</v>
      </c>
      <c r="B410" s="253" t="s">
        <v>532</v>
      </c>
      <c r="C410" s="254" t="s">
        <v>2879</v>
      </c>
      <c r="D410" s="255" t="s">
        <v>156</v>
      </c>
      <c r="E410" s="253" t="s">
        <v>1648</v>
      </c>
      <c r="F410" s="255" t="s">
        <v>1602</v>
      </c>
      <c r="G410" s="122" t="str">
        <f ca="1"/>
        <v>Freeport SD 145</v>
      </c>
      <c r="H410" s="122" t="str">
        <f>IFERROR(VLOOKUP(ROWS($H$2:H410),$A$2:$B$995,2,FALSE),"")</f>
        <v/>
      </c>
    </row>
    <row r="411" spans="1:8" ht="15" x14ac:dyDescent="0.25">
      <c r="A411" s="122">
        <f>IF(ISNUMBER(SEARCH('Cover Page'!$D$9,Table1[[#This Row],[School District]])),MAX($A$1:A410)+1,0)</f>
        <v>0</v>
      </c>
      <c r="B411" s="253" t="s">
        <v>533</v>
      </c>
      <c r="C411" s="254" t="s">
        <v>2880</v>
      </c>
      <c r="D411" s="255" t="s">
        <v>156</v>
      </c>
      <c r="E411" s="253" t="s">
        <v>2297</v>
      </c>
      <c r="F411" s="255" t="s">
        <v>1603</v>
      </c>
      <c r="G411" s="122" t="str">
        <f ca="1"/>
        <v>Freeport SD 145</v>
      </c>
      <c r="H411" s="122" t="str">
        <f>IFERROR(VLOOKUP(ROWS($H$2:H411),$A$2:$B$995,2,FALSE),"")</f>
        <v/>
      </c>
    </row>
    <row r="412" spans="1:8" ht="15" customHeight="1" x14ac:dyDescent="0.25">
      <c r="A412" s="122">
        <f>IF(ISNUMBER(SEARCH('Cover Page'!$D$9,Table1[[#This Row],[School District]])),MAX($A$1:A411)+1,0)</f>
        <v>0</v>
      </c>
      <c r="B412" s="253" t="s">
        <v>534</v>
      </c>
      <c r="C412" s="254" t="s">
        <v>2881</v>
      </c>
      <c r="D412" s="255" t="s">
        <v>154</v>
      </c>
      <c r="E412" s="253" t="s">
        <v>1050</v>
      </c>
      <c r="F412" s="255" t="s">
        <v>1604</v>
      </c>
      <c r="G412" s="122" t="str">
        <f ca="1"/>
        <v>Freeport SD 145</v>
      </c>
      <c r="H412" s="122" t="str">
        <f>IFERROR(VLOOKUP(ROWS($H$2:H412),$A$2:$B$995,2,FALSE),"")</f>
        <v/>
      </c>
    </row>
    <row r="413" spans="1:8" ht="15" x14ac:dyDescent="0.25">
      <c r="A413" s="122">
        <f>IF(ISNUMBER(SEARCH('Cover Page'!$D$9,Table1[[#This Row],[School District]])),MAX($A$1:A412)+1,0)</f>
        <v>0</v>
      </c>
      <c r="B413" s="253" t="s">
        <v>535</v>
      </c>
      <c r="C413" s="254" t="s">
        <v>2882</v>
      </c>
      <c r="D413" s="255" t="s">
        <v>201</v>
      </c>
      <c r="E413" s="253" t="s">
        <v>1648</v>
      </c>
      <c r="F413" s="255" t="s">
        <v>1605</v>
      </c>
      <c r="G413" s="122" t="str">
        <f ca="1"/>
        <v>Freeport SD 145</v>
      </c>
      <c r="H413" s="122" t="str">
        <f>IFERROR(VLOOKUP(ROWS($H$2:H413),$A$2:$B$995,2,FALSE),"")</f>
        <v/>
      </c>
    </row>
    <row r="414" spans="1:8" ht="15" x14ac:dyDescent="0.25">
      <c r="A414" s="122">
        <f>IF(ISNUMBER(SEARCH('Cover Page'!$D$9,Table1[[#This Row],[School District]])),MAX($A$1:A413)+1,0)</f>
        <v>0</v>
      </c>
      <c r="B414" s="253" t="s">
        <v>536</v>
      </c>
      <c r="C414" s="254" t="s">
        <v>2883</v>
      </c>
      <c r="D414" s="255" t="s">
        <v>201</v>
      </c>
      <c r="E414" s="253" t="s">
        <v>1261</v>
      </c>
      <c r="F414" s="255" t="s">
        <v>1606</v>
      </c>
      <c r="G414" s="122" t="str">
        <f ca="1"/>
        <v>Freeport SD 145</v>
      </c>
      <c r="H414" s="122" t="str">
        <f>IFERROR(VLOOKUP(ROWS($H$2:H414),$A$2:$B$995,2,FALSE),"")</f>
        <v/>
      </c>
    </row>
    <row r="415" spans="1:8" ht="15" x14ac:dyDescent="0.25">
      <c r="A415" s="122">
        <f>IF(ISNUMBER(SEARCH('Cover Page'!$D$9,Table1[[#This Row],[School District]])),MAX($A$1:A414)+1,0)</f>
        <v>0</v>
      </c>
      <c r="B415" s="253" t="s">
        <v>1607</v>
      </c>
      <c r="C415" s="254" t="s">
        <v>2884</v>
      </c>
      <c r="D415" s="255" t="s">
        <v>156</v>
      </c>
      <c r="E415" s="253" t="s">
        <v>1261</v>
      </c>
      <c r="F415" s="255" t="s">
        <v>1608</v>
      </c>
      <c r="G415" s="122" t="str">
        <f ca="1"/>
        <v>Freeport SD 145</v>
      </c>
      <c r="H415" s="122" t="str">
        <f>IFERROR(VLOOKUP(ROWS($H$2:H415),$A$2:$B$995,2,FALSE),"")</f>
        <v/>
      </c>
    </row>
    <row r="416" spans="1:8" ht="15" x14ac:dyDescent="0.25">
      <c r="A416" s="122">
        <f>IF(ISNUMBER(SEARCH('Cover Page'!$D$9,Table1[[#This Row],[School District]])),MAX($A$1:A415)+1,0)</f>
        <v>0</v>
      </c>
      <c r="B416" s="253" t="s">
        <v>537</v>
      </c>
      <c r="C416" s="254" t="s">
        <v>2885</v>
      </c>
      <c r="D416" s="255" t="s">
        <v>201</v>
      </c>
      <c r="E416" s="253" t="s">
        <v>1261</v>
      </c>
      <c r="F416" s="255" t="s">
        <v>1609</v>
      </c>
      <c r="G416" s="122" t="str">
        <f ca="1"/>
        <v>Freeport SD 145</v>
      </c>
      <c r="H416" s="122" t="str">
        <f>IFERROR(VLOOKUP(ROWS($H$2:H416),$A$2:$B$995,2,FALSE),"")</f>
        <v/>
      </c>
    </row>
    <row r="417" spans="1:8" ht="15" x14ac:dyDescent="0.25">
      <c r="A417" s="122">
        <f>IF(ISNUMBER(SEARCH('Cover Page'!$D$9,Table1[[#This Row],[School District]])),MAX($A$1:A416)+1,0)</f>
        <v>0</v>
      </c>
      <c r="B417" s="253" t="s">
        <v>538</v>
      </c>
      <c r="C417" s="254" t="s">
        <v>2886</v>
      </c>
      <c r="D417" s="255" t="s">
        <v>156</v>
      </c>
      <c r="E417" s="253" t="s">
        <v>1261</v>
      </c>
      <c r="F417" s="255" t="s">
        <v>1610</v>
      </c>
      <c r="G417" s="122" t="str">
        <f ca="1"/>
        <v>Freeport SD 145</v>
      </c>
      <c r="H417" s="122" t="str">
        <f>IFERROR(VLOOKUP(ROWS($H$2:H417),$A$2:$B$995,2,FALSE),"")</f>
        <v/>
      </c>
    </row>
    <row r="418" spans="1:8" ht="15" customHeight="1" x14ac:dyDescent="0.25">
      <c r="A418" s="122">
        <f>IF(ISNUMBER(SEARCH('Cover Page'!$D$9,Table1[[#This Row],[School District]])),MAX($A$1:A417)+1,0)</f>
        <v>0</v>
      </c>
      <c r="B418" s="253" t="s">
        <v>539</v>
      </c>
      <c r="C418" s="254" t="s">
        <v>2887</v>
      </c>
      <c r="D418" s="255" t="s">
        <v>154</v>
      </c>
      <c r="E418" s="253" t="s">
        <v>1093</v>
      </c>
      <c r="F418" s="255" t="s">
        <v>1611</v>
      </c>
      <c r="G418" s="122" t="str">
        <f ca="1"/>
        <v>Freeport SD 145</v>
      </c>
      <c r="H418" s="122" t="str">
        <f>IFERROR(VLOOKUP(ROWS($H$2:H418),$A$2:$B$995,2,FALSE),"")</f>
        <v/>
      </c>
    </row>
    <row r="419" spans="1:8" ht="15" x14ac:dyDescent="0.25">
      <c r="A419" s="122">
        <f>IF(ISNUMBER(SEARCH('Cover Page'!$D$9,Table1[[#This Row],[School District]])),MAX($A$1:A418)+1,0)</f>
        <v>0</v>
      </c>
      <c r="B419" s="253" t="s">
        <v>540</v>
      </c>
      <c r="C419" s="254" t="s">
        <v>2888</v>
      </c>
      <c r="D419" s="255" t="s">
        <v>154</v>
      </c>
      <c r="E419" s="253" t="s">
        <v>2297</v>
      </c>
      <c r="F419" s="255" t="s">
        <v>1612</v>
      </c>
      <c r="G419" s="122" t="str">
        <f ca="1"/>
        <v>Freeport SD 145</v>
      </c>
      <c r="H419" s="122" t="str">
        <f>IFERROR(VLOOKUP(ROWS($H$2:H419),$A$2:$B$995,2,FALSE),"")</f>
        <v/>
      </c>
    </row>
    <row r="420" spans="1:8" ht="15" customHeight="1" x14ac:dyDescent="0.25">
      <c r="A420" s="122">
        <f>IF(ISNUMBER(SEARCH('Cover Page'!$D$9,Table1[[#This Row],[School District]])),MAX($A$1:A419)+1,0)</f>
        <v>0</v>
      </c>
      <c r="B420" s="253" t="s">
        <v>541</v>
      </c>
      <c r="C420" s="254" t="s">
        <v>2889</v>
      </c>
      <c r="D420" s="255" t="s">
        <v>154</v>
      </c>
      <c r="E420" s="253" t="s">
        <v>1256</v>
      </c>
      <c r="F420" s="255" t="s">
        <v>1613</v>
      </c>
      <c r="G420" s="122" t="str">
        <f ca="1"/>
        <v>Freeport SD 145</v>
      </c>
      <c r="H420" s="122" t="str">
        <f>IFERROR(VLOOKUP(ROWS($H$2:H420),$A$2:$B$995,2,FALSE),"")</f>
        <v/>
      </c>
    </row>
    <row r="421" spans="1:8" ht="15" x14ac:dyDescent="0.25">
      <c r="A421" s="122">
        <f>IF(ISNUMBER(SEARCH('Cover Page'!$D$9,Table1[[#This Row],[School District]])),MAX($A$1:A420)+1,0)</f>
        <v>0</v>
      </c>
      <c r="B421" s="253" t="s">
        <v>542</v>
      </c>
      <c r="C421" s="254" t="s">
        <v>2890</v>
      </c>
      <c r="D421" s="255" t="s">
        <v>155</v>
      </c>
      <c r="E421" s="253" t="s">
        <v>1050</v>
      </c>
      <c r="F421" s="255" t="s">
        <v>1614</v>
      </c>
      <c r="G421" s="122" t="str">
        <f ca="1"/>
        <v>Freeport SD 145</v>
      </c>
      <c r="H421" s="122" t="str">
        <f>IFERROR(VLOOKUP(ROWS($H$2:H421),$A$2:$B$995,2,FALSE),"")</f>
        <v/>
      </c>
    </row>
    <row r="422" spans="1:8" ht="15" x14ac:dyDescent="0.25">
      <c r="A422" s="122">
        <f>IF(ISNUMBER(SEARCH('Cover Page'!$D$9,Table1[[#This Row],[School District]])),MAX($A$1:A421)+1,0)</f>
        <v>0</v>
      </c>
      <c r="B422" s="253" t="s">
        <v>1615</v>
      </c>
      <c r="C422" s="254" t="s">
        <v>2891</v>
      </c>
      <c r="D422" s="255" t="s">
        <v>201</v>
      </c>
      <c r="E422" s="253" t="s">
        <v>1616</v>
      </c>
      <c r="F422" s="255" t="s">
        <v>1617</v>
      </c>
      <c r="G422" s="122" t="str">
        <f ca="1"/>
        <v>Freeport SD 145</v>
      </c>
      <c r="H422" s="122" t="str">
        <f>IFERROR(VLOOKUP(ROWS($H$2:H422),$A$2:$B$995,2,FALSE),"")</f>
        <v/>
      </c>
    </row>
    <row r="423" spans="1:8" ht="15" x14ac:dyDescent="0.25">
      <c r="A423" s="122">
        <f>IF(ISNUMBER(SEARCH('Cover Page'!$D$9,Table1[[#This Row],[School District]])),MAX($A$1:A422)+1,0)</f>
        <v>0</v>
      </c>
      <c r="B423" s="253" t="s">
        <v>543</v>
      </c>
      <c r="C423" s="254" t="s">
        <v>2892</v>
      </c>
      <c r="D423" s="255" t="s">
        <v>156</v>
      </c>
      <c r="E423" s="253" t="s">
        <v>2343</v>
      </c>
      <c r="F423" s="255" t="s">
        <v>1618</v>
      </c>
      <c r="G423" s="122" t="str">
        <f ca="1"/>
        <v>Freeport SD 145</v>
      </c>
      <c r="H423" s="122" t="str">
        <f>IFERROR(VLOOKUP(ROWS($H$2:H423),$A$2:$B$995,2,FALSE),"")</f>
        <v/>
      </c>
    </row>
    <row r="424" spans="1:8" ht="15" customHeight="1" x14ac:dyDescent="0.25">
      <c r="A424" s="122">
        <f>IF(ISNUMBER(SEARCH('Cover Page'!$D$9,Table1[[#This Row],[School District]])),MAX($A$1:A423)+1,0)</f>
        <v>0</v>
      </c>
      <c r="B424" s="253" t="s">
        <v>544</v>
      </c>
      <c r="C424" s="254" t="s">
        <v>2893</v>
      </c>
      <c r="D424" s="255" t="s">
        <v>201</v>
      </c>
      <c r="E424" s="253" t="s">
        <v>1273</v>
      </c>
      <c r="F424" s="255" t="s">
        <v>1619</v>
      </c>
      <c r="G424" s="122" t="str">
        <f ca="1"/>
        <v>Freeport SD 145</v>
      </c>
      <c r="H424" s="122" t="str">
        <f>IFERROR(VLOOKUP(ROWS($H$2:H424),$A$2:$B$995,2,FALSE),"")</f>
        <v/>
      </c>
    </row>
    <row r="425" spans="1:8" ht="15" x14ac:dyDescent="0.25">
      <c r="A425" s="122">
        <f>IF(ISNUMBER(SEARCH('Cover Page'!$D$9,Table1[[#This Row],[School District]])),MAX($A$1:A424)+1,0)</f>
        <v>0</v>
      </c>
      <c r="B425" s="253" t="s">
        <v>545</v>
      </c>
      <c r="C425" s="254" t="s">
        <v>2894</v>
      </c>
      <c r="D425" s="255" t="s">
        <v>154</v>
      </c>
      <c r="E425" s="253" t="s">
        <v>1452</v>
      </c>
      <c r="F425" s="255" t="s">
        <v>1620</v>
      </c>
      <c r="G425" s="122" t="str">
        <f ca="1"/>
        <v>Freeport SD 145</v>
      </c>
      <c r="H425" s="122" t="str">
        <f>IFERROR(VLOOKUP(ROWS($H$2:H425),$A$2:$B$995,2,FALSE),"")</f>
        <v/>
      </c>
    </row>
    <row r="426" spans="1:8" ht="15" x14ac:dyDescent="0.25">
      <c r="A426" s="122">
        <f>IF(ISNUMBER(SEARCH('Cover Page'!$D$9,Table1[[#This Row],[School District]])),MAX($A$1:A425)+1,0)</f>
        <v>0</v>
      </c>
      <c r="B426" s="253" t="s">
        <v>1621</v>
      </c>
      <c r="C426" s="254" t="s">
        <v>2895</v>
      </c>
      <c r="D426" s="255" t="s">
        <v>156</v>
      </c>
      <c r="E426" s="253" t="s">
        <v>1622</v>
      </c>
      <c r="F426" s="255" t="s">
        <v>1623</v>
      </c>
      <c r="G426" s="122" t="str">
        <f ca="1"/>
        <v>Freeport SD 145</v>
      </c>
      <c r="H426" s="122" t="str">
        <f>IFERROR(VLOOKUP(ROWS($H$2:H426),$A$2:$B$995,2,FALSE),"")</f>
        <v/>
      </c>
    </row>
    <row r="427" spans="1:8" ht="15" x14ac:dyDescent="0.25">
      <c r="A427" s="122">
        <f>IF(ISNUMBER(SEARCH('Cover Page'!$D$9,Table1[[#This Row],[School District]])),MAX($A$1:A426)+1,0)</f>
        <v>0</v>
      </c>
      <c r="B427" s="253" t="s">
        <v>546</v>
      </c>
      <c r="C427" s="254" t="s">
        <v>2896</v>
      </c>
      <c r="D427" s="255" t="s">
        <v>156</v>
      </c>
      <c r="E427" s="253" t="s">
        <v>1624</v>
      </c>
      <c r="F427" s="255" t="s">
        <v>1625</v>
      </c>
      <c r="G427" s="122" t="str">
        <f ca="1"/>
        <v>Freeport SD 145</v>
      </c>
      <c r="H427" s="122" t="str">
        <f>IFERROR(VLOOKUP(ROWS($H$2:H427),$A$2:$B$995,2,FALSE),"")</f>
        <v/>
      </c>
    </row>
    <row r="428" spans="1:8" ht="15" x14ac:dyDescent="0.25">
      <c r="A428" s="122">
        <f>IF(ISNUMBER(SEARCH('Cover Page'!$D$9,Table1[[#This Row],[School District]])),MAX($A$1:A427)+1,0)</f>
        <v>0</v>
      </c>
      <c r="B428" s="253" t="s">
        <v>547</v>
      </c>
      <c r="C428" s="254" t="s">
        <v>2897</v>
      </c>
      <c r="D428" s="255" t="s">
        <v>201</v>
      </c>
      <c r="E428" s="253" t="s">
        <v>1400</v>
      </c>
      <c r="F428" s="255" t="s">
        <v>1401</v>
      </c>
      <c r="G428" s="122" t="str">
        <f ca="1"/>
        <v>Freeport SD 145</v>
      </c>
      <c r="H428" s="122" t="str">
        <f>IFERROR(VLOOKUP(ROWS($H$2:H428),$A$2:$B$995,2,FALSE),"")</f>
        <v/>
      </c>
    </row>
    <row r="429" spans="1:8" ht="15" x14ac:dyDescent="0.25">
      <c r="A429" s="122">
        <f>IF(ISNUMBER(SEARCH('Cover Page'!$D$9,Table1[[#This Row],[School District]])),MAX($A$1:A428)+1,0)</f>
        <v>0</v>
      </c>
      <c r="B429" s="253" t="s">
        <v>548</v>
      </c>
      <c r="C429" s="254" t="s">
        <v>2898</v>
      </c>
      <c r="D429" s="255" t="s">
        <v>156</v>
      </c>
      <c r="E429" s="253" t="s">
        <v>1056</v>
      </c>
      <c r="F429" s="255" t="s">
        <v>1626</v>
      </c>
      <c r="G429" s="122" t="str">
        <f ca="1"/>
        <v>Freeport SD 145</v>
      </c>
      <c r="H429" s="122" t="str">
        <f>IFERROR(VLOOKUP(ROWS($H$2:H429),$A$2:$B$995,2,FALSE),"")</f>
        <v/>
      </c>
    </row>
    <row r="430" spans="1:8" ht="15" x14ac:dyDescent="0.25">
      <c r="A430" s="122">
        <f>IF(ISNUMBER(SEARCH('Cover Page'!$D$9,Table1[[#This Row],[School District]])),MAX($A$1:A429)+1,0)</f>
        <v>0</v>
      </c>
      <c r="B430" s="253" t="s">
        <v>549</v>
      </c>
      <c r="C430" s="254" t="s">
        <v>2899</v>
      </c>
      <c r="D430" s="255" t="s">
        <v>156</v>
      </c>
      <c r="E430" s="253" t="s">
        <v>1232</v>
      </c>
      <c r="F430" s="255" t="s">
        <v>1627</v>
      </c>
      <c r="G430" s="122" t="str">
        <f ca="1"/>
        <v>Freeport SD 145</v>
      </c>
      <c r="H430" s="122" t="str">
        <f>IFERROR(VLOOKUP(ROWS($H$2:H430),$A$2:$B$995,2,FALSE),"")</f>
        <v/>
      </c>
    </row>
    <row r="431" spans="1:8" ht="15" customHeight="1" x14ac:dyDescent="0.25">
      <c r="A431" s="122">
        <f>IF(ISNUMBER(SEARCH('Cover Page'!$D$9,Table1[[#This Row],[School District]])),MAX($A$1:A430)+1,0)</f>
        <v>0</v>
      </c>
      <c r="B431" s="253" t="s">
        <v>550</v>
      </c>
      <c r="C431" s="254" t="s">
        <v>2900</v>
      </c>
      <c r="D431" s="255" t="s">
        <v>154</v>
      </c>
      <c r="E431" s="253" t="s">
        <v>1120</v>
      </c>
      <c r="F431" s="255" t="s">
        <v>1628</v>
      </c>
      <c r="G431" s="122" t="str">
        <f ca="1"/>
        <v>Freeport SD 145</v>
      </c>
      <c r="H431" s="122" t="str">
        <f>IFERROR(VLOOKUP(ROWS($H$2:H431),$A$2:$B$995,2,FALSE),"")</f>
        <v/>
      </c>
    </row>
    <row r="432" spans="1:8" ht="15" customHeight="1" x14ac:dyDescent="0.25">
      <c r="A432" s="122">
        <f>IF(ISNUMBER(SEARCH('Cover Page'!$D$9,Table1[[#This Row],[School District]])),MAX($A$1:A431)+1,0)</f>
        <v>0</v>
      </c>
      <c r="B432" s="253" t="s">
        <v>551</v>
      </c>
      <c r="C432" s="254" t="s">
        <v>2901</v>
      </c>
      <c r="D432" s="255" t="s">
        <v>155</v>
      </c>
      <c r="E432" s="253" t="s">
        <v>1120</v>
      </c>
      <c r="F432" s="255" t="s">
        <v>1629</v>
      </c>
      <c r="G432" s="122" t="str">
        <f ca="1"/>
        <v>Freeport SD 145</v>
      </c>
      <c r="H432" s="122" t="str">
        <f>IFERROR(VLOOKUP(ROWS($H$2:H432),$A$2:$B$995,2,FALSE),"")</f>
        <v/>
      </c>
    </row>
    <row r="433" spans="1:8" ht="15" customHeight="1" x14ac:dyDescent="0.25">
      <c r="A433" s="122">
        <f>IF(ISNUMBER(SEARCH('Cover Page'!$D$9,Table1[[#This Row],[School District]])),MAX($A$1:A432)+1,0)</f>
        <v>0</v>
      </c>
      <c r="B433" s="253" t="s">
        <v>552</v>
      </c>
      <c r="C433" s="254" t="s">
        <v>2902</v>
      </c>
      <c r="D433" s="255" t="s">
        <v>156</v>
      </c>
      <c r="E433" s="253" t="s">
        <v>1630</v>
      </c>
      <c r="F433" s="255" t="s">
        <v>1631</v>
      </c>
      <c r="G433" s="122" t="str">
        <f ca="1"/>
        <v>Freeport SD 145</v>
      </c>
      <c r="H433" s="122" t="str">
        <f>IFERROR(VLOOKUP(ROWS($H$2:H433),$A$2:$B$995,2,FALSE),"")</f>
        <v/>
      </c>
    </row>
    <row r="434" spans="1:8" ht="15" x14ac:dyDescent="0.25">
      <c r="A434" s="122">
        <f>IF(ISNUMBER(SEARCH('Cover Page'!$D$9,Table1[[#This Row],[School District]])),MAX($A$1:A433)+1,0)</f>
        <v>0</v>
      </c>
      <c r="B434" s="253" t="s">
        <v>553</v>
      </c>
      <c r="C434" s="254" t="s">
        <v>2903</v>
      </c>
      <c r="D434" s="255" t="s">
        <v>156</v>
      </c>
      <c r="E434" s="253" t="s">
        <v>1103</v>
      </c>
      <c r="F434" s="255" t="s">
        <v>1482</v>
      </c>
      <c r="G434" s="122" t="str">
        <f ca="1"/>
        <v>Freeport SD 145</v>
      </c>
      <c r="H434" s="122" t="str">
        <f>IFERROR(VLOOKUP(ROWS($H$2:H434),$A$2:$B$995,2,FALSE),"")</f>
        <v/>
      </c>
    </row>
    <row r="435" spans="1:8" ht="15" x14ac:dyDescent="0.25">
      <c r="A435" s="122">
        <f>IF(ISNUMBER(SEARCH('Cover Page'!$D$9,Table1[[#This Row],[School District]])),MAX($A$1:A434)+1,0)</f>
        <v>0</v>
      </c>
      <c r="B435" s="253" t="s">
        <v>554</v>
      </c>
      <c r="C435" s="254" t="s">
        <v>2904</v>
      </c>
      <c r="D435" s="255" t="s">
        <v>201</v>
      </c>
      <c r="E435" s="253" t="s">
        <v>1165</v>
      </c>
      <c r="F435" s="255" t="s">
        <v>1632</v>
      </c>
      <c r="G435" s="122" t="str">
        <f ca="1"/>
        <v>Freeport SD 145</v>
      </c>
      <c r="H435" s="122" t="str">
        <f>IFERROR(VLOOKUP(ROWS($H$2:H435),$A$2:$B$995,2,FALSE),"")</f>
        <v/>
      </c>
    </row>
    <row r="436" spans="1:8" ht="15" customHeight="1" x14ac:dyDescent="0.25">
      <c r="A436" s="122">
        <f>IF(ISNUMBER(SEARCH('Cover Page'!$D$9,Table1[[#This Row],[School District]])),MAX($A$1:A435)+1,0)</f>
        <v>0</v>
      </c>
      <c r="B436" s="253" t="s">
        <v>555</v>
      </c>
      <c r="C436" s="254" t="s">
        <v>2905</v>
      </c>
      <c r="D436" s="255" t="s">
        <v>201</v>
      </c>
      <c r="E436" s="253" t="s">
        <v>1165</v>
      </c>
      <c r="F436" s="255" t="s">
        <v>1632</v>
      </c>
      <c r="G436" s="122" t="str">
        <f ca="1"/>
        <v>Freeport SD 145</v>
      </c>
      <c r="H436" s="122" t="str">
        <f>IFERROR(VLOOKUP(ROWS($H$2:H436),$A$2:$B$995,2,FALSE),"")</f>
        <v/>
      </c>
    </row>
    <row r="437" spans="1:8" ht="15" x14ac:dyDescent="0.25">
      <c r="A437" s="122">
        <f>IF(ISNUMBER(SEARCH('Cover Page'!$D$9,Table1[[#This Row],[School District]])),MAX($A$1:A436)+1,0)</f>
        <v>0</v>
      </c>
      <c r="B437" s="253" t="s">
        <v>1633</v>
      </c>
      <c r="C437" s="254" t="s">
        <v>2906</v>
      </c>
      <c r="D437" s="255" t="s">
        <v>201</v>
      </c>
      <c r="E437" s="253" t="s">
        <v>1165</v>
      </c>
      <c r="F437" s="255" t="s">
        <v>1634</v>
      </c>
      <c r="G437" s="122" t="str">
        <f ca="1"/>
        <v>Freeport SD 145</v>
      </c>
      <c r="H437" s="122" t="str">
        <f>IFERROR(VLOOKUP(ROWS($H$2:H437),$A$2:$B$995,2,FALSE),"")</f>
        <v/>
      </c>
    </row>
    <row r="438" spans="1:8" ht="15" x14ac:dyDescent="0.25">
      <c r="A438" s="122">
        <f>IF(ISNUMBER(SEARCH('Cover Page'!$D$9,Table1[[#This Row],[School District]])),MAX($A$1:A437)+1,0)</f>
        <v>0</v>
      </c>
      <c r="B438" s="253" t="s">
        <v>556</v>
      </c>
      <c r="C438" s="254" t="s">
        <v>2907</v>
      </c>
      <c r="D438" s="255" t="s">
        <v>156</v>
      </c>
      <c r="E438" s="253" t="s">
        <v>1165</v>
      </c>
      <c r="F438" s="255" t="s">
        <v>1635</v>
      </c>
      <c r="G438" s="122" t="str">
        <f ca="1"/>
        <v>Freeport SD 145</v>
      </c>
      <c r="H438" s="122" t="str">
        <f>IFERROR(VLOOKUP(ROWS($H$2:H438),$A$2:$B$995,2,FALSE),"")</f>
        <v/>
      </c>
    </row>
    <row r="439" spans="1:8" ht="15" x14ac:dyDescent="0.25">
      <c r="A439" s="122">
        <f>IF(ISNUMBER(SEARCH('Cover Page'!$D$9,Table1[[#This Row],[School District]])),MAX($A$1:A438)+1,0)</f>
        <v>0</v>
      </c>
      <c r="B439" s="253" t="s">
        <v>557</v>
      </c>
      <c r="C439" s="254" t="s">
        <v>2908</v>
      </c>
      <c r="D439" s="255" t="s">
        <v>156</v>
      </c>
      <c r="E439" s="253" t="s">
        <v>1418</v>
      </c>
      <c r="F439" s="255" t="s">
        <v>1636</v>
      </c>
      <c r="G439" s="122" t="str">
        <f ca="1"/>
        <v>Freeport SD 145</v>
      </c>
      <c r="H439" s="122" t="str">
        <f>IFERROR(VLOOKUP(ROWS($H$2:H439),$A$2:$B$995,2,FALSE),"")</f>
        <v/>
      </c>
    </row>
    <row r="440" spans="1:8" ht="15" x14ac:dyDescent="0.25">
      <c r="A440" s="122">
        <f>IF(ISNUMBER(SEARCH('Cover Page'!$D$9,Table1[[#This Row],[School District]])),MAX($A$1:A439)+1,0)</f>
        <v>0</v>
      </c>
      <c r="B440" s="253" t="s">
        <v>558</v>
      </c>
      <c r="C440" s="254" t="s">
        <v>2909</v>
      </c>
      <c r="D440" s="255" t="s">
        <v>201</v>
      </c>
      <c r="E440" s="253" t="s">
        <v>1256</v>
      </c>
      <c r="F440" s="255" t="s">
        <v>1637</v>
      </c>
      <c r="G440" s="122" t="str">
        <f ca="1"/>
        <v>Freeport SD 145</v>
      </c>
      <c r="H440" s="122" t="str">
        <f>IFERROR(VLOOKUP(ROWS($H$2:H440),$A$2:$B$995,2,FALSE),"")</f>
        <v/>
      </c>
    </row>
    <row r="441" spans="1:8" ht="15" x14ac:dyDescent="0.25">
      <c r="A441" s="122">
        <f>IF(ISNUMBER(SEARCH('Cover Page'!$D$9,Table1[[#This Row],[School District]])),MAX($A$1:A440)+1,0)</f>
        <v>0</v>
      </c>
      <c r="B441" s="253" t="s">
        <v>559</v>
      </c>
      <c r="C441" s="254" t="s">
        <v>2910</v>
      </c>
      <c r="D441" s="255" t="s">
        <v>154</v>
      </c>
      <c r="E441" s="253" t="s">
        <v>2297</v>
      </c>
      <c r="F441" s="255" t="s">
        <v>1638</v>
      </c>
      <c r="G441" s="122" t="str">
        <f ca="1"/>
        <v>Freeport SD 145</v>
      </c>
      <c r="H441" s="122" t="str">
        <f>IFERROR(VLOOKUP(ROWS($H$2:H441),$A$2:$B$995,2,FALSE),"")</f>
        <v/>
      </c>
    </row>
    <row r="442" spans="1:8" ht="15" x14ac:dyDescent="0.25">
      <c r="A442" s="122">
        <f>IF(ISNUMBER(SEARCH('Cover Page'!$D$9,Table1[[#This Row],[School District]])),MAX($A$1:A441)+1,0)</f>
        <v>0</v>
      </c>
      <c r="B442" s="253" t="s">
        <v>1639</v>
      </c>
      <c r="C442" s="254" t="s">
        <v>2911</v>
      </c>
      <c r="D442" s="255" t="s">
        <v>154</v>
      </c>
      <c r="E442" s="253" t="s">
        <v>1256</v>
      </c>
      <c r="F442" s="255" t="s">
        <v>1640</v>
      </c>
      <c r="G442" s="122" t="str">
        <f ca="1"/>
        <v>Freeport SD 145</v>
      </c>
      <c r="H442" s="122" t="str">
        <f>IFERROR(VLOOKUP(ROWS($H$2:H442),$A$2:$B$995,2,FALSE),"")</f>
        <v/>
      </c>
    </row>
    <row r="443" spans="1:8" ht="15" x14ac:dyDescent="0.25">
      <c r="A443" s="122">
        <f>IF(ISNUMBER(SEARCH('Cover Page'!$D$9,Table1[[#This Row],[School District]])),MAX($A$1:A442)+1,0)</f>
        <v>0</v>
      </c>
      <c r="B443" s="253" t="s">
        <v>560</v>
      </c>
      <c r="C443" s="254" t="s">
        <v>2912</v>
      </c>
      <c r="D443" s="255" t="s">
        <v>154</v>
      </c>
      <c r="E443" s="253" t="s">
        <v>1050</v>
      </c>
      <c r="F443" s="255" t="s">
        <v>1641</v>
      </c>
      <c r="G443" s="122" t="str">
        <f ca="1"/>
        <v>Freeport SD 145</v>
      </c>
      <c r="H443" s="122" t="str">
        <f>IFERROR(VLOOKUP(ROWS($H$2:H443),$A$2:$B$995,2,FALSE),"")</f>
        <v/>
      </c>
    </row>
    <row r="444" spans="1:8" ht="15" x14ac:dyDescent="0.25">
      <c r="A444" s="122">
        <f>IF(ISNUMBER(SEARCH('Cover Page'!$D$9,Table1[[#This Row],[School District]])),MAX($A$1:A443)+1,0)</f>
        <v>0</v>
      </c>
      <c r="B444" s="253" t="s">
        <v>561</v>
      </c>
      <c r="C444" s="254" t="s">
        <v>2913</v>
      </c>
      <c r="D444" s="255" t="s">
        <v>156</v>
      </c>
      <c r="E444" s="253" t="s">
        <v>1069</v>
      </c>
      <c r="F444" s="255" t="s">
        <v>1642</v>
      </c>
      <c r="G444" s="122" t="str">
        <f ca="1"/>
        <v>Freeport SD 145</v>
      </c>
      <c r="H444" s="122" t="str">
        <f>IFERROR(VLOOKUP(ROWS($H$2:H444),$A$2:$B$995,2,FALSE),"")</f>
        <v/>
      </c>
    </row>
    <row r="445" spans="1:8" ht="15" customHeight="1" x14ac:dyDescent="0.25">
      <c r="A445" s="122">
        <f>IF(ISNUMBER(SEARCH('Cover Page'!$D$9,Table1[[#This Row],[School District]])),MAX($A$1:A444)+1,0)</f>
        <v>0</v>
      </c>
      <c r="B445" s="253" t="s">
        <v>562</v>
      </c>
      <c r="C445" s="254" t="s">
        <v>2914</v>
      </c>
      <c r="D445" s="255" t="s">
        <v>154</v>
      </c>
      <c r="E445" s="253" t="s">
        <v>1048</v>
      </c>
      <c r="F445" s="255" t="s">
        <v>1643</v>
      </c>
      <c r="G445" s="122" t="str">
        <f ca="1"/>
        <v>Freeport SD 145</v>
      </c>
      <c r="H445" s="122" t="str">
        <f>IFERROR(VLOOKUP(ROWS($H$2:H445),$A$2:$B$995,2,FALSE),"")</f>
        <v/>
      </c>
    </row>
    <row r="446" spans="1:8" ht="15" customHeight="1" x14ac:dyDescent="0.25">
      <c r="A446" s="122">
        <f>IF(ISNUMBER(SEARCH('Cover Page'!$D$9,Table1[[#This Row],[School District]])),MAX($A$1:A445)+1,0)</f>
        <v>0</v>
      </c>
      <c r="B446" s="253" t="s">
        <v>1644</v>
      </c>
      <c r="C446" s="254" t="s">
        <v>2915</v>
      </c>
      <c r="D446" s="255" t="s">
        <v>154</v>
      </c>
      <c r="E446" s="253" t="s">
        <v>1199</v>
      </c>
      <c r="F446" s="255" t="s">
        <v>1645</v>
      </c>
      <c r="G446" s="122" t="str">
        <f ca="1"/>
        <v>Freeport SD 145</v>
      </c>
      <c r="H446" s="122" t="str">
        <f>IFERROR(VLOOKUP(ROWS($H$2:H446),$A$2:$B$995,2,FALSE),"")</f>
        <v/>
      </c>
    </row>
    <row r="447" spans="1:8" ht="15" x14ac:dyDescent="0.25">
      <c r="A447" s="122">
        <f>IF(ISNUMBER(SEARCH('Cover Page'!$D$9,Table1[[#This Row],[School District]])),MAX($A$1:A446)+1,0)</f>
        <v>0</v>
      </c>
      <c r="B447" s="253" t="s">
        <v>563</v>
      </c>
      <c r="C447" s="254" t="s">
        <v>2916</v>
      </c>
      <c r="D447" s="255" t="s">
        <v>154</v>
      </c>
      <c r="E447" s="253" t="s">
        <v>2344</v>
      </c>
      <c r="F447" s="255" t="s">
        <v>1646</v>
      </c>
      <c r="G447" s="122" t="str">
        <f ca="1"/>
        <v>Freeport SD 145</v>
      </c>
      <c r="H447" s="122" t="str">
        <f>IFERROR(VLOOKUP(ROWS($H$2:H447),$A$2:$B$995,2,FALSE),"")</f>
        <v/>
      </c>
    </row>
    <row r="448" spans="1:8" ht="15" x14ac:dyDescent="0.25">
      <c r="A448" s="122">
        <f>IF(ISNUMBER(SEARCH('Cover Page'!$D$9,Table1[[#This Row],[School District]])),MAX($A$1:A447)+1,0)</f>
        <v>0</v>
      </c>
      <c r="B448" s="253" t="s">
        <v>564</v>
      </c>
      <c r="C448" s="254" t="s">
        <v>2917</v>
      </c>
      <c r="D448" s="255" t="s">
        <v>154</v>
      </c>
      <c r="E448" s="253" t="s">
        <v>1050</v>
      </c>
      <c r="F448" s="255" t="s">
        <v>1647</v>
      </c>
      <c r="G448" s="122" t="str">
        <f ca="1"/>
        <v>Freeport SD 145</v>
      </c>
      <c r="H448" s="122" t="str">
        <f>IFERROR(VLOOKUP(ROWS($H$2:H448),$A$2:$B$995,2,FALSE),"")</f>
        <v/>
      </c>
    </row>
    <row r="449" spans="1:8" ht="15" x14ac:dyDescent="0.25">
      <c r="A449" s="122">
        <f>IF(ISNUMBER(SEARCH('Cover Page'!$D$9,Table1[[#This Row],[School District]])),MAX($A$1:A448)+1,0)</f>
        <v>0</v>
      </c>
      <c r="B449" s="253" t="s">
        <v>565</v>
      </c>
      <c r="C449" s="254" t="s">
        <v>2918</v>
      </c>
      <c r="D449" s="255" t="s">
        <v>201</v>
      </c>
      <c r="E449" s="253" t="s">
        <v>1648</v>
      </c>
      <c r="F449" s="255" t="s">
        <v>1649</v>
      </c>
      <c r="G449" s="122" t="str">
        <f ca="1"/>
        <v>Freeport SD 145</v>
      </c>
      <c r="H449" s="122" t="str">
        <f>IFERROR(VLOOKUP(ROWS($H$2:H449),$A$2:$B$995,2,FALSE),"")</f>
        <v/>
      </c>
    </row>
    <row r="450" spans="1:8" ht="15" x14ac:dyDescent="0.25">
      <c r="A450" s="122">
        <f>IF(ISNUMBER(SEARCH('Cover Page'!$D$9,Table1[[#This Row],[School District]])),MAX($A$1:A449)+1,0)</f>
        <v>0</v>
      </c>
      <c r="B450" s="253" t="s">
        <v>1650</v>
      </c>
      <c r="C450" s="254" t="s">
        <v>2919</v>
      </c>
      <c r="D450" s="255" t="s">
        <v>201</v>
      </c>
      <c r="E450" s="253" t="s">
        <v>2330</v>
      </c>
      <c r="F450" s="255" t="s">
        <v>1651</v>
      </c>
      <c r="G450" s="122" t="str">
        <f ca="1"/>
        <v>Freeport SD 145</v>
      </c>
      <c r="H450" s="122" t="str">
        <f>IFERROR(VLOOKUP(ROWS($H$2:H450),$A$2:$B$995,2,FALSE),"")</f>
        <v/>
      </c>
    </row>
    <row r="451" spans="1:8" ht="15" x14ac:dyDescent="0.25">
      <c r="A451" s="122">
        <f>IF(ISNUMBER(SEARCH('Cover Page'!$D$9,Table1[[#This Row],[School District]])),MAX($A$1:A450)+1,0)</f>
        <v>0</v>
      </c>
      <c r="B451" s="253" t="s">
        <v>566</v>
      </c>
      <c r="C451" s="254" t="s">
        <v>2920</v>
      </c>
      <c r="D451" s="255" t="s">
        <v>156</v>
      </c>
      <c r="E451" s="253" t="s">
        <v>1041</v>
      </c>
      <c r="F451" s="255" t="s">
        <v>1652</v>
      </c>
      <c r="G451" s="122" t="str">
        <f ca="1"/>
        <v>Freeport SD 145</v>
      </c>
      <c r="H451" s="122" t="str">
        <f>IFERROR(VLOOKUP(ROWS($H$2:H451),$A$2:$B$995,2,FALSE),"")</f>
        <v/>
      </c>
    </row>
    <row r="452" spans="1:8" ht="15" x14ac:dyDescent="0.25">
      <c r="A452" s="122">
        <f>IF(ISNUMBER(SEARCH('Cover Page'!$D$9,Table1[[#This Row],[School District]])),MAX($A$1:A451)+1,0)</f>
        <v>0</v>
      </c>
      <c r="B452" s="253" t="s">
        <v>567</v>
      </c>
      <c r="C452" s="254" t="s">
        <v>2921</v>
      </c>
      <c r="D452" s="255" t="s">
        <v>154</v>
      </c>
      <c r="E452" s="253" t="s">
        <v>1050</v>
      </c>
      <c r="F452" s="255" t="s">
        <v>1653</v>
      </c>
      <c r="G452" s="122" t="str">
        <f ca="1"/>
        <v>Freeport SD 145</v>
      </c>
      <c r="H452" s="122" t="str">
        <f>IFERROR(VLOOKUP(ROWS($H$2:H452),$A$2:$B$995,2,FALSE),"")</f>
        <v/>
      </c>
    </row>
    <row r="453" spans="1:8" ht="15" x14ac:dyDescent="0.25">
      <c r="A453" s="122">
        <f>IF(ISNUMBER(SEARCH('Cover Page'!$D$9,Table1[[#This Row],[School District]])),MAX($A$1:A452)+1,0)</f>
        <v>0</v>
      </c>
      <c r="B453" s="253" t="s">
        <v>568</v>
      </c>
      <c r="C453" s="254" t="s">
        <v>2922</v>
      </c>
      <c r="D453" s="255" t="s">
        <v>154</v>
      </c>
      <c r="E453" s="253" t="s">
        <v>1050</v>
      </c>
      <c r="F453" s="255" t="s">
        <v>1654</v>
      </c>
      <c r="G453" s="122" t="str">
        <f ca="1"/>
        <v>Freeport SD 145</v>
      </c>
      <c r="H453" s="122" t="str">
        <f>IFERROR(VLOOKUP(ROWS($H$2:H453),$A$2:$B$995,2,FALSE),"")</f>
        <v/>
      </c>
    </row>
    <row r="454" spans="1:8" ht="15" customHeight="1" x14ac:dyDescent="0.25">
      <c r="A454" s="122">
        <f>IF(ISNUMBER(SEARCH('Cover Page'!$D$9,Table1[[#This Row],[School District]])),MAX($A$1:A453)+1,0)</f>
        <v>0</v>
      </c>
      <c r="B454" s="253" t="s">
        <v>1655</v>
      </c>
      <c r="C454" s="254" t="s">
        <v>2923</v>
      </c>
      <c r="D454" s="255" t="s">
        <v>154</v>
      </c>
      <c r="E454" s="253" t="s">
        <v>1050</v>
      </c>
      <c r="F454" s="255" t="s">
        <v>1656</v>
      </c>
      <c r="G454" s="122" t="str">
        <f ca="1"/>
        <v>Freeport SD 145</v>
      </c>
      <c r="H454" s="122" t="str">
        <f>IFERROR(VLOOKUP(ROWS($H$2:H454),$A$2:$B$995,2,FALSE),"")</f>
        <v/>
      </c>
    </row>
    <row r="455" spans="1:8" ht="15" x14ac:dyDescent="0.25">
      <c r="A455" s="122">
        <f>IF(ISNUMBER(SEARCH('Cover Page'!$D$9,Table1[[#This Row],[School District]])),MAX($A$1:A454)+1,0)</f>
        <v>0</v>
      </c>
      <c r="B455" s="253" t="s">
        <v>569</v>
      </c>
      <c r="C455" s="254" t="s">
        <v>2924</v>
      </c>
      <c r="D455" s="255" t="s">
        <v>154</v>
      </c>
      <c r="E455" s="253" t="s">
        <v>2345</v>
      </c>
      <c r="F455" s="255" t="s">
        <v>1657</v>
      </c>
      <c r="G455" s="122" t="str">
        <f ca="1"/>
        <v>Freeport SD 145</v>
      </c>
      <c r="H455" s="122" t="str">
        <f>IFERROR(VLOOKUP(ROWS($H$2:H455),$A$2:$B$995,2,FALSE),"")</f>
        <v/>
      </c>
    </row>
    <row r="456" spans="1:8" ht="15" x14ac:dyDescent="0.25">
      <c r="A456" s="122">
        <f>IF(ISNUMBER(SEARCH('Cover Page'!$D$9,Table1[[#This Row],[School District]])),MAX($A$1:A455)+1,0)</f>
        <v>0</v>
      </c>
      <c r="B456" s="253" t="s">
        <v>570</v>
      </c>
      <c r="C456" s="254" t="s">
        <v>2925</v>
      </c>
      <c r="D456" s="255" t="s">
        <v>156</v>
      </c>
      <c r="E456" s="253" t="s">
        <v>2346</v>
      </c>
      <c r="F456" s="255" t="s">
        <v>1658</v>
      </c>
      <c r="G456" s="122" t="str">
        <f ca="1"/>
        <v>Freeport SD 145</v>
      </c>
      <c r="H456" s="122" t="str">
        <f>IFERROR(VLOOKUP(ROWS($H$2:H456),$A$2:$B$995,2,FALSE),"")</f>
        <v/>
      </c>
    </row>
    <row r="457" spans="1:8" ht="15" customHeight="1" x14ac:dyDescent="0.25">
      <c r="A457" s="122">
        <f>IF(ISNUMBER(SEARCH('Cover Page'!$D$9,Table1[[#This Row],[School District]])),MAX($A$1:A456)+1,0)</f>
        <v>0</v>
      </c>
      <c r="B457" s="253" t="s">
        <v>571</v>
      </c>
      <c r="C457" s="254" t="s">
        <v>2926</v>
      </c>
      <c r="D457" s="255" t="s">
        <v>154</v>
      </c>
      <c r="E457" s="253" t="s">
        <v>1060</v>
      </c>
      <c r="F457" s="255" t="s">
        <v>1659</v>
      </c>
      <c r="G457" s="122" t="str">
        <f ca="1"/>
        <v>Freeport SD 145</v>
      </c>
      <c r="H457" s="122" t="str">
        <f>IFERROR(VLOOKUP(ROWS($H$2:H457),$A$2:$B$995,2,FALSE),"")</f>
        <v/>
      </c>
    </row>
    <row r="458" spans="1:8" ht="15" x14ac:dyDescent="0.25">
      <c r="A458" s="122">
        <f>IF(ISNUMBER(SEARCH('Cover Page'!$D$9,Table1[[#This Row],[School District]])),MAX($A$1:A457)+1,0)</f>
        <v>0</v>
      </c>
      <c r="B458" s="253" t="s">
        <v>572</v>
      </c>
      <c r="C458" s="254" t="s">
        <v>2927</v>
      </c>
      <c r="D458" s="255" t="s">
        <v>201</v>
      </c>
      <c r="E458" s="253" t="s">
        <v>2320</v>
      </c>
      <c r="F458" s="255" t="s">
        <v>1660</v>
      </c>
      <c r="G458" s="122" t="str">
        <f ca="1"/>
        <v>Freeport SD 145</v>
      </c>
      <c r="H458" s="122" t="str">
        <f>IFERROR(VLOOKUP(ROWS($H$2:H458),$A$2:$B$995,2,FALSE),"")</f>
        <v/>
      </c>
    </row>
    <row r="459" spans="1:8" ht="15" x14ac:dyDescent="0.25">
      <c r="A459" s="122">
        <f>IF(ISNUMBER(SEARCH('Cover Page'!$D$9,Table1[[#This Row],[School District]])),MAX($A$1:A458)+1,0)</f>
        <v>0</v>
      </c>
      <c r="B459" s="253" t="s">
        <v>573</v>
      </c>
      <c r="C459" s="254" t="s">
        <v>2928</v>
      </c>
      <c r="D459" s="255" t="s">
        <v>155</v>
      </c>
      <c r="E459" s="253" t="s">
        <v>2321</v>
      </c>
      <c r="F459" s="255" t="s">
        <v>1661</v>
      </c>
      <c r="G459" s="122" t="str">
        <f ca="1"/>
        <v>Freeport SD 145</v>
      </c>
      <c r="H459" s="122" t="str">
        <f>IFERROR(VLOOKUP(ROWS($H$2:H459),$A$2:$B$995,2,FALSE),"")</f>
        <v/>
      </c>
    </row>
    <row r="460" spans="1:8" ht="15" customHeight="1" x14ac:dyDescent="0.25">
      <c r="A460" s="122">
        <f>IF(ISNUMBER(SEARCH('Cover Page'!$D$9,Table1[[#This Row],[School District]])),MAX($A$1:A459)+1,0)</f>
        <v>0</v>
      </c>
      <c r="B460" s="253" t="s">
        <v>574</v>
      </c>
      <c r="C460" s="254" t="s">
        <v>2929</v>
      </c>
      <c r="D460" s="255" t="s">
        <v>154</v>
      </c>
      <c r="E460" s="253" t="s">
        <v>1192</v>
      </c>
      <c r="F460" s="255" t="s">
        <v>1662</v>
      </c>
      <c r="G460" s="122" t="str">
        <f ca="1"/>
        <v>Freeport SD 145</v>
      </c>
      <c r="H460" s="122" t="str">
        <f>IFERROR(VLOOKUP(ROWS($H$2:H460),$A$2:$B$995,2,FALSE),"")</f>
        <v/>
      </c>
    </row>
    <row r="461" spans="1:8" ht="15" customHeight="1" x14ac:dyDescent="0.25">
      <c r="A461" s="122">
        <f>IF(ISNUMBER(SEARCH('Cover Page'!$D$9,Table1[[#This Row],[School District]])),MAX($A$1:A460)+1,0)</f>
        <v>0</v>
      </c>
      <c r="B461" s="253" t="s">
        <v>575</v>
      </c>
      <c r="C461" s="254" t="s">
        <v>2930</v>
      </c>
      <c r="D461" s="255" t="s">
        <v>201</v>
      </c>
      <c r="E461" s="253" t="s">
        <v>1050</v>
      </c>
      <c r="F461" s="255" t="s">
        <v>1663</v>
      </c>
      <c r="G461" s="122" t="str">
        <f ca="1"/>
        <v>Freeport SD 145</v>
      </c>
      <c r="H461" s="122" t="str">
        <f>IFERROR(VLOOKUP(ROWS($H$2:H461),$A$2:$B$995,2,FALSE),"")</f>
        <v/>
      </c>
    </row>
    <row r="462" spans="1:8" ht="15" x14ac:dyDescent="0.25">
      <c r="A462" s="122">
        <f>IF(ISNUMBER(SEARCH('Cover Page'!$D$9,Table1[[#This Row],[School District]])),MAX($A$1:A461)+1,0)</f>
        <v>0</v>
      </c>
      <c r="B462" s="253" t="s">
        <v>576</v>
      </c>
      <c r="C462" s="254" t="s">
        <v>2931</v>
      </c>
      <c r="D462" s="255" t="s">
        <v>154</v>
      </c>
      <c r="E462" s="253" t="s">
        <v>1050</v>
      </c>
      <c r="F462" s="255" t="s">
        <v>1664</v>
      </c>
      <c r="G462" s="122" t="str">
        <f ca="1"/>
        <v>Freeport SD 145</v>
      </c>
      <c r="H462" s="122" t="str">
        <f>IFERROR(VLOOKUP(ROWS($H$2:H462),$A$2:$B$995,2,FALSE),"")</f>
        <v/>
      </c>
    </row>
    <row r="463" spans="1:8" ht="15" x14ac:dyDescent="0.25">
      <c r="A463" s="122">
        <f>IF(ISNUMBER(SEARCH('Cover Page'!$D$9,Table1[[#This Row],[School District]])),MAX($A$1:A462)+1,0)</f>
        <v>0</v>
      </c>
      <c r="B463" s="253" t="s">
        <v>577</v>
      </c>
      <c r="C463" s="254" t="s">
        <v>2932</v>
      </c>
      <c r="D463" s="255" t="s">
        <v>154</v>
      </c>
      <c r="E463" s="253" t="s">
        <v>1048</v>
      </c>
      <c r="F463" s="255" t="s">
        <v>1665</v>
      </c>
      <c r="G463" s="122" t="str">
        <f ca="1"/>
        <v>Freeport SD 145</v>
      </c>
      <c r="H463" s="122" t="str">
        <f>IFERROR(VLOOKUP(ROWS($H$2:H463),$A$2:$B$995,2,FALSE),"")</f>
        <v/>
      </c>
    </row>
    <row r="464" spans="1:8" ht="15" x14ac:dyDescent="0.25">
      <c r="A464" s="122">
        <f>IF(ISNUMBER(SEARCH('Cover Page'!$D$9,Table1[[#This Row],[School District]])),MAX($A$1:A463)+1,0)</f>
        <v>0</v>
      </c>
      <c r="B464" s="253" t="s">
        <v>578</v>
      </c>
      <c r="C464" s="254" t="s">
        <v>2933</v>
      </c>
      <c r="D464" s="255" t="s">
        <v>201</v>
      </c>
      <c r="E464" s="253" t="s">
        <v>1048</v>
      </c>
      <c r="F464" s="255" t="s">
        <v>1666</v>
      </c>
      <c r="G464" s="122" t="str">
        <f ca="1"/>
        <v>Freeport SD 145</v>
      </c>
      <c r="H464" s="122" t="str">
        <f>IFERROR(VLOOKUP(ROWS($H$2:H464),$A$2:$B$995,2,FALSE),"")</f>
        <v/>
      </c>
    </row>
    <row r="465" spans="1:8" ht="15" x14ac:dyDescent="0.25">
      <c r="A465" s="122">
        <f>IF(ISNUMBER(SEARCH('Cover Page'!$D$9,Table1[[#This Row],[School District]])),MAX($A$1:A464)+1,0)</f>
        <v>0</v>
      </c>
      <c r="B465" s="253" t="s">
        <v>579</v>
      </c>
      <c r="C465" s="254" t="s">
        <v>2934</v>
      </c>
      <c r="D465" s="255" t="s">
        <v>201</v>
      </c>
      <c r="E465" s="253" t="s">
        <v>1048</v>
      </c>
      <c r="F465" s="255" t="s">
        <v>1666</v>
      </c>
      <c r="G465" s="122" t="str">
        <f ca="1"/>
        <v>Freeport SD 145</v>
      </c>
      <c r="H465" s="122" t="str">
        <f>IFERROR(VLOOKUP(ROWS($H$2:H465),$A$2:$B$995,2,FALSE),"")</f>
        <v/>
      </c>
    </row>
    <row r="466" spans="1:8" ht="15" x14ac:dyDescent="0.25">
      <c r="A466" s="122">
        <f>IF(ISNUMBER(SEARCH('Cover Page'!$D$9,Table1[[#This Row],[School District]])),MAX($A$1:A465)+1,0)</f>
        <v>0</v>
      </c>
      <c r="B466" s="253" t="s">
        <v>580</v>
      </c>
      <c r="C466" s="254" t="s">
        <v>2935</v>
      </c>
      <c r="D466" s="255" t="s">
        <v>155</v>
      </c>
      <c r="E466" s="253" t="s">
        <v>1048</v>
      </c>
      <c r="F466" s="255" t="s">
        <v>1667</v>
      </c>
      <c r="G466" s="122" t="str">
        <f ca="1"/>
        <v>Freeport SD 145</v>
      </c>
      <c r="H466" s="122" t="str">
        <f>IFERROR(VLOOKUP(ROWS($H$2:H466),$A$2:$B$995,2,FALSE),"")</f>
        <v/>
      </c>
    </row>
    <row r="467" spans="1:8" ht="15" x14ac:dyDescent="0.25">
      <c r="A467" s="122">
        <f>IF(ISNUMBER(SEARCH('Cover Page'!$D$9,Table1[[#This Row],[School District]])),MAX($A$1:A466)+1,0)</f>
        <v>0</v>
      </c>
      <c r="B467" s="253" t="s">
        <v>581</v>
      </c>
      <c r="C467" s="254" t="s">
        <v>2936</v>
      </c>
      <c r="D467" s="255" t="s">
        <v>154</v>
      </c>
      <c r="E467" s="253" t="s">
        <v>1048</v>
      </c>
      <c r="F467" s="255" t="s">
        <v>1667</v>
      </c>
      <c r="G467" s="122" t="str">
        <f ca="1"/>
        <v>Freeport SD 145</v>
      </c>
      <c r="H467" s="122" t="str">
        <f>IFERROR(VLOOKUP(ROWS($H$2:H467),$A$2:$B$995,2,FALSE),"")</f>
        <v/>
      </c>
    </row>
    <row r="468" spans="1:8" ht="15" x14ac:dyDescent="0.25">
      <c r="A468" s="122">
        <f>IF(ISNUMBER(SEARCH('Cover Page'!$D$9,Table1[[#This Row],[School District]])),MAX($A$1:A467)+1,0)</f>
        <v>0</v>
      </c>
      <c r="B468" s="253" t="s">
        <v>1668</v>
      </c>
      <c r="C468" s="254" t="s">
        <v>2937</v>
      </c>
      <c r="D468" s="255" t="s">
        <v>155</v>
      </c>
      <c r="E468" s="253" t="s">
        <v>2297</v>
      </c>
      <c r="F468" s="255" t="s">
        <v>1669</v>
      </c>
      <c r="G468" s="122" t="str">
        <f ca="1"/>
        <v>Freeport SD 145</v>
      </c>
      <c r="H468" s="122" t="str">
        <f>IFERROR(VLOOKUP(ROWS($H$2:H468),$A$2:$B$995,2,FALSE),"")</f>
        <v/>
      </c>
    </row>
    <row r="469" spans="1:8" ht="15" customHeight="1" x14ac:dyDescent="0.25">
      <c r="A469" s="122">
        <f>IF(ISNUMBER(SEARCH('Cover Page'!$D$9,Table1[[#This Row],[School District]])),MAX($A$1:A468)+1,0)</f>
        <v>0</v>
      </c>
      <c r="B469" s="253" t="s">
        <v>1670</v>
      </c>
      <c r="C469" s="254" t="s">
        <v>2938</v>
      </c>
      <c r="D469" s="255" t="s">
        <v>154</v>
      </c>
      <c r="E469" s="253" t="s">
        <v>1048</v>
      </c>
      <c r="F469" s="255" t="s">
        <v>1671</v>
      </c>
      <c r="G469" s="122" t="str">
        <f ca="1"/>
        <v>Freeport SD 145</v>
      </c>
      <c r="H469" s="122" t="str">
        <f>IFERROR(VLOOKUP(ROWS($H$2:H469),$A$2:$B$995,2,FALSE),"")</f>
        <v/>
      </c>
    </row>
    <row r="470" spans="1:8" ht="15" x14ac:dyDescent="0.25">
      <c r="A470" s="122">
        <f>IF(ISNUMBER(SEARCH('Cover Page'!$D$9,Table1[[#This Row],[School District]])),MAX($A$1:A469)+1,0)</f>
        <v>0</v>
      </c>
      <c r="B470" s="253" t="s">
        <v>582</v>
      </c>
      <c r="C470" s="254" t="s">
        <v>2939</v>
      </c>
      <c r="D470" s="255" t="s">
        <v>156</v>
      </c>
      <c r="E470" s="253" t="s">
        <v>1048</v>
      </c>
      <c r="F470" s="255" t="s">
        <v>1672</v>
      </c>
      <c r="G470" s="122" t="str">
        <f ca="1"/>
        <v>Freeport SD 145</v>
      </c>
      <c r="H470" s="122" t="str">
        <f>IFERROR(VLOOKUP(ROWS($H$2:H470),$A$2:$B$995,2,FALSE),"")</f>
        <v/>
      </c>
    </row>
    <row r="471" spans="1:8" ht="15" x14ac:dyDescent="0.25">
      <c r="A471" s="122">
        <f>IF(ISNUMBER(SEARCH('Cover Page'!$D$9,Table1[[#This Row],[School District]])),MAX($A$1:A470)+1,0)</f>
        <v>0</v>
      </c>
      <c r="B471" s="253" t="s">
        <v>583</v>
      </c>
      <c r="C471" s="254" t="s">
        <v>2940</v>
      </c>
      <c r="D471" s="255" t="s">
        <v>154</v>
      </c>
      <c r="E471" s="253" t="s">
        <v>1050</v>
      </c>
      <c r="F471" s="255" t="s">
        <v>1673</v>
      </c>
      <c r="G471" s="122" t="str">
        <f ca="1"/>
        <v>Freeport SD 145</v>
      </c>
      <c r="H471" s="122" t="str">
        <f>IFERROR(VLOOKUP(ROWS($H$2:H471),$A$2:$B$995,2,FALSE),"")</f>
        <v/>
      </c>
    </row>
    <row r="472" spans="1:8" ht="15" customHeight="1" x14ac:dyDescent="0.25">
      <c r="A472" s="122">
        <f>IF(ISNUMBER(SEARCH('Cover Page'!$D$9,Table1[[#This Row],[School District]])),MAX($A$1:A471)+1,0)</f>
        <v>0</v>
      </c>
      <c r="B472" s="253" t="s">
        <v>1674</v>
      </c>
      <c r="C472" s="254" t="s">
        <v>2941</v>
      </c>
      <c r="D472" s="255" t="s">
        <v>154</v>
      </c>
      <c r="E472" s="253" t="s">
        <v>1120</v>
      </c>
      <c r="F472" s="255" t="s">
        <v>1675</v>
      </c>
      <c r="G472" s="122" t="str">
        <f ca="1"/>
        <v>Freeport SD 145</v>
      </c>
      <c r="H472" s="122" t="str">
        <f>IFERROR(VLOOKUP(ROWS($H$2:H472),$A$2:$B$995,2,FALSE),"")</f>
        <v/>
      </c>
    </row>
    <row r="473" spans="1:8" ht="15" x14ac:dyDescent="0.25">
      <c r="A473" s="122">
        <f>IF(ISNUMBER(SEARCH('Cover Page'!$D$9,Table1[[#This Row],[School District]])),MAX($A$1:A472)+1,0)</f>
        <v>0</v>
      </c>
      <c r="B473" s="253" t="s">
        <v>584</v>
      </c>
      <c r="C473" s="254" t="s">
        <v>2942</v>
      </c>
      <c r="D473" s="255" t="s">
        <v>201</v>
      </c>
      <c r="E473" s="253" t="s">
        <v>2320</v>
      </c>
      <c r="F473" s="255" t="s">
        <v>1676</v>
      </c>
      <c r="G473" s="122" t="str">
        <f ca="1"/>
        <v>Freeport SD 145</v>
      </c>
      <c r="H473" s="122" t="str">
        <f>IFERROR(VLOOKUP(ROWS($H$2:H473),$A$2:$B$995,2,FALSE),"")</f>
        <v/>
      </c>
    </row>
    <row r="474" spans="1:8" ht="15" x14ac:dyDescent="0.25">
      <c r="A474" s="122">
        <f>IF(ISNUMBER(SEARCH('Cover Page'!$D$9,Table1[[#This Row],[School District]])),MAX($A$1:A473)+1,0)</f>
        <v>0</v>
      </c>
      <c r="B474" s="253" t="s">
        <v>1677</v>
      </c>
      <c r="C474" s="254" t="s">
        <v>2943</v>
      </c>
      <c r="D474" s="255" t="s">
        <v>156</v>
      </c>
      <c r="E474" s="253" t="s">
        <v>2347</v>
      </c>
      <c r="F474" s="255" t="s">
        <v>1678</v>
      </c>
      <c r="G474" s="122" t="str">
        <f ca="1"/>
        <v>Freeport SD 145</v>
      </c>
      <c r="H474" s="122" t="str">
        <f>IFERROR(VLOOKUP(ROWS($H$2:H474),$A$2:$B$995,2,FALSE),"")</f>
        <v/>
      </c>
    </row>
    <row r="475" spans="1:8" ht="15" x14ac:dyDescent="0.25">
      <c r="A475" s="122">
        <f>IF(ISNUMBER(SEARCH('Cover Page'!$D$9,Table1[[#This Row],[School District]])),MAX($A$1:A474)+1,0)</f>
        <v>0</v>
      </c>
      <c r="B475" s="253" t="s">
        <v>585</v>
      </c>
      <c r="C475" s="254" t="s">
        <v>2944</v>
      </c>
      <c r="D475" s="255" t="s">
        <v>156</v>
      </c>
      <c r="E475" s="253" t="s">
        <v>2295</v>
      </c>
      <c r="F475" s="255" t="s">
        <v>1679</v>
      </c>
      <c r="G475" s="122" t="str">
        <f ca="1"/>
        <v>Freeport SD 145</v>
      </c>
      <c r="H475" s="122" t="str">
        <f>IFERROR(VLOOKUP(ROWS($H$2:H475),$A$2:$B$995,2,FALSE),"")</f>
        <v/>
      </c>
    </row>
    <row r="476" spans="1:8" ht="15" x14ac:dyDescent="0.25">
      <c r="A476" s="122">
        <f>IF(ISNUMBER(SEARCH('Cover Page'!$D$9,Table1[[#This Row],[School District]])),MAX($A$1:A475)+1,0)</f>
        <v>0</v>
      </c>
      <c r="B476" s="253" t="s">
        <v>1680</v>
      </c>
      <c r="C476" s="254" t="s">
        <v>2945</v>
      </c>
      <c r="D476" s="255" t="s">
        <v>201</v>
      </c>
      <c r="E476" s="253" t="s">
        <v>1071</v>
      </c>
      <c r="F476" s="255" t="s">
        <v>1383</v>
      </c>
      <c r="G476" s="122" t="str">
        <f ca="1"/>
        <v>Freeport SD 145</v>
      </c>
      <c r="H476" s="122" t="str">
        <f>IFERROR(VLOOKUP(ROWS($H$2:H476),$A$2:$B$995,2,FALSE),"")</f>
        <v/>
      </c>
    </row>
    <row r="477" spans="1:8" ht="15" x14ac:dyDescent="0.25">
      <c r="A477" s="122">
        <f>IF(ISNUMBER(SEARCH('Cover Page'!$D$9,Table1[[#This Row],[School District]])),MAX($A$1:A476)+1,0)</f>
        <v>0</v>
      </c>
      <c r="B477" s="253" t="s">
        <v>586</v>
      </c>
      <c r="C477" s="254" t="s">
        <v>2946</v>
      </c>
      <c r="D477" s="255" t="s">
        <v>156</v>
      </c>
      <c r="E477" s="253" t="s">
        <v>2348</v>
      </c>
      <c r="F477" s="255" t="s">
        <v>1681</v>
      </c>
      <c r="G477" s="122" t="str">
        <f ca="1"/>
        <v>Freeport SD 145</v>
      </c>
      <c r="H477" s="122" t="str">
        <f>IFERROR(VLOOKUP(ROWS($H$2:H477),$A$2:$B$995,2,FALSE),"")</f>
        <v/>
      </c>
    </row>
    <row r="478" spans="1:8" ht="15" x14ac:dyDescent="0.25">
      <c r="A478" s="122">
        <f>IF(ISNUMBER(SEARCH('Cover Page'!$D$9,Table1[[#This Row],[School District]])),MAX($A$1:A477)+1,0)</f>
        <v>0</v>
      </c>
      <c r="B478" s="253" t="s">
        <v>587</v>
      </c>
      <c r="C478" s="254" t="s">
        <v>2947</v>
      </c>
      <c r="D478" s="255" t="s">
        <v>155</v>
      </c>
      <c r="E478" s="253" t="s">
        <v>1050</v>
      </c>
      <c r="F478" s="255" t="s">
        <v>1682</v>
      </c>
      <c r="G478" s="122" t="str">
        <f ca="1"/>
        <v>Freeport SD 145</v>
      </c>
      <c r="H478" s="122" t="str">
        <f>IFERROR(VLOOKUP(ROWS($H$2:H478),$A$2:$B$995,2,FALSE),"")</f>
        <v/>
      </c>
    </row>
    <row r="479" spans="1:8" ht="15" x14ac:dyDescent="0.25">
      <c r="A479" s="122">
        <f>IF(ISNUMBER(SEARCH('Cover Page'!$D$9,Table1[[#This Row],[School District]])),MAX($A$1:A478)+1,0)</f>
        <v>0</v>
      </c>
      <c r="B479" s="253" t="s">
        <v>588</v>
      </c>
      <c r="C479" s="254" t="s">
        <v>2948</v>
      </c>
      <c r="D479" s="255" t="s">
        <v>154</v>
      </c>
      <c r="E479" s="253" t="s">
        <v>2349</v>
      </c>
      <c r="F479" s="255" t="s">
        <v>1683</v>
      </c>
      <c r="G479" s="122" t="str">
        <f ca="1"/>
        <v>Freeport SD 145</v>
      </c>
      <c r="H479" s="122" t="str">
        <f>IFERROR(VLOOKUP(ROWS($H$2:H479),$A$2:$B$995,2,FALSE),"")</f>
        <v/>
      </c>
    </row>
    <row r="480" spans="1:8" ht="15" customHeight="1" x14ac:dyDescent="0.25">
      <c r="A480" s="122">
        <f>IF(ISNUMBER(SEARCH('Cover Page'!$D$9,Table1[[#This Row],[School District]])),MAX($A$1:A479)+1,0)</f>
        <v>0</v>
      </c>
      <c r="B480" s="253" t="s">
        <v>1684</v>
      </c>
      <c r="C480" s="254" t="s">
        <v>2949</v>
      </c>
      <c r="D480" s="255" t="s">
        <v>156</v>
      </c>
      <c r="E480" s="253" t="s">
        <v>1342</v>
      </c>
      <c r="F480" s="255" t="s">
        <v>1685</v>
      </c>
      <c r="G480" s="122" t="str">
        <f ca="1"/>
        <v>Freeport SD 145</v>
      </c>
      <c r="H480" s="122" t="str">
        <f>IFERROR(VLOOKUP(ROWS($H$2:H480),$A$2:$B$995,2,FALSE),"")</f>
        <v/>
      </c>
    </row>
    <row r="481" spans="1:8" ht="15" x14ac:dyDescent="0.25">
      <c r="A481" s="122">
        <f>IF(ISNUMBER(SEARCH('Cover Page'!$D$9,Table1[[#This Row],[School District]])),MAX($A$1:A480)+1,0)</f>
        <v>0</v>
      </c>
      <c r="B481" s="253" t="s">
        <v>1686</v>
      </c>
      <c r="C481" s="254" t="s">
        <v>2950</v>
      </c>
      <c r="D481" s="255" t="s">
        <v>156</v>
      </c>
      <c r="E481" s="253" t="s">
        <v>1151</v>
      </c>
      <c r="F481" s="255" t="s">
        <v>1687</v>
      </c>
      <c r="G481" s="122" t="str">
        <f ca="1"/>
        <v>Freeport SD 145</v>
      </c>
      <c r="H481" s="122" t="str">
        <f>IFERROR(VLOOKUP(ROWS($H$2:H481),$A$2:$B$995,2,FALSE),"")</f>
        <v/>
      </c>
    </row>
    <row r="482" spans="1:8" ht="15" x14ac:dyDescent="0.25">
      <c r="A482" s="122">
        <f>IF(ISNUMBER(SEARCH('Cover Page'!$D$9,Table1[[#This Row],[School District]])),MAX($A$1:A481)+1,0)</f>
        <v>0</v>
      </c>
      <c r="B482" s="253" t="s">
        <v>589</v>
      </c>
      <c r="C482" s="254" t="s">
        <v>2951</v>
      </c>
      <c r="D482" s="255" t="s">
        <v>156</v>
      </c>
      <c r="E482" s="253" t="s">
        <v>1096</v>
      </c>
      <c r="F482" s="255" t="s">
        <v>1688</v>
      </c>
      <c r="G482" s="122" t="str">
        <f ca="1"/>
        <v>Freeport SD 145</v>
      </c>
      <c r="H482" s="122" t="str">
        <f>IFERROR(VLOOKUP(ROWS($H$2:H482),$A$2:$B$995,2,FALSE),"")</f>
        <v/>
      </c>
    </row>
    <row r="483" spans="1:8" ht="15" x14ac:dyDescent="0.25">
      <c r="A483" s="122">
        <f>IF(ISNUMBER(SEARCH('Cover Page'!$D$9,Table1[[#This Row],[School District]])),MAX($A$1:A482)+1,0)</f>
        <v>0</v>
      </c>
      <c r="B483" s="253" t="s">
        <v>590</v>
      </c>
      <c r="C483" s="254" t="s">
        <v>2952</v>
      </c>
      <c r="D483" s="255" t="s">
        <v>156</v>
      </c>
      <c r="E483" s="253" t="s">
        <v>1151</v>
      </c>
      <c r="F483" s="255" t="s">
        <v>1689</v>
      </c>
      <c r="G483" s="122" t="str">
        <f ca="1"/>
        <v>Freeport SD 145</v>
      </c>
      <c r="H483" s="122" t="str">
        <f>IFERROR(VLOOKUP(ROWS($H$2:H483),$A$2:$B$995,2,FALSE),"")</f>
        <v/>
      </c>
    </row>
    <row r="484" spans="1:8" ht="15" x14ac:dyDescent="0.25">
      <c r="A484" s="122">
        <f>IF(ISNUMBER(SEARCH('Cover Page'!$D$9,Table1[[#This Row],[School District]])),MAX($A$1:A483)+1,0)</f>
        <v>0</v>
      </c>
      <c r="B484" s="253" t="s">
        <v>1690</v>
      </c>
      <c r="C484" s="254" t="s">
        <v>2953</v>
      </c>
      <c r="D484" s="255" t="s">
        <v>201</v>
      </c>
      <c r="E484" s="253" t="s">
        <v>1050</v>
      </c>
      <c r="F484" s="255" t="s">
        <v>1691</v>
      </c>
      <c r="G484" s="122" t="str">
        <f ca="1"/>
        <v>Freeport SD 145</v>
      </c>
      <c r="H484" s="122" t="str">
        <f>IFERROR(VLOOKUP(ROWS($H$2:H484),$A$2:$B$995,2,FALSE),"")</f>
        <v/>
      </c>
    </row>
    <row r="485" spans="1:8" ht="15" x14ac:dyDescent="0.25">
      <c r="A485" s="122">
        <f>IF(ISNUMBER(SEARCH('Cover Page'!$D$9,Table1[[#This Row],[School District]])),MAX($A$1:A484)+1,0)</f>
        <v>0</v>
      </c>
      <c r="B485" s="253" t="s">
        <v>591</v>
      </c>
      <c r="C485" s="254" t="s">
        <v>2954</v>
      </c>
      <c r="D485" s="255" t="s">
        <v>155</v>
      </c>
      <c r="E485" s="253" t="s">
        <v>1050</v>
      </c>
      <c r="F485" s="255" t="s">
        <v>1692</v>
      </c>
      <c r="G485" s="122" t="str">
        <f ca="1"/>
        <v>Freeport SD 145</v>
      </c>
      <c r="H485" s="122" t="str">
        <f>IFERROR(VLOOKUP(ROWS($H$2:H485),$A$2:$B$995,2,FALSE),"")</f>
        <v/>
      </c>
    </row>
    <row r="486" spans="1:8" ht="15" x14ac:dyDescent="0.25">
      <c r="A486" s="122">
        <f>IF(ISNUMBER(SEARCH('Cover Page'!$D$9,Table1[[#This Row],[School District]])),MAX($A$1:A485)+1,0)</f>
        <v>0</v>
      </c>
      <c r="B486" s="253" t="s">
        <v>592</v>
      </c>
      <c r="C486" s="254" t="s">
        <v>2955</v>
      </c>
      <c r="D486" s="255" t="s">
        <v>156</v>
      </c>
      <c r="E486" s="253" t="s">
        <v>1258</v>
      </c>
      <c r="F486" s="255" t="s">
        <v>1693</v>
      </c>
      <c r="G486" s="122" t="str">
        <f ca="1"/>
        <v>Freeport SD 145</v>
      </c>
      <c r="H486" s="122" t="str">
        <f>IFERROR(VLOOKUP(ROWS($H$2:H486),$A$2:$B$995,2,FALSE),"")</f>
        <v/>
      </c>
    </row>
    <row r="487" spans="1:8" ht="15" x14ac:dyDescent="0.25">
      <c r="A487" s="122">
        <f>IF(ISNUMBER(SEARCH('Cover Page'!$D$9,Table1[[#This Row],[School District]])),MAX($A$1:A486)+1,0)</f>
        <v>0</v>
      </c>
      <c r="B487" s="253" t="s">
        <v>593</v>
      </c>
      <c r="C487" s="254" t="s">
        <v>2956</v>
      </c>
      <c r="D487" s="255" t="s">
        <v>154</v>
      </c>
      <c r="E487" s="253" t="s">
        <v>1048</v>
      </c>
      <c r="F487" s="255" t="s">
        <v>1694</v>
      </c>
      <c r="G487" s="122" t="str">
        <f ca="1"/>
        <v>Freeport SD 145</v>
      </c>
      <c r="H487" s="122" t="str">
        <f>IFERROR(VLOOKUP(ROWS($H$2:H487),$A$2:$B$995,2,FALSE),"")</f>
        <v/>
      </c>
    </row>
    <row r="488" spans="1:8" ht="15" x14ac:dyDescent="0.25">
      <c r="A488" s="122">
        <f>IF(ISNUMBER(SEARCH('Cover Page'!$D$9,Table1[[#This Row],[School District]])),MAX($A$1:A487)+1,0)</f>
        <v>0</v>
      </c>
      <c r="B488" s="253" t="s">
        <v>594</v>
      </c>
      <c r="C488" s="254" t="s">
        <v>2957</v>
      </c>
      <c r="D488" s="255" t="s">
        <v>154</v>
      </c>
      <c r="E488" s="253" t="s">
        <v>1073</v>
      </c>
      <c r="F488" s="255" t="s">
        <v>1695</v>
      </c>
      <c r="G488" s="122" t="str">
        <f ca="1"/>
        <v>Freeport SD 145</v>
      </c>
      <c r="H488" s="122" t="str">
        <f>IFERROR(VLOOKUP(ROWS($H$2:H488),$A$2:$B$995,2,FALSE),"")</f>
        <v/>
      </c>
    </row>
    <row r="489" spans="1:8" ht="15" x14ac:dyDescent="0.25">
      <c r="A489" s="122">
        <f>IF(ISNUMBER(SEARCH('Cover Page'!$D$9,Table1[[#This Row],[School District]])),MAX($A$1:A488)+1,0)</f>
        <v>0</v>
      </c>
      <c r="B489" s="253" t="s">
        <v>595</v>
      </c>
      <c r="C489" s="254" t="s">
        <v>2958</v>
      </c>
      <c r="D489" s="255" t="s">
        <v>155</v>
      </c>
      <c r="E489" s="253" t="s">
        <v>1112</v>
      </c>
      <c r="F489" s="255" t="s">
        <v>1696</v>
      </c>
      <c r="G489" s="122" t="str">
        <f ca="1"/>
        <v>Freeport SD 145</v>
      </c>
      <c r="H489" s="122" t="str">
        <f>IFERROR(VLOOKUP(ROWS($H$2:H489),$A$2:$B$995,2,FALSE),"")</f>
        <v/>
      </c>
    </row>
    <row r="490" spans="1:8" ht="15" x14ac:dyDescent="0.25">
      <c r="A490" s="122">
        <f>IF(ISNUMBER(SEARCH('Cover Page'!$D$9,Table1[[#This Row],[School District]])),MAX($A$1:A489)+1,0)</f>
        <v>0</v>
      </c>
      <c r="B490" s="253" t="s">
        <v>596</v>
      </c>
      <c r="C490" s="254" t="s">
        <v>2959</v>
      </c>
      <c r="D490" s="255" t="s">
        <v>154</v>
      </c>
      <c r="E490" s="253" t="s">
        <v>1112</v>
      </c>
      <c r="F490" s="255" t="s">
        <v>1697</v>
      </c>
      <c r="G490" s="122" t="str">
        <f ca="1"/>
        <v>Freeport SD 145</v>
      </c>
      <c r="H490" s="122" t="str">
        <f>IFERROR(VLOOKUP(ROWS($H$2:H490),$A$2:$B$995,2,FALSE),"")</f>
        <v/>
      </c>
    </row>
    <row r="491" spans="1:8" ht="15" customHeight="1" x14ac:dyDescent="0.25">
      <c r="A491" s="122">
        <f>IF(ISNUMBER(SEARCH('Cover Page'!$D$9,Table1[[#This Row],[School District]])),MAX($A$1:A490)+1,0)</f>
        <v>0</v>
      </c>
      <c r="B491" s="253" t="s">
        <v>597</v>
      </c>
      <c r="C491" s="254" t="s">
        <v>2960</v>
      </c>
      <c r="D491" s="255" t="s">
        <v>155</v>
      </c>
      <c r="E491" s="253" t="s">
        <v>1290</v>
      </c>
      <c r="F491" s="255" t="s">
        <v>1698</v>
      </c>
      <c r="G491" s="122" t="str">
        <f ca="1"/>
        <v>Freeport SD 145</v>
      </c>
      <c r="H491" s="122" t="str">
        <f>IFERROR(VLOOKUP(ROWS($H$2:H491),$A$2:$B$995,2,FALSE),"")</f>
        <v/>
      </c>
    </row>
    <row r="492" spans="1:8" ht="15" customHeight="1" x14ac:dyDescent="0.25">
      <c r="A492" s="122">
        <f>IF(ISNUMBER(SEARCH('Cover Page'!$D$9,Table1[[#This Row],[School District]])),MAX($A$1:A491)+1,0)</f>
        <v>0</v>
      </c>
      <c r="B492" s="253" t="s">
        <v>598</v>
      </c>
      <c r="C492" s="254" t="s">
        <v>2961</v>
      </c>
      <c r="D492" s="255" t="s">
        <v>154</v>
      </c>
      <c r="E492" s="253" t="s">
        <v>1050</v>
      </c>
      <c r="F492" s="255" t="s">
        <v>1699</v>
      </c>
      <c r="G492" s="122" t="str">
        <f ca="1"/>
        <v>Freeport SD 145</v>
      </c>
      <c r="H492" s="122" t="str">
        <f>IFERROR(VLOOKUP(ROWS($H$2:H492),$A$2:$B$995,2,FALSE),"")</f>
        <v/>
      </c>
    </row>
    <row r="493" spans="1:8" ht="15" x14ac:dyDescent="0.25">
      <c r="A493" s="122">
        <f>IF(ISNUMBER(SEARCH('Cover Page'!$D$9,Table1[[#This Row],[School District]])),MAX($A$1:A492)+1,0)</f>
        <v>0</v>
      </c>
      <c r="B493" s="253" t="s">
        <v>599</v>
      </c>
      <c r="C493" s="254" t="s">
        <v>2962</v>
      </c>
      <c r="D493" s="255" t="s">
        <v>154</v>
      </c>
      <c r="E493" s="253" t="s">
        <v>1290</v>
      </c>
      <c r="F493" s="255" t="s">
        <v>1700</v>
      </c>
      <c r="G493" s="122" t="str">
        <f ca="1"/>
        <v>Freeport SD 145</v>
      </c>
      <c r="H493" s="122" t="str">
        <f>IFERROR(VLOOKUP(ROWS($H$2:H493),$A$2:$B$995,2,FALSE),"")</f>
        <v/>
      </c>
    </row>
    <row r="494" spans="1:8" ht="15" customHeight="1" x14ac:dyDescent="0.25">
      <c r="A494" s="122">
        <f>IF(ISNUMBER(SEARCH('Cover Page'!$D$9,Table1[[#This Row],[School District]])),MAX($A$1:A493)+1,0)</f>
        <v>0</v>
      </c>
      <c r="B494" s="253" t="s">
        <v>600</v>
      </c>
      <c r="C494" s="254" t="s">
        <v>2963</v>
      </c>
      <c r="D494" s="255" t="s">
        <v>155</v>
      </c>
      <c r="E494" s="253" t="s">
        <v>2425</v>
      </c>
      <c r="F494" s="255" t="s">
        <v>1701</v>
      </c>
      <c r="G494" s="122" t="str">
        <f ca="1"/>
        <v>Freeport SD 145</v>
      </c>
      <c r="H494" s="122" t="str">
        <f>IFERROR(VLOOKUP(ROWS($H$2:H494),$A$2:$B$995,2,FALSE),"")</f>
        <v/>
      </c>
    </row>
    <row r="495" spans="1:8" ht="15" x14ac:dyDescent="0.25">
      <c r="A495" s="122">
        <f>IF(ISNUMBER(SEARCH('Cover Page'!$D$9,Table1[[#This Row],[School District]])),MAX($A$1:A494)+1,0)</f>
        <v>0</v>
      </c>
      <c r="B495" s="253" t="s">
        <v>601</v>
      </c>
      <c r="C495" s="254" t="s">
        <v>2964</v>
      </c>
      <c r="D495" s="255" t="s">
        <v>201</v>
      </c>
      <c r="E495" s="253" t="s">
        <v>2350</v>
      </c>
      <c r="F495" s="255" t="s">
        <v>1698</v>
      </c>
      <c r="G495" s="122" t="str">
        <f ca="1"/>
        <v>Freeport SD 145</v>
      </c>
      <c r="H495" s="122" t="str">
        <f>IFERROR(VLOOKUP(ROWS($H$2:H495),$A$2:$B$995,2,FALSE),"")</f>
        <v/>
      </c>
    </row>
    <row r="496" spans="1:8" ht="15" x14ac:dyDescent="0.25">
      <c r="A496" s="122">
        <f>IF(ISNUMBER(SEARCH('Cover Page'!$D$9,Table1[[#This Row],[School District]])),MAX($A$1:A495)+1,0)</f>
        <v>0</v>
      </c>
      <c r="B496" s="253" t="s">
        <v>602</v>
      </c>
      <c r="C496" s="254" t="s">
        <v>2965</v>
      </c>
      <c r="D496" s="255" t="s">
        <v>201</v>
      </c>
      <c r="E496" s="253" t="s">
        <v>2351</v>
      </c>
      <c r="F496" s="255" t="s">
        <v>1702</v>
      </c>
      <c r="G496" s="122" t="str">
        <f ca="1"/>
        <v>Freeport SD 145</v>
      </c>
      <c r="H496" s="122" t="str">
        <f>IFERROR(VLOOKUP(ROWS($H$2:H496),$A$2:$B$995,2,FALSE),"")</f>
        <v/>
      </c>
    </row>
    <row r="497" spans="1:8" ht="15" x14ac:dyDescent="0.25">
      <c r="A497" s="122">
        <f>IF(ISNUMBER(SEARCH('Cover Page'!$D$9,Table1[[#This Row],[School District]])),MAX($A$1:A496)+1,0)</f>
        <v>0</v>
      </c>
      <c r="B497" s="253" t="s">
        <v>603</v>
      </c>
      <c r="C497" s="254" t="s">
        <v>2966</v>
      </c>
      <c r="D497" s="255" t="s">
        <v>154</v>
      </c>
      <c r="E497" s="253" t="s">
        <v>1048</v>
      </c>
      <c r="F497" s="255" t="s">
        <v>1703</v>
      </c>
      <c r="G497" s="122" t="str">
        <f ca="1"/>
        <v>Freeport SD 145</v>
      </c>
      <c r="H497" s="122" t="str">
        <f>IFERROR(VLOOKUP(ROWS($H$2:H497),$A$2:$B$995,2,FALSE),"")</f>
        <v/>
      </c>
    </row>
    <row r="498" spans="1:8" ht="15" x14ac:dyDescent="0.25">
      <c r="A498" s="122">
        <f>IF(ISNUMBER(SEARCH('Cover Page'!$D$9,Table1[[#This Row],[School District]])),MAX($A$1:A497)+1,0)</f>
        <v>0</v>
      </c>
      <c r="B498" s="253" t="s">
        <v>604</v>
      </c>
      <c r="C498" s="254" t="s">
        <v>2967</v>
      </c>
      <c r="D498" s="255" t="s">
        <v>201</v>
      </c>
      <c r="E498" s="253" t="s">
        <v>1120</v>
      </c>
      <c r="F498" s="255" t="s">
        <v>1704</v>
      </c>
      <c r="G498" s="122" t="str">
        <f ca="1"/>
        <v>Freeport SD 145</v>
      </c>
      <c r="H498" s="122" t="str">
        <f>IFERROR(VLOOKUP(ROWS($H$2:H498),$A$2:$B$995,2,FALSE),"")</f>
        <v/>
      </c>
    </row>
    <row r="499" spans="1:8" ht="15" x14ac:dyDescent="0.25">
      <c r="A499" s="122">
        <f>IF(ISNUMBER(SEARCH('Cover Page'!$D$9,Table1[[#This Row],[School District]])),MAX($A$1:A498)+1,0)</f>
        <v>0</v>
      </c>
      <c r="B499" s="253" t="s">
        <v>605</v>
      </c>
      <c r="C499" s="254" t="s">
        <v>2968</v>
      </c>
      <c r="D499" s="255" t="s">
        <v>154</v>
      </c>
      <c r="E499" s="253" t="s">
        <v>1050</v>
      </c>
      <c r="F499" s="255" t="s">
        <v>1705</v>
      </c>
      <c r="G499" s="122" t="str">
        <f ca="1"/>
        <v>Freeport SD 145</v>
      </c>
      <c r="H499" s="122" t="str">
        <f>IFERROR(VLOOKUP(ROWS($H$2:H499),$A$2:$B$995,2,FALSE),"")</f>
        <v/>
      </c>
    </row>
    <row r="500" spans="1:8" ht="15" customHeight="1" x14ac:dyDescent="0.25">
      <c r="A500" s="122">
        <f>IF(ISNUMBER(SEARCH('Cover Page'!$D$9,Table1[[#This Row],[School District]])),MAX($A$1:A499)+1,0)</f>
        <v>0</v>
      </c>
      <c r="B500" s="253" t="s">
        <v>606</v>
      </c>
      <c r="C500" s="254" t="s">
        <v>2969</v>
      </c>
      <c r="D500" s="255" t="s">
        <v>154</v>
      </c>
      <c r="E500" s="253" t="s">
        <v>1050</v>
      </c>
      <c r="F500" s="255" t="s">
        <v>1706</v>
      </c>
      <c r="G500" s="122" t="str">
        <f ca="1"/>
        <v>Freeport SD 145</v>
      </c>
      <c r="H500" s="122" t="str">
        <f>IFERROR(VLOOKUP(ROWS($H$2:H500),$A$2:$B$995,2,FALSE),"")</f>
        <v/>
      </c>
    </row>
    <row r="501" spans="1:8" ht="15" customHeight="1" x14ac:dyDescent="0.25">
      <c r="A501" s="122">
        <f>IF(ISNUMBER(SEARCH('Cover Page'!$D$9,Table1[[#This Row],[School District]])),MAX($A$1:A500)+1,0)</f>
        <v>0</v>
      </c>
      <c r="B501" s="253" t="s">
        <v>1707</v>
      </c>
      <c r="C501" s="254" t="s">
        <v>2970</v>
      </c>
      <c r="D501" s="255" t="s">
        <v>154</v>
      </c>
      <c r="E501" s="253" t="s">
        <v>2352</v>
      </c>
      <c r="F501" s="255" t="s">
        <v>1708</v>
      </c>
      <c r="G501" s="122" t="str">
        <f ca="1"/>
        <v>Freeport SD 145</v>
      </c>
      <c r="H501" s="122" t="str">
        <f>IFERROR(VLOOKUP(ROWS($H$2:H501),$A$2:$B$995,2,FALSE),"")</f>
        <v/>
      </c>
    </row>
    <row r="502" spans="1:8" ht="15" customHeight="1" x14ac:dyDescent="0.25">
      <c r="A502" s="122">
        <f>IF(ISNUMBER(SEARCH('Cover Page'!$D$9,Table1[[#This Row],[School District]])),MAX($A$1:A501)+1,0)</f>
        <v>0</v>
      </c>
      <c r="B502" s="253" t="s">
        <v>607</v>
      </c>
      <c r="C502" s="254" t="s">
        <v>2971</v>
      </c>
      <c r="D502" s="255" t="s">
        <v>156</v>
      </c>
      <c r="E502" s="253" t="s">
        <v>2297</v>
      </c>
      <c r="F502" s="255" t="s">
        <v>1709</v>
      </c>
      <c r="G502" s="122" t="str">
        <f ca="1"/>
        <v>Freeport SD 145</v>
      </c>
      <c r="H502" s="122" t="str">
        <f>IFERROR(VLOOKUP(ROWS($H$2:H502),$A$2:$B$995,2,FALSE),"")</f>
        <v/>
      </c>
    </row>
    <row r="503" spans="1:8" ht="15" customHeight="1" x14ac:dyDescent="0.25">
      <c r="A503" s="122">
        <f>IF(ISNUMBER(SEARCH('Cover Page'!$D$9,Table1[[#This Row],[School District]])),MAX($A$1:A502)+1,0)</f>
        <v>0</v>
      </c>
      <c r="B503" s="253" t="s">
        <v>1710</v>
      </c>
      <c r="C503" s="254" t="s">
        <v>2972</v>
      </c>
      <c r="D503" s="255" t="s">
        <v>156</v>
      </c>
      <c r="E503" s="253" t="s">
        <v>2353</v>
      </c>
      <c r="F503" s="255" t="s">
        <v>1711</v>
      </c>
      <c r="G503" s="122" t="str">
        <f ca="1"/>
        <v>Freeport SD 145</v>
      </c>
      <c r="H503" s="122" t="str">
        <f>IFERROR(VLOOKUP(ROWS($H$2:H503),$A$2:$B$995,2,FALSE),"")</f>
        <v/>
      </c>
    </row>
    <row r="504" spans="1:8" ht="15" x14ac:dyDescent="0.25">
      <c r="A504" s="122">
        <f>IF(ISNUMBER(SEARCH('Cover Page'!$D$9,Table1[[#This Row],[School District]])),MAX($A$1:A503)+1,0)</f>
        <v>0</v>
      </c>
      <c r="B504" s="253" t="s">
        <v>608</v>
      </c>
      <c r="C504" s="254" t="s">
        <v>2973</v>
      </c>
      <c r="D504" s="255" t="s">
        <v>201</v>
      </c>
      <c r="E504" s="253" t="s">
        <v>1325</v>
      </c>
      <c r="F504" s="255" t="s">
        <v>1712</v>
      </c>
      <c r="G504" s="122" t="str">
        <f ca="1"/>
        <v>Freeport SD 145</v>
      </c>
      <c r="H504" s="122" t="str">
        <f>IFERROR(VLOOKUP(ROWS($H$2:H504),$A$2:$B$995,2,FALSE),"")</f>
        <v/>
      </c>
    </row>
    <row r="505" spans="1:8" ht="15" x14ac:dyDescent="0.25">
      <c r="A505" s="122">
        <f>IF(ISNUMBER(SEARCH('Cover Page'!$D$9,Table1[[#This Row],[School District]])),MAX($A$1:A504)+1,0)</f>
        <v>0</v>
      </c>
      <c r="B505" s="253" t="s">
        <v>609</v>
      </c>
      <c r="C505" s="254" t="s">
        <v>2974</v>
      </c>
      <c r="D505" s="255" t="s">
        <v>201</v>
      </c>
      <c r="E505" s="253" t="s">
        <v>1325</v>
      </c>
      <c r="F505" s="255" t="s">
        <v>1712</v>
      </c>
      <c r="G505" s="122" t="str">
        <f ca="1"/>
        <v>Freeport SD 145</v>
      </c>
      <c r="H505" s="122" t="str">
        <f>IFERROR(VLOOKUP(ROWS($H$2:H505),$A$2:$B$995,2,FALSE),"")</f>
        <v/>
      </c>
    </row>
    <row r="506" spans="1:8" ht="15" x14ac:dyDescent="0.25">
      <c r="A506" s="122">
        <f>IF(ISNUMBER(SEARCH('Cover Page'!$D$9,Table1[[#This Row],[School District]])),MAX($A$1:A505)+1,0)</f>
        <v>0</v>
      </c>
      <c r="B506" s="253" t="s">
        <v>610</v>
      </c>
      <c r="C506" s="254" t="s">
        <v>2975</v>
      </c>
      <c r="D506" s="255" t="s">
        <v>201</v>
      </c>
      <c r="E506" s="253" t="s">
        <v>1325</v>
      </c>
      <c r="F506" s="255" t="s">
        <v>1713</v>
      </c>
      <c r="G506" s="122" t="str">
        <f ca="1"/>
        <v>Freeport SD 145</v>
      </c>
      <c r="H506" s="122" t="str">
        <f>IFERROR(VLOOKUP(ROWS($H$2:H506),$A$2:$B$995,2,FALSE),"")</f>
        <v/>
      </c>
    </row>
    <row r="507" spans="1:8" ht="15" x14ac:dyDescent="0.25">
      <c r="A507" s="122">
        <f>IF(ISNUMBER(SEARCH('Cover Page'!$D$9,Table1[[#This Row],[School District]])),MAX($A$1:A506)+1,0)</f>
        <v>0</v>
      </c>
      <c r="B507" s="253" t="s">
        <v>611</v>
      </c>
      <c r="C507" s="254" t="s">
        <v>2976</v>
      </c>
      <c r="D507" s="255" t="s">
        <v>201</v>
      </c>
      <c r="E507" s="253" t="s">
        <v>1120</v>
      </c>
      <c r="F507" s="255" t="s">
        <v>1714</v>
      </c>
      <c r="G507" s="122" t="str">
        <f ca="1"/>
        <v>Freeport SD 145</v>
      </c>
      <c r="H507" s="122" t="str">
        <f>IFERROR(VLOOKUP(ROWS($H$2:H507),$A$2:$B$995,2,FALSE),"")</f>
        <v/>
      </c>
    </row>
    <row r="508" spans="1:8" ht="15" x14ac:dyDescent="0.25">
      <c r="A508" s="122">
        <f>IF(ISNUMBER(SEARCH('Cover Page'!$D$9,Table1[[#This Row],[School District]])),MAX($A$1:A507)+1,0)</f>
        <v>0</v>
      </c>
      <c r="B508" s="253" t="s">
        <v>612</v>
      </c>
      <c r="C508" s="254" t="s">
        <v>2977</v>
      </c>
      <c r="D508" s="255" t="s">
        <v>154</v>
      </c>
      <c r="E508" s="253" t="s">
        <v>1120</v>
      </c>
      <c r="F508" s="255" t="s">
        <v>1715</v>
      </c>
      <c r="G508" s="122" t="str">
        <f ca="1"/>
        <v>Freeport SD 145</v>
      </c>
      <c r="H508" s="122" t="str">
        <f>IFERROR(VLOOKUP(ROWS($H$2:H508),$A$2:$B$995,2,FALSE),"")</f>
        <v/>
      </c>
    </row>
    <row r="509" spans="1:8" ht="15" x14ac:dyDescent="0.25">
      <c r="A509" s="122">
        <f>IF(ISNUMBER(SEARCH('Cover Page'!$D$9,Table1[[#This Row],[School District]])),MAX($A$1:A508)+1,0)</f>
        <v>0</v>
      </c>
      <c r="B509" s="253" t="s">
        <v>613</v>
      </c>
      <c r="C509" s="254" t="s">
        <v>2978</v>
      </c>
      <c r="D509" s="255" t="s">
        <v>155</v>
      </c>
      <c r="E509" s="253" t="s">
        <v>1120</v>
      </c>
      <c r="F509" s="255" t="s">
        <v>1716</v>
      </c>
      <c r="G509" s="122" t="str">
        <f ca="1"/>
        <v>Freeport SD 145</v>
      </c>
      <c r="H509" s="122" t="str">
        <f>IFERROR(VLOOKUP(ROWS($H$2:H509),$A$2:$B$995,2,FALSE),"")</f>
        <v/>
      </c>
    </row>
    <row r="510" spans="1:8" ht="15" x14ac:dyDescent="0.25">
      <c r="A510" s="122">
        <f>IF(ISNUMBER(SEARCH('Cover Page'!$D$9,Table1[[#This Row],[School District]])),MAX($A$1:A509)+1,0)</f>
        <v>0</v>
      </c>
      <c r="B510" s="253" t="s">
        <v>614</v>
      </c>
      <c r="C510" s="254" t="s">
        <v>2979</v>
      </c>
      <c r="D510" s="255" t="s">
        <v>154</v>
      </c>
      <c r="E510" s="253" t="s">
        <v>2297</v>
      </c>
      <c r="F510" s="255" t="s">
        <v>1717</v>
      </c>
      <c r="G510" s="122" t="str">
        <f ca="1"/>
        <v>Freeport SD 145</v>
      </c>
      <c r="H510" s="122" t="str">
        <f>IFERROR(VLOOKUP(ROWS($H$2:H510),$A$2:$B$995,2,FALSE),"")</f>
        <v/>
      </c>
    </row>
    <row r="511" spans="1:8" ht="15" x14ac:dyDescent="0.25">
      <c r="A511" s="122">
        <f>IF(ISNUMBER(SEARCH('Cover Page'!$D$9,Table1[[#This Row],[School District]])),MAX($A$1:A510)+1,0)</f>
        <v>0</v>
      </c>
      <c r="B511" s="253" t="s">
        <v>615</v>
      </c>
      <c r="C511" s="254" t="s">
        <v>2980</v>
      </c>
      <c r="D511" s="255" t="s">
        <v>156</v>
      </c>
      <c r="E511" s="253" t="s">
        <v>2320</v>
      </c>
      <c r="F511" s="255" t="s">
        <v>1718</v>
      </c>
      <c r="G511" s="122" t="str">
        <f ca="1"/>
        <v>Freeport SD 145</v>
      </c>
      <c r="H511" s="122" t="str">
        <f>IFERROR(VLOOKUP(ROWS($H$2:H511),$A$2:$B$995,2,FALSE),"")</f>
        <v/>
      </c>
    </row>
    <row r="512" spans="1:8" ht="15" x14ac:dyDescent="0.25">
      <c r="A512" s="122">
        <f>IF(ISNUMBER(SEARCH('Cover Page'!$D$9,Table1[[#This Row],[School District]])),MAX($A$1:A511)+1,0)</f>
        <v>0</v>
      </c>
      <c r="B512" s="253" t="s">
        <v>616</v>
      </c>
      <c r="C512" s="254" t="s">
        <v>2981</v>
      </c>
      <c r="D512" s="255" t="s">
        <v>156</v>
      </c>
      <c r="E512" s="253" t="s">
        <v>2414</v>
      </c>
      <c r="F512" s="255" t="s">
        <v>1719</v>
      </c>
      <c r="G512" s="122" t="str">
        <f ca="1"/>
        <v>Freeport SD 145</v>
      </c>
      <c r="H512" s="122" t="str">
        <f>IFERROR(VLOOKUP(ROWS($H$2:H512),$A$2:$B$995,2,FALSE),"")</f>
        <v/>
      </c>
    </row>
    <row r="513" spans="1:8" ht="15" customHeight="1" x14ac:dyDescent="0.25">
      <c r="A513" s="122">
        <f>IF(ISNUMBER(SEARCH('Cover Page'!$D$9,Table1[[#This Row],[School District]])),MAX($A$1:A512)+1,0)</f>
        <v>0</v>
      </c>
      <c r="B513" s="253" t="s">
        <v>617</v>
      </c>
      <c r="C513" s="254" t="s">
        <v>2982</v>
      </c>
      <c r="D513" s="255" t="s">
        <v>154</v>
      </c>
      <c r="E513" s="253" t="s">
        <v>1279</v>
      </c>
      <c r="F513" s="255" t="s">
        <v>1720</v>
      </c>
      <c r="G513" s="122" t="str">
        <f ca="1"/>
        <v>Freeport SD 145</v>
      </c>
      <c r="H513" s="122" t="str">
        <f>IFERROR(VLOOKUP(ROWS($H$2:H513),$A$2:$B$995,2,FALSE),"")</f>
        <v/>
      </c>
    </row>
    <row r="514" spans="1:8" ht="15" customHeight="1" x14ac:dyDescent="0.25">
      <c r="A514" s="122">
        <f>IF(ISNUMBER(SEARCH('Cover Page'!$D$9,Table1[[#This Row],[School District]])),MAX($A$1:A513)+1,0)</f>
        <v>0</v>
      </c>
      <c r="B514" s="253" t="s">
        <v>618</v>
      </c>
      <c r="C514" s="254" t="s">
        <v>2983</v>
      </c>
      <c r="D514" s="255" t="s">
        <v>154</v>
      </c>
      <c r="E514" s="253" t="s">
        <v>1050</v>
      </c>
      <c r="F514" s="255" t="s">
        <v>1721</v>
      </c>
      <c r="G514" s="122" t="str">
        <f ca="1"/>
        <v>Freeport SD 145</v>
      </c>
      <c r="H514" s="122" t="str">
        <f>IFERROR(VLOOKUP(ROWS($H$2:H514),$A$2:$B$995,2,FALSE),"")</f>
        <v/>
      </c>
    </row>
    <row r="515" spans="1:8" ht="15" customHeight="1" x14ac:dyDescent="0.25">
      <c r="A515" s="122">
        <f>IF(ISNUMBER(SEARCH('Cover Page'!$D$9,Table1[[#This Row],[School District]])),MAX($A$1:A514)+1,0)</f>
        <v>0</v>
      </c>
      <c r="B515" s="253" t="s">
        <v>619</v>
      </c>
      <c r="C515" s="254" t="s">
        <v>2984</v>
      </c>
      <c r="D515" s="255" t="s">
        <v>155</v>
      </c>
      <c r="E515" s="253" t="s">
        <v>1050</v>
      </c>
      <c r="F515" s="255" t="s">
        <v>1722</v>
      </c>
      <c r="G515" s="122" t="str">
        <f ca="1"/>
        <v>Freeport SD 145</v>
      </c>
      <c r="H515" s="122" t="str">
        <f>IFERROR(VLOOKUP(ROWS($H$2:H515),$A$2:$B$995,2,FALSE),"")</f>
        <v/>
      </c>
    </row>
    <row r="516" spans="1:8" ht="15" customHeight="1" x14ac:dyDescent="0.25">
      <c r="A516" s="122">
        <f>IF(ISNUMBER(SEARCH('Cover Page'!$D$9,Table1[[#This Row],[School District]])),MAX($A$1:A515)+1,0)</f>
        <v>0</v>
      </c>
      <c r="B516" s="253" t="s">
        <v>620</v>
      </c>
      <c r="C516" s="254" t="s">
        <v>2985</v>
      </c>
      <c r="D516" s="255" t="s">
        <v>156</v>
      </c>
      <c r="E516" s="253" t="s">
        <v>1196</v>
      </c>
      <c r="F516" s="255" t="s">
        <v>1723</v>
      </c>
      <c r="G516" s="122" t="str">
        <f ca="1"/>
        <v>Freeport SD 145</v>
      </c>
      <c r="H516" s="122" t="str">
        <f>IFERROR(VLOOKUP(ROWS($H$2:H516),$A$2:$B$995,2,FALSE),"")</f>
        <v/>
      </c>
    </row>
    <row r="517" spans="1:8" ht="15" x14ac:dyDescent="0.25">
      <c r="A517" s="122">
        <f>IF(ISNUMBER(SEARCH('Cover Page'!$D$9,Table1[[#This Row],[School District]])),MAX($A$1:A516)+1,0)</f>
        <v>0</v>
      </c>
      <c r="B517" s="253" t="s">
        <v>621</v>
      </c>
      <c r="C517" s="254" t="s">
        <v>2986</v>
      </c>
      <c r="D517" s="255" t="s">
        <v>201</v>
      </c>
      <c r="E517" s="253" t="s">
        <v>1564</v>
      </c>
      <c r="F517" s="255" t="s">
        <v>1724</v>
      </c>
      <c r="G517" s="122" t="str">
        <f ca="1"/>
        <v>Freeport SD 145</v>
      </c>
      <c r="H517" s="122" t="str">
        <f>IFERROR(VLOOKUP(ROWS($H$2:H517),$A$2:$B$995,2,FALSE),"")</f>
        <v/>
      </c>
    </row>
    <row r="518" spans="1:8" ht="15" x14ac:dyDescent="0.25">
      <c r="A518" s="122">
        <f>IF(ISNUMBER(SEARCH('Cover Page'!$D$9,Table1[[#This Row],[School District]])),MAX($A$1:A517)+1,0)</f>
        <v>0</v>
      </c>
      <c r="B518" s="253" t="s">
        <v>622</v>
      </c>
      <c r="C518" s="254" t="s">
        <v>2987</v>
      </c>
      <c r="D518" s="255" t="s">
        <v>201</v>
      </c>
      <c r="E518" s="253" t="s">
        <v>1066</v>
      </c>
      <c r="F518" s="255" t="s">
        <v>1725</v>
      </c>
      <c r="G518" s="122" t="str">
        <f ca="1"/>
        <v>Freeport SD 145</v>
      </c>
      <c r="H518" s="122" t="str">
        <f>IFERROR(VLOOKUP(ROWS($H$2:H518),$A$2:$B$995,2,FALSE),"")</f>
        <v/>
      </c>
    </row>
    <row r="519" spans="1:8" ht="15" x14ac:dyDescent="0.25">
      <c r="A519" s="122">
        <f>IF(ISNUMBER(SEARCH('Cover Page'!$D$9,Table1[[#This Row],[School District]])),MAX($A$1:A518)+1,0)</f>
        <v>0</v>
      </c>
      <c r="B519" s="253" t="s">
        <v>623</v>
      </c>
      <c r="C519" s="254" t="s">
        <v>2988</v>
      </c>
      <c r="D519" s="255" t="s">
        <v>201</v>
      </c>
      <c r="E519" s="253" t="s">
        <v>1066</v>
      </c>
      <c r="F519" s="255" t="s">
        <v>1526</v>
      </c>
      <c r="G519" s="122" t="str">
        <f ca="1"/>
        <v>Freeport SD 145</v>
      </c>
      <c r="H519" s="122" t="str">
        <f>IFERROR(VLOOKUP(ROWS($H$2:H519),$A$2:$B$995,2,FALSE),"")</f>
        <v/>
      </c>
    </row>
    <row r="520" spans="1:8" ht="15" x14ac:dyDescent="0.25">
      <c r="A520" s="122">
        <f>IF(ISNUMBER(SEARCH('Cover Page'!$D$9,Table1[[#This Row],[School District]])),MAX($A$1:A519)+1,0)</f>
        <v>0</v>
      </c>
      <c r="B520" s="253" t="s">
        <v>624</v>
      </c>
      <c r="C520" s="254" t="s">
        <v>2989</v>
      </c>
      <c r="D520" s="255" t="s">
        <v>201</v>
      </c>
      <c r="E520" s="253" t="s">
        <v>1066</v>
      </c>
      <c r="F520" s="255" t="s">
        <v>1726</v>
      </c>
      <c r="G520" s="122" t="str">
        <f ca="1"/>
        <v>Freeport SD 145</v>
      </c>
      <c r="H520" s="122" t="str">
        <f>IFERROR(VLOOKUP(ROWS($H$2:H520),$A$2:$B$995,2,FALSE),"")</f>
        <v/>
      </c>
    </row>
    <row r="521" spans="1:8" ht="15" x14ac:dyDescent="0.25">
      <c r="A521" s="122">
        <f>IF(ISNUMBER(SEARCH('Cover Page'!$D$9,Table1[[#This Row],[School District]])),MAX($A$1:A520)+1,0)</f>
        <v>0</v>
      </c>
      <c r="B521" s="253" t="s">
        <v>625</v>
      </c>
      <c r="C521" s="254" t="s">
        <v>2990</v>
      </c>
      <c r="D521" s="255" t="s">
        <v>156</v>
      </c>
      <c r="E521" s="253" t="s">
        <v>1066</v>
      </c>
      <c r="F521" s="255" t="s">
        <v>1727</v>
      </c>
      <c r="G521" s="122" t="str">
        <f ca="1"/>
        <v>Freeport SD 145</v>
      </c>
      <c r="H521" s="122" t="str">
        <f>IFERROR(VLOOKUP(ROWS($H$2:H521),$A$2:$B$995,2,FALSE),"")</f>
        <v/>
      </c>
    </row>
    <row r="522" spans="1:8" ht="15" x14ac:dyDescent="0.25">
      <c r="A522" s="122">
        <f>IF(ISNUMBER(SEARCH('Cover Page'!$D$9,Table1[[#This Row],[School District]])),MAX($A$1:A521)+1,0)</f>
        <v>0</v>
      </c>
      <c r="B522" s="253" t="s">
        <v>626</v>
      </c>
      <c r="C522" s="254" t="s">
        <v>2991</v>
      </c>
      <c r="D522" s="255" t="s">
        <v>154</v>
      </c>
      <c r="E522" s="253" t="s">
        <v>2297</v>
      </c>
      <c r="F522" s="255" t="s">
        <v>1728</v>
      </c>
      <c r="G522" s="122" t="str">
        <f ca="1"/>
        <v>Freeport SD 145</v>
      </c>
      <c r="H522" s="122" t="str">
        <f>IFERROR(VLOOKUP(ROWS($H$2:H522),$A$2:$B$995,2,FALSE),"")</f>
        <v/>
      </c>
    </row>
    <row r="523" spans="1:8" ht="15" x14ac:dyDescent="0.25">
      <c r="A523" s="122">
        <f>IF(ISNUMBER(SEARCH('Cover Page'!$D$9,Table1[[#This Row],[School District]])),MAX($A$1:A522)+1,0)</f>
        <v>0</v>
      </c>
      <c r="B523" s="253" t="s">
        <v>1729</v>
      </c>
      <c r="C523" s="254" t="s">
        <v>2992</v>
      </c>
      <c r="D523" s="255" t="s">
        <v>156</v>
      </c>
      <c r="E523" s="253" t="s">
        <v>1279</v>
      </c>
      <c r="F523" s="255" t="s">
        <v>1730</v>
      </c>
      <c r="G523" s="122" t="str">
        <f ca="1"/>
        <v>Freeport SD 145</v>
      </c>
      <c r="H523" s="122" t="str">
        <f>IFERROR(VLOOKUP(ROWS($H$2:H523),$A$2:$B$995,2,FALSE),"")</f>
        <v/>
      </c>
    </row>
    <row r="524" spans="1:8" ht="15" x14ac:dyDescent="0.25">
      <c r="A524" s="122">
        <f>IF(ISNUMBER(SEARCH('Cover Page'!$D$9,Table1[[#This Row],[School District]])),MAX($A$1:A523)+1,0)</f>
        <v>0</v>
      </c>
      <c r="B524" s="253" t="s">
        <v>1731</v>
      </c>
      <c r="C524" s="254" t="s">
        <v>2993</v>
      </c>
      <c r="D524" s="255" t="s">
        <v>155</v>
      </c>
      <c r="E524" s="253" t="s">
        <v>1050</v>
      </c>
      <c r="F524" s="255" t="s">
        <v>1732</v>
      </c>
      <c r="G524" s="122" t="str">
        <f ca="1"/>
        <v>Freeport SD 145</v>
      </c>
      <c r="H524" s="122" t="str">
        <f>IFERROR(VLOOKUP(ROWS($H$2:H524),$A$2:$B$995,2,FALSE),"")</f>
        <v/>
      </c>
    </row>
    <row r="525" spans="1:8" ht="15" x14ac:dyDescent="0.25">
      <c r="A525" s="122">
        <f>IF(ISNUMBER(SEARCH('Cover Page'!$D$9,Table1[[#This Row],[School District]])),MAX($A$1:A524)+1,0)</f>
        <v>0</v>
      </c>
      <c r="B525" s="253" t="s">
        <v>627</v>
      </c>
      <c r="C525" s="254" t="s">
        <v>2994</v>
      </c>
      <c r="D525" s="255" t="s">
        <v>154</v>
      </c>
      <c r="E525" s="253" t="s">
        <v>1192</v>
      </c>
      <c r="F525" s="255" t="s">
        <v>1733</v>
      </c>
      <c r="G525" s="122" t="str">
        <f ca="1"/>
        <v>Freeport SD 145</v>
      </c>
      <c r="H525" s="122" t="str">
        <f>IFERROR(VLOOKUP(ROWS($H$2:H525),$A$2:$B$995,2,FALSE),"")</f>
        <v/>
      </c>
    </row>
    <row r="526" spans="1:8" ht="15" x14ac:dyDescent="0.25">
      <c r="A526" s="122">
        <f>IF(ISNUMBER(SEARCH('Cover Page'!$D$9,Table1[[#This Row],[School District]])),MAX($A$1:A525)+1,0)</f>
        <v>0</v>
      </c>
      <c r="B526" s="253" t="s">
        <v>628</v>
      </c>
      <c r="C526" s="254" t="s">
        <v>2995</v>
      </c>
      <c r="D526" s="255" t="s">
        <v>154</v>
      </c>
      <c r="E526" s="253" t="s">
        <v>1120</v>
      </c>
      <c r="F526" s="255" t="s">
        <v>1734</v>
      </c>
      <c r="G526" s="122" t="str">
        <f ca="1"/>
        <v>Freeport SD 145</v>
      </c>
      <c r="H526" s="122" t="str">
        <f>IFERROR(VLOOKUP(ROWS($H$2:H526),$A$2:$B$995,2,FALSE),"")</f>
        <v/>
      </c>
    </row>
    <row r="527" spans="1:8" ht="15" x14ac:dyDescent="0.25">
      <c r="A527" s="122">
        <f>IF(ISNUMBER(SEARCH('Cover Page'!$D$9,Table1[[#This Row],[School District]])),MAX($A$1:A526)+1,0)</f>
        <v>0</v>
      </c>
      <c r="B527" s="253" t="s">
        <v>629</v>
      </c>
      <c r="C527" s="254" t="s">
        <v>2996</v>
      </c>
      <c r="D527" s="255" t="s">
        <v>154</v>
      </c>
      <c r="E527" s="253" t="s">
        <v>1050</v>
      </c>
      <c r="F527" s="255" t="s">
        <v>1691</v>
      </c>
      <c r="G527" s="122" t="str">
        <f ca="1"/>
        <v>Freeport SD 145</v>
      </c>
      <c r="H527" s="122" t="str">
        <f>IFERROR(VLOOKUP(ROWS($H$2:H527),$A$2:$B$995,2,FALSE),"")</f>
        <v/>
      </c>
    </row>
    <row r="528" spans="1:8" ht="15" customHeight="1" x14ac:dyDescent="0.25">
      <c r="A528" s="122">
        <f>IF(ISNUMBER(SEARCH('Cover Page'!$D$9,Table1[[#This Row],[School District]])),MAX($A$1:A527)+1,0)</f>
        <v>0</v>
      </c>
      <c r="B528" s="253" t="s">
        <v>630</v>
      </c>
      <c r="C528" s="254" t="s">
        <v>2997</v>
      </c>
      <c r="D528" s="255" t="s">
        <v>156</v>
      </c>
      <c r="E528" s="253" t="s">
        <v>2354</v>
      </c>
      <c r="F528" s="255" t="s">
        <v>1735</v>
      </c>
      <c r="G528" s="122" t="str">
        <f ca="1"/>
        <v>Freeport SD 145</v>
      </c>
      <c r="H528" s="122" t="str">
        <f>IFERROR(VLOOKUP(ROWS($H$2:H528),$A$2:$B$995,2,FALSE),"")</f>
        <v/>
      </c>
    </row>
    <row r="529" spans="1:8" ht="15" x14ac:dyDescent="0.25">
      <c r="A529" s="122">
        <f>IF(ISNUMBER(SEARCH('Cover Page'!$D$9,Table1[[#This Row],[School District]])),MAX($A$1:A528)+1,0)</f>
        <v>0</v>
      </c>
      <c r="B529" s="253" t="s">
        <v>631</v>
      </c>
      <c r="C529" s="254" t="s">
        <v>2998</v>
      </c>
      <c r="D529" s="255" t="s">
        <v>155</v>
      </c>
      <c r="E529" s="253" t="s">
        <v>1056</v>
      </c>
      <c r="F529" s="255" t="s">
        <v>1736</v>
      </c>
      <c r="G529" s="122" t="str">
        <f ca="1"/>
        <v>Freeport SD 145</v>
      </c>
      <c r="H529" s="122" t="str">
        <f>IFERROR(VLOOKUP(ROWS($H$2:H529),$A$2:$B$995,2,FALSE),"")</f>
        <v/>
      </c>
    </row>
    <row r="530" spans="1:8" ht="15" x14ac:dyDescent="0.25">
      <c r="A530" s="122">
        <f>IF(ISNUMBER(SEARCH('Cover Page'!$D$9,Table1[[#This Row],[School District]])),MAX($A$1:A529)+1,0)</f>
        <v>0</v>
      </c>
      <c r="B530" s="253" t="s">
        <v>1737</v>
      </c>
      <c r="C530" s="254" t="s">
        <v>2999</v>
      </c>
      <c r="D530" s="255" t="s">
        <v>154</v>
      </c>
      <c r="E530" s="253" t="s">
        <v>1056</v>
      </c>
      <c r="F530" s="255" t="s">
        <v>1738</v>
      </c>
      <c r="G530" s="122" t="str">
        <f ca="1"/>
        <v>Freeport SD 145</v>
      </c>
      <c r="H530" s="122" t="str">
        <f>IFERROR(VLOOKUP(ROWS($H$2:H530),$A$2:$B$995,2,FALSE),"")</f>
        <v/>
      </c>
    </row>
    <row r="531" spans="1:8" ht="15" x14ac:dyDescent="0.25">
      <c r="A531" s="122">
        <f>IF(ISNUMBER(SEARCH('Cover Page'!$D$9,Table1[[#This Row],[School District]])),MAX($A$1:A530)+1,0)</f>
        <v>0</v>
      </c>
      <c r="B531" s="253" t="s">
        <v>632</v>
      </c>
      <c r="C531" s="254" t="s">
        <v>3000</v>
      </c>
      <c r="D531" s="255" t="s">
        <v>156</v>
      </c>
      <c r="E531" s="253" t="s">
        <v>2355</v>
      </c>
      <c r="F531" s="255" t="s">
        <v>1739</v>
      </c>
      <c r="G531" s="122" t="str">
        <f ca="1"/>
        <v>Freeport SD 145</v>
      </c>
      <c r="H531" s="122" t="str">
        <f>IFERROR(VLOOKUP(ROWS($H$2:H531),$A$2:$B$995,2,FALSE),"")</f>
        <v/>
      </c>
    </row>
    <row r="532" spans="1:8" ht="15" x14ac:dyDescent="0.25">
      <c r="A532" s="122">
        <f>IF(ISNUMBER(SEARCH('Cover Page'!$D$9,Table1[[#This Row],[School District]])),MAX($A$1:A531)+1,0)</f>
        <v>0</v>
      </c>
      <c r="B532" s="253" t="s">
        <v>1740</v>
      </c>
      <c r="C532" s="254" t="s">
        <v>3001</v>
      </c>
      <c r="D532" s="255" t="s">
        <v>201</v>
      </c>
      <c r="E532" s="253" t="s">
        <v>1256</v>
      </c>
      <c r="F532" s="255" t="s">
        <v>1741</v>
      </c>
      <c r="G532" s="122" t="str">
        <f ca="1"/>
        <v>Freeport SD 145</v>
      </c>
      <c r="H532" s="122" t="str">
        <f>IFERROR(VLOOKUP(ROWS($H$2:H532),$A$2:$B$995,2,FALSE),"")</f>
        <v/>
      </c>
    </row>
    <row r="533" spans="1:8" ht="15" x14ac:dyDescent="0.25">
      <c r="A533" s="122">
        <f>IF(ISNUMBER(SEARCH('Cover Page'!$D$9,Table1[[#This Row],[School District]])),MAX($A$1:A532)+1,0)</f>
        <v>0</v>
      </c>
      <c r="B533" s="253" t="s">
        <v>633</v>
      </c>
      <c r="C533" s="254" t="s">
        <v>3002</v>
      </c>
      <c r="D533" s="255" t="s">
        <v>156</v>
      </c>
      <c r="E533" s="253" t="s">
        <v>2295</v>
      </c>
      <c r="F533" s="255" t="s">
        <v>1742</v>
      </c>
      <c r="G533" s="122" t="str">
        <f ca="1"/>
        <v>Freeport SD 145</v>
      </c>
      <c r="H533" s="122" t="str">
        <f>IFERROR(VLOOKUP(ROWS($H$2:H533),$A$2:$B$995,2,FALSE),"")</f>
        <v/>
      </c>
    </row>
    <row r="534" spans="1:8" ht="15" x14ac:dyDescent="0.25">
      <c r="A534" s="122">
        <f>IF(ISNUMBER(SEARCH('Cover Page'!$D$9,Table1[[#This Row],[School District]])),MAX($A$1:A533)+1,0)</f>
        <v>0</v>
      </c>
      <c r="B534" s="253" t="s">
        <v>1743</v>
      </c>
      <c r="C534" s="254" t="s">
        <v>3003</v>
      </c>
      <c r="D534" s="255" t="s">
        <v>156</v>
      </c>
      <c r="E534" s="253" t="s">
        <v>2292</v>
      </c>
      <c r="F534" s="255" t="s">
        <v>1744</v>
      </c>
      <c r="G534" s="122" t="str">
        <f ca="1"/>
        <v>Freeport SD 145</v>
      </c>
      <c r="H534" s="122" t="str">
        <f>IFERROR(VLOOKUP(ROWS($H$2:H534),$A$2:$B$995,2,FALSE),"")</f>
        <v/>
      </c>
    </row>
    <row r="535" spans="1:8" ht="15" x14ac:dyDescent="0.25">
      <c r="A535" s="122">
        <f>IF(ISNUMBER(SEARCH('Cover Page'!$D$9,Table1[[#This Row],[School District]])),MAX($A$1:A534)+1,0)</f>
        <v>0</v>
      </c>
      <c r="B535" s="253" t="s">
        <v>634</v>
      </c>
      <c r="C535" s="254" t="s">
        <v>3004</v>
      </c>
      <c r="D535" s="255" t="s">
        <v>154</v>
      </c>
      <c r="E535" s="253" t="s">
        <v>2297</v>
      </c>
      <c r="F535" s="255" t="s">
        <v>1745</v>
      </c>
      <c r="G535" s="122" t="str">
        <f ca="1"/>
        <v>Freeport SD 145</v>
      </c>
      <c r="H535" s="122" t="str">
        <f>IFERROR(VLOOKUP(ROWS($H$2:H535),$A$2:$B$995,2,FALSE),"")</f>
        <v/>
      </c>
    </row>
    <row r="536" spans="1:8" ht="15" x14ac:dyDescent="0.25">
      <c r="A536" s="122">
        <f>IF(ISNUMBER(SEARCH('Cover Page'!$D$9,Table1[[#This Row],[School District]])),MAX($A$1:A535)+1,0)</f>
        <v>0</v>
      </c>
      <c r="B536" s="253" t="s">
        <v>635</v>
      </c>
      <c r="C536" s="254" t="s">
        <v>3005</v>
      </c>
      <c r="D536" s="255" t="s">
        <v>154</v>
      </c>
      <c r="E536" s="253" t="s">
        <v>2320</v>
      </c>
      <c r="F536" s="255" t="s">
        <v>1746</v>
      </c>
      <c r="G536" s="122" t="str">
        <f ca="1"/>
        <v>Freeport SD 145</v>
      </c>
      <c r="H536" s="122" t="str">
        <f>IFERROR(VLOOKUP(ROWS($H$2:H536),$A$2:$B$995,2,FALSE),"")</f>
        <v/>
      </c>
    </row>
    <row r="537" spans="1:8" ht="15" x14ac:dyDescent="0.25">
      <c r="A537" s="122">
        <f>IF(ISNUMBER(SEARCH('Cover Page'!$D$9,Table1[[#This Row],[School District]])),MAX($A$1:A536)+1,0)</f>
        <v>0</v>
      </c>
      <c r="B537" s="253" t="s">
        <v>636</v>
      </c>
      <c r="C537" s="254" t="s">
        <v>3006</v>
      </c>
      <c r="D537" s="255" t="s">
        <v>156</v>
      </c>
      <c r="E537" s="253" t="s">
        <v>1237</v>
      </c>
      <c r="F537" s="255" t="s">
        <v>1747</v>
      </c>
      <c r="G537" s="122" t="str">
        <f ca="1"/>
        <v>Freeport SD 145</v>
      </c>
      <c r="H537" s="122" t="str">
        <f>IFERROR(VLOOKUP(ROWS($H$2:H537),$A$2:$B$995,2,FALSE),"")</f>
        <v/>
      </c>
    </row>
    <row r="538" spans="1:8" ht="15" x14ac:dyDescent="0.25">
      <c r="A538" s="122">
        <f>IF(ISNUMBER(SEARCH('Cover Page'!$D$9,Table1[[#This Row],[School District]])),MAX($A$1:A537)+1,0)</f>
        <v>0</v>
      </c>
      <c r="B538" s="253" t="s">
        <v>637</v>
      </c>
      <c r="C538" s="254" t="s">
        <v>3007</v>
      </c>
      <c r="D538" s="255" t="s">
        <v>156</v>
      </c>
      <c r="E538" s="253" t="s">
        <v>1237</v>
      </c>
      <c r="F538" s="255" t="s">
        <v>1748</v>
      </c>
      <c r="G538" s="122" t="str">
        <f ca="1"/>
        <v>Freeport SD 145</v>
      </c>
      <c r="H538" s="122" t="str">
        <f>IFERROR(VLOOKUP(ROWS($H$2:H538),$A$2:$B$995,2,FALSE),"")</f>
        <v/>
      </c>
    </row>
    <row r="539" spans="1:8" ht="15" x14ac:dyDescent="0.25">
      <c r="A539" s="122">
        <f>IF(ISNUMBER(SEARCH('Cover Page'!$D$9,Table1[[#This Row],[School District]])),MAX($A$1:A538)+1,0)</f>
        <v>0</v>
      </c>
      <c r="B539" s="253" t="s">
        <v>638</v>
      </c>
      <c r="C539" s="254" t="s">
        <v>3008</v>
      </c>
      <c r="D539" s="255" t="s">
        <v>156</v>
      </c>
      <c r="E539" s="253" t="s">
        <v>2295</v>
      </c>
      <c r="F539" s="255" t="s">
        <v>1749</v>
      </c>
      <c r="G539" s="122" t="str">
        <f ca="1"/>
        <v>Freeport SD 145</v>
      </c>
      <c r="H539" s="122" t="str">
        <f>IFERROR(VLOOKUP(ROWS($H$2:H539),$A$2:$B$995,2,FALSE),"")</f>
        <v/>
      </c>
    </row>
    <row r="540" spans="1:8" ht="15" x14ac:dyDescent="0.25">
      <c r="A540" s="122">
        <f>IF(ISNUMBER(SEARCH('Cover Page'!$D$9,Table1[[#This Row],[School District]])),MAX($A$1:A539)+1,0)</f>
        <v>0</v>
      </c>
      <c r="B540" s="253" t="s">
        <v>1750</v>
      </c>
      <c r="C540" s="254" t="s">
        <v>3009</v>
      </c>
      <c r="D540" s="255" t="s">
        <v>156</v>
      </c>
      <c r="E540" s="253" t="s">
        <v>1630</v>
      </c>
      <c r="F540" s="255" t="s">
        <v>1751</v>
      </c>
      <c r="G540" s="122" t="str">
        <f ca="1"/>
        <v>Freeport SD 145</v>
      </c>
      <c r="H540" s="122" t="str">
        <f>IFERROR(VLOOKUP(ROWS($H$2:H540),$A$2:$B$995,2,FALSE),"")</f>
        <v/>
      </c>
    </row>
    <row r="541" spans="1:8" ht="15" x14ac:dyDescent="0.25">
      <c r="A541" s="122">
        <f>IF(ISNUMBER(SEARCH('Cover Page'!$D$9,Table1[[#This Row],[School District]])),MAX($A$1:A540)+1,0)</f>
        <v>0</v>
      </c>
      <c r="B541" s="253" t="s">
        <v>639</v>
      </c>
      <c r="C541" s="254" t="s">
        <v>3010</v>
      </c>
      <c r="D541" s="255" t="s">
        <v>154</v>
      </c>
      <c r="E541" s="253" t="s">
        <v>1050</v>
      </c>
      <c r="F541" s="255" t="s">
        <v>1752</v>
      </c>
      <c r="G541" s="122" t="str">
        <f ca="1"/>
        <v>Freeport SD 145</v>
      </c>
      <c r="H541" s="122" t="str">
        <f>IFERROR(VLOOKUP(ROWS($H$2:H541),$A$2:$B$995,2,FALSE),"")</f>
        <v/>
      </c>
    </row>
    <row r="542" spans="1:8" ht="15" x14ac:dyDescent="0.25">
      <c r="A542" s="122">
        <f>IF(ISNUMBER(SEARCH('Cover Page'!$D$9,Table1[[#This Row],[School District]])),MAX($A$1:A541)+1,0)</f>
        <v>0</v>
      </c>
      <c r="B542" s="253" t="s">
        <v>640</v>
      </c>
      <c r="C542" s="254" t="s">
        <v>3011</v>
      </c>
      <c r="D542" s="255" t="s">
        <v>156</v>
      </c>
      <c r="E542" s="253" t="s">
        <v>2356</v>
      </c>
      <c r="F542" s="255" t="s">
        <v>1753</v>
      </c>
      <c r="G542" s="122" t="str">
        <f ca="1"/>
        <v>Freeport SD 145</v>
      </c>
      <c r="H542" s="122" t="str">
        <f>IFERROR(VLOOKUP(ROWS($H$2:H542),$A$2:$B$995,2,FALSE),"")</f>
        <v/>
      </c>
    </row>
    <row r="543" spans="1:8" ht="15" x14ac:dyDescent="0.25">
      <c r="A543" s="122">
        <f>IF(ISNUMBER(SEARCH('Cover Page'!$D$9,Table1[[#This Row],[School District]])),MAX($A$1:A542)+1,0)</f>
        <v>0</v>
      </c>
      <c r="B543" s="253" t="s">
        <v>1754</v>
      </c>
      <c r="C543" s="254" t="s">
        <v>3012</v>
      </c>
      <c r="D543" s="255" t="s">
        <v>154</v>
      </c>
      <c r="E543" s="253" t="s">
        <v>1050</v>
      </c>
      <c r="F543" s="255" t="s">
        <v>1755</v>
      </c>
      <c r="G543" s="122" t="str">
        <f ca="1"/>
        <v>Freeport SD 145</v>
      </c>
      <c r="H543" s="122" t="str">
        <f>IFERROR(VLOOKUP(ROWS($H$2:H543),$A$2:$B$995,2,FALSE),"")</f>
        <v/>
      </c>
    </row>
    <row r="544" spans="1:8" ht="15" customHeight="1" x14ac:dyDescent="0.25">
      <c r="A544" s="122">
        <f>IF(ISNUMBER(SEARCH('Cover Page'!$D$9,Table1[[#This Row],[School District]])),MAX($A$1:A543)+1,0)</f>
        <v>0</v>
      </c>
      <c r="B544" s="253" t="s">
        <v>641</v>
      </c>
      <c r="C544" s="254" t="s">
        <v>3013</v>
      </c>
      <c r="D544" s="255" t="s">
        <v>154</v>
      </c>
      <c r="E544" s="253" t="s">
        <v>1167</v>
      </c>
      <c r="F544" s="255" t="s">
        <v>1756</v>
      </c>
      <c r="G544" s="122" t="str">
        <f ca="1"/>
        <v>Freeport SD 145</v>
      </c>
      <c r="H544" s="122" t="str">
        <f>IFERROR(VLOOKUP(ROWS($H$2:H544),$A$2:$B$995,2,FALSE),"")</f>
        <v/>
      </c>
    </row>
    <row r="545" spans="1:8" ht="15" x14ac:dyDescent="0.25">
      <c r="A545" s="122">
        <f>IF(ISNUMBER(SEARCH('Cover Page'!$D$9,Table1[[#This Row],[School District]])),MAX($A$1:A544)+1,0)</f>
        <v>0</v>
      </c>
      <c r="B545" s="253" t="s">
        <v>642</v>
      </c>
      <c r="C545" s="254" t="s">
        <v>3014</v>
      </c>
      <c r="D545" s="255" t="s">
        <v>154</v>
      </c>
      <c r="E545" s="253" t="s">
        <v>1140</v>
      </c>
      <c r="F545" s="255" t="s">
        <v>1757</v>
      </c>
      <c r="G545" s="122" t="str">
        <f ca="1"/>
        <v>Freeport SD 145</v>
      </c>
      <c r="H545" s="122" t="str">
        <f>IFERROR(VLOOKUP(ROWS($H$2:H545),$A$2:$B$995,2,FALSE),"")</f>
        <v/>
      </c>
    </row>
    <row r="546" spans="1:8" ht="15" customHeight="1" x14ac:dyDescent="0.25">
      <c r="A546" s="122">
        <f>IF(ISNUMBER(SEARCH('Cover Page'!$D$9,Table1[[#This Row],[School District]])),MAX($A$1:A545)+1,0)</f>
        <v>0</v>
      </c>
      <c r="B546" s="253" t="s">
        <v>643</v>
      </c>
      <c r="C546" s="254" t="s">
        <v>3015</v>
      </c>
      <c r="D546" s="255" t="s">
        <v>154</v>
      </c>
      <c r="E546" s="253" t="s">
        <v>2307</v>
      </c>
      <c r="F546" s="255" t="s">
        <v>1758</v>
      </c>
      <c r="G546" s="122" t="str">
        <f ca="1"/>
        <v>Freeport SD 145</v>
      </c>
      <c r="H546" s="122" t="str">
        <f>IFERROR(VLOOKUP(ROWS($H$2:H546),$A$2:$B$995,2,FALSE),"")</f>
        <v/>
      </c>
    </row>
    <row r="547" spans="1:8" ht="15" x14ac:dyDescent="0.25">
      <c r="A547" s="122">
        <f>IF(ISNUMBER(SEARCH('Cover Page'!$D$9,Table1[[#This Row],[School District]])),MAX($A$1:A546)+1,0)</f>
        <v>0</v>
      </c>
      <c r="B547" s="253" t="s">
        <v>644</v>
      </c>
      <c r="C547" s="254" t="s">
        <v>3016</v>
      </c>
      <c r="D547" s="255" t="s">
        <v>155</v>
      </c>
      <c r="E547" s="253" t="s">
        <v>1056</v>
      </c>
      <c r="F547" s="255" t="s">
        <v>1759</v>
      </c>
      <c r="G547" s="122" t="str">
        <f ca="1"/>
        <v>Freeport SD 145</v>
      </c>
      <c r="H547" s="122" t="str">
        <f>IFERROR(VLOOKUP(ROWS($H$2:H547),$A$2:$B$995,2,FALSE),"")</f>
        <v/>
      </c>
    </row>
    <row r="548" spans="1:8" ht="15" x14ac:dyDescent="0.25">
      <c r="A548" s="122">
        <f>IF(ISNUMBER(SEARCH('Cover Page'!$D$9,Table1[[#This Row],[School District]])),MAX($A$1:A547)+1,0)</f>
        <v>0</v>
      </c>
      <c r="B548" s="253" t="s">
        <v>645</v>
      </c>
      <c r="C548" s="254" t="s">
        <v>3017</v>
      </c>
      <c r="D548" s="255" t="s">
        <v>201</v>
      </c>
      <c r="E548" s="253" t="s">
        <v>1056</v>
      </c>
      <c r="F548" s="255" t="s">
        <v>1760</v>
      </c>
      <c r="G548" s="122" t="str">
        <f ca="1"/>
        <v>Freeport SD 145</v>
      </c>
      <c r="H548" s="122" t="str">
        <f>IFERROR(VLOOKUP(ROWS($H$2:H548),$A$2:$B$995,2,FALSE),"")</f>
        <v/>
      </c>
    </row>
    <row r="549" spans="1:8" ht="15" x14ac:dyDescent="0.25">
      <c r="A549" s="122">
        <f>IF(ISNUMBER(SEARCH('Cover Page'!$D$9,Table1[[#This Row],[School District]])),MAX($A$1:A548)+1,0)</f>
        <v>0</v>
      </c>
      <c r="B549" s="253" t="s">
        <v>1761</v>
      </c>
      <c r="C549" s="254" t="s">
        <v>3018</v>
      </c>
      <c r="D549" s="255" t="s">
        <v>156</v>
      </c>
      <c r="E549" s="253" t="s">
        <v>2357</v>
      </c>
      <c r="F549" s="255" t="s">
        <v>1762</v>
      </c>
      <c r="G549" s="122" t="str">
        <f ca="1"/>
        <v>Freeport SD 145</v>
      </c>
      <c r="H549" s="122" t="str">
        <f>IFERROR(VLOOKUP(ROWS($H$2:H549),$A$2:$B$995,2,FALSE),"")</f>
        <v/>
      </c>
    </row>
    <row r="550" spans="1:8" ht="15" x14ac:dyDescent="0.25">
      <c r="A550" s="122">
        <f>IF(ISNUMBER(SEARCH('Cover Page'!$D$9,Table1[[#This Row],[School District]])),MAX($A$1:A549)+1,0)</f>
        <v>0</v>
      </c>
      <c r="B550" s="253" t="s">
        <v>646</v>
      </c>
      <c r="C550" s="254" t="s">
        <v>3019</v>
      </c>
      <c r="D550" s="255" t="s">
        <v>201</v>
      </c>
      <c r="E550" s="253" t="s">
        <v>1151</v>
      </c>
      <c r="F550" s="255" t="s">
        <v>1763</v>
      </c>
      <c r="G550" s="122" t="str">
        <f ca="1"/>
        <v>Freeport SD 145</v>
      </c>
      <c r="H550" s="122" t="str">
        <f>IFERROR(VLOOKUP(ROWS($H$2:H550),$A$2:$B$995,2,FALSE),"")</f>
        <v/>
      </c>
    </row>
    <row r="551" spans="1:8" ht="15" x14ac:dyDescent="0.25">
      <c r="A551" s="122">
        <f>IF(ISNUMBER(SEARCH('Cover Page'!$D$9,Table1[[#This Row],[School District]])),MAX($A$1:A550)+1,0)</f>
        <v>0</v>
      </c>
      <c r="B551" s="253" t="s">
        <v>647</v>
      </c>
      <c r="C551" s="254" t="s">
        <v>3020</v>
      </c>
      <c r="D551" s="255" t="s">
        <v>154</v>
      </c>
      <c r="E551" s="253" t="s">
        <v>2297</v>
      </c>
      <c r="F551" s="255" t="s">
        <v>1764</v>
      </c>
      <c r="G551" s="122" t="str">
        <f ca="1"/>
        <v>Freeport SD 145</v>
      </c>
      <c r="H551" s="122" t="str">
        <f>IFERROR(VLOOKUP(ROWS($H$2:H551),$A$2:$B$995,2,FALSE),"")</f>
        <v/>
      </c>
    </row>
    <row r="552" spans="1:8" ht="15" x14ac:dyDescent="0.25">
      <c r="A552" s="122">
        <f>IF(ISNUMBER(SEARCH('Cover Page'!$D$9,Table1[[#This Row],[School District]])),MAX($A$1:A551)+1,0)</f>
        <v>0</v>
      </c>
      <c r="B552" s="253" t="s">
        <v>648</v>
      </c>
      <c r="C552" s="254" t="s">
        <v>3021</v>
      </c>
      <c r="D552" s="255" t="s">
        <v>154</v>
      </c>
      <c r="E552" s="253" t="s">
        <v>2320</v>
      </c>
      <c r="F552" s="255" t="s">
        <v>1765</v>
      </c>
      <c r="G552" s="122" t="str">
        <f ca="1"/>
        <v>Freeport SD 145</v>
      </c>
      <c r="H552" s="122" t="str">
        <f>IFERROR(VLOOKUP(ROWS($H$2:H552),$A$2:$B$995,2,FALSE),"")</f>
        <v/>
      </c>
    </row>
    <row r="553" spans="1:8" ht="15" x14ac:dyDescent="0.25">
      <c r="A553" s="122">
        <f>IF(ISNUMBER(SEARCH('Cover Page'!$D$9,Table1[[#This Row],[School District]])),MAX($A$1:A552)+1,0)</f>
        <v>0</v>
      </c>
      <c r="B553" s="253" t="s">
        <v>649</v>
      </c>
      <c r="C553" s="254" t="s">
        <v>3022</v>
      </c>
      <c r="D553" s="255" t="s">
        <v>155</v>
      </c>
      <c r="E553" s="253" t="s">
        <v>2320</v>
      </c>
      <c r="F553" s="255" t="s">
        <v>1766</v>
      </c>
      <c r="G553" s="122" t="str">
        <f ca="1"/>
        <v>Freeport SD 145</v>
      </c>
      <c r="H553" s="122" t="str">
        <f>IFERROR(VLOOKUP(ROWS($H$2:H553),$A$2:$B$995,2,FALSE),"")</f>
        <v/>
      </c>
    </row>
    <row r="554" spans="1:8" ht="15" x14ac:dyDescent="0.25">
      <c r="A554" s="122">
        <f>IF(ISNUMBER(SEARCH('Cover Page'!$D$9,Table1[[#This Row],[School District]])),MAX($A$1:A553)+1,0)</f>
        <v>0</v>
      </c>
      <c r="B554" s="253" t="s">
        <v>1767</v>
      </c>
      <c r="C554" s="254" t="s">
        <v>3023</v>
      </c>
      <c r="D554" s="255" t="s">
        <v>156</v>
      </c>
      <c r="E554" s="253" t="s">
        <v>1768</v>
      </c>
      <c r="F554" s="255" t="s">
        <v>1769</v>
      </c>
      <c r="G554" s="122" t="str">
        <f ca="1"/>
        <v>Freeport SD 145</v>
      </c>
      <c r="H554" s="122" t="str">
        <f>IFERROR(VLOOKUP(ROWS($H$2:H554),$A$2:$B$995,2,FALSE),"")</f>
        <v/>
      </c>
    </row>
    <row r="555" spans="1:8" ht="15" x14ac:dyDescent="0.25">
      <c r="A555" s="122">
        <f>IF(ISNUMBER(SEARCH('Cover Page'!$D$9,Table1[[#This Row],[School District]])),MAX($A$1:A554)+1,0)</f>
        <v>0</v>
      </c>
      <c r="B555" s="253" t="s">
        <v>650</v>
      </c>
      <c r="C555" s="254" t="s">
        <v>3024</v>
      </c>
      <c r="D555" s="255" t="s">
        <v>156</v>
      </c>
      <c r="E555" s="253" t="s">
        <v>1477</v>
      </c>
      <c r="F555" s="255" t="s">
        <v>1770</v>
      </c>
      <c r="G555" s="122" t="str">
        <f ca="1"/>
        <v>Freeport SD 145</v>
      </c>
      <c r="H555" s="122" t="str">
        <f>IFERROR(VLOOKUP(ROWS($H$2:H555),$A$2:$B$995,2,FALSE),"")</f>
        <v/>
      </c>
    </row>
    <row r="556" spans="1:8" ht="15" customHeight="1" x14ac:dyDescent="0.25">
      <c r="A556" s="122">
        <f>IF(ISNUMBER(SEARCH('Cover Page'!$D$9,Table1[[#This Row],[School District]])),MAX($A$1:A555)+1,0)</f>
        <v>0</v>
      </c>
      <c r="B556" s="253" t="s">
        <v>651</v>
      </c>
      <c r="C556" s="254" t="s">
        <v>3025</v>
      </c>
      <c r="D556" s="255" t="s">
        <v>156</v>
      </c>
      <c r="E556" s="253" t="s">
        <v>1273</v>
      </c>
      <c r="F556" s="255" t="s">
        <v>1771</v>
      </c>
      <c r="G556" s="122" t="str">
        <f ca="1"/>
        <v>Freeport SD 145</v>
      </c>
      <c r="H556" s="122" t="str">
        <f>IFERROR(VLOOKUP(ROWS($H$2:H556),$A$2:$B$995,2,FALSE),"")</f>
        <v/>
      </c>
    </row>
    <row r="557" spans="1:8" ht="15" x14ac:dyDescent="0.25">
      <c r="A557" s="122">
        <f>IF(ISNUMBER(SEARCH('Cover Page'!$D$9,Table1[[#This Row],[School District]])),MAX($A$1:A556)+1,0)</f>
        <v>0</v>
      </c>
      <c r="B557" s="253" t="s">
        <v>1772</v>
      </c>
      <c r="C557" s="254" t="s">
        <v>3026</v>
      </c>
      <c r="D557" s="255" t="s">
        <v>156</v>
      </c>
      <c r="E557" s="253" t="s">
        <v>1084</v>
      </c>
      <c r="F557" s="255" t="s">
        <v>1773</v>
      </c>
      <c r="G557" s="122" t="str">
        <f ca="1"/>
        <v>Freeport SD 145</v>
      </c>
      <c r="H557" s="122" t="str">
        <f>IFERROR(VLOOKUP(ROWS($H$2:H557),$A$2:$B$995,2,FALSE),"")</f>
        <v/>
      </c>
    </row>
    <row r="558" spans="1:8" ht="15" customHeight="1" x14ac:dyDescent="0.25">
      <c r="A558" s="122">
        <f>IF(ISNUMBER(SEARCH('Cover Page'!$D$9,Table1[[#This Row],[School District]])),MAX($A$1:A557)+1,0)</f>
        <v>0</v>
      </c>
      <c r="B558" s="253" t="s">
        <v>652</v>
      </c>
      <c r="C558" s="254" t="s">
        <v>3027</v>
      </c>
      <c r="D558" s="255" t="s">
        <v>156</v>
      </c>
      <c r="E558" s="253" t="s">
        <v>1199</v>
      </c>
      <c r="F558" s="255" t="s">
        <v>1774</v>
      </c>
      <c r="G558" s="122" t="str">
        <f ca="1"/>
        <v>Freeport SD 145</v>
      </c>
      <c r="H558" s="122" t="str">
        <f>IFERROR(VLOOKUP(ROWS($H$2:H558),$A$2:$B$995,2,FALSE),"")</f>
        <v/>
      </c>
    </row>
    <row r="559" spans="1:8" ht="15" customHeight="1" x14ac:dyDescent="0.25">
      <c r="A559" s="122">
        <f>IF(ISNUMBER(SEARCH('Cover Page'!$D$9,Table1[[#This Row],[School District]])),MAX($A$1:A558)+1,0)</f>
        <v>0</v>
      </c>
      <c r="B559" s="253" t="s">
        <v>653</v>
      </c>
      <c r="C559" s="254" t="s">
        <v>3028</v>
      </c>
      <c r="D559" s="255" t="s">
        <v>154</v>
      </c>
      <c r="E559" s="253" t="s">
        <v>1265</v>
      </c>
      <c r="F559" s="255" t="s">
        <v>1775</v>
      </c>
      <c r="G559" s="122" t="str">
        <f ca="1"/>
        <v>Freeport SD 145</v>
      </c>
      <c r="H559" s="122" t="str">
        <f>IFERROR(VLOOKUP(ROWS($H$2:H559),$A$2:$B$995,2,FALSE),"")</f>
        <v/>
      </c>
    </row>
    <row r="560" spans="1:8" ht="15" customHeight="1" x14ac:dyDescent="0.25">
      <c r="A560" s="122">
        <f>IF(ISNUMBER(SEARCH('Cover Page'!$D$9,Table1[[#This Row],[School District]])),MAX($A$1:A559)+1,0)</f>
        <v>0</v>
      </c>
      <c r="B560" s="253" t="s">
        <v>654</v>
      </c>
      <c r="C560" s="254" t="s">
        <v>3029</v>
      </c>
      <c r="D560" s="255" t="s">
        <v>156</v>
      </c>
      <c r="E560" s="253" t="s">
        <v>1158</v>
      </c>
      <c r="F560" s="255" t="s">
        <v>1776</v>
      </c>
      <c r="G560" s="122" t="str">
        <f ca="1"/>
        <v>Freeport SD 145</v>
      </c>
      <c r="H560" s="122" t="str">
        <f>IFERROR(VLOOKUP(ROWS($H$2:H560),$A$2:$B$995,2,FALSE),"")</f>
        <v/>
      </c>
    </row>
    <row r="561" spans="1:8" ht="15" x14ac:dyDescent="0.25">
      <c r="A561" s="122">
        <f>IF(ISNUMBER(SEARCH('Cover Page'!$D$9,Table1[[#This Row],[School District]])),MAX($A$1:A560)+1,0)</f>
        <v>0</v>
      </c>
      <c r="B561" s="253" t="s">
        <v>655</v>
      </c>
      <c r="C561" s="254" t="s">
        <v>3030</v>
      </c>
      <c r="D561" s="255" t="s">
        <v>154</v>
      </c>
      <c r="E561" s="253" t="s">
        <v>1050</v>
      </c>
      <c r="F561" s="255" t="s">
        <v>1777</v>
      </c>
      <c r="G561" s="122" t="str">
        <f ca="1"/>
        <v>Freeport SD 145</v>
      </c>
      <c r="H561" s="122" t="str">
        <f>IFERROR(VLOOKUP(ROWS($H$2:H561),$A$2:$B$995,2,FALSE),"")</f>
        <v/>
      </c>
    </row>
    <row r="562" spans="1:8" ht="15" x14ac:dyDescent="0.25">
      <c r="A562" s="122">
        <f>IF(ISNUMBER(SEARCH('Cover Page'!$D$9,Table1[[#This Row],[School District]])),MAX($A$1:A561)+1,0)</f>
        <v>0</v>
      </c>
      <c r="B562" s="253" t="s">
        <v>656</v>
      </c>
      <c r="C562" s="254" t="s">
        <v>3031</v>
      </c>
      <c r="D562" s="255" t="s">
        <v>201</v>
      </c>
      <c r="E562" s="253" t="s">
        <v>1420</v>
      </c>
      <c r="F562" s="255" t="s">
        <v>1778</v>
      </c>
      <c r="G562" s="122" t="str">
        <f ca="1"/>
        <v>Freeport SD 145</v>
      </c>
      <c r="H562" s="122" t="str">
        <f>IFERROR(VLOOKUP(ROWS($H$2:H562),$A$2:$B$995,2,FALSE),"")</f>
        <v/>
      </c>
    </row>
    <row r="563" spans="1:8" ht="15" x14ac:dyDescent="0.25">
      <c r="A563" s="122">
        <f>IF(ISNUMBER(SEARCH('Cover Page'!$D$9,Table1[[#This Row],[School District]])),MAX($A$1:A562)+1,0)</f>
        <v>0</v>
      </c>
      <c r="B563" s="253" t="s">
        <v>657</v>
      </c>
      <c r="C563" s="254" t="s">
        <v>3032</v>
      </c>
      <c r="D563" s="255" t="s">
        <v>201</v>
      </c>
      <c r="E563" s="253" t="s">
        <v>1103</v>
      </c>
      <c r="F563" s="255" t="s">
        <v>1779</v>
      </c>
      <c r="G563" s="122" t="str">
        <f ca="1"/>
        <v>Freeport SD 145</v>
      </c>
      <c r="H563" s="122" t="str">
        <f>IFERROR(VLOOKUP(ROWS($H$2:H563),$A$2:$B$995,2,FALSE),"")</f>
        <v/>
      </c>
    </row>
    <row r="564" spans="1:8" ht="15" x14ac:dyDescent="0.25">
      <c r="A564" s="122">
        <f>IF(ISNUMBER(SEARCH('Cover Page'!$D$9,Table1[[#This Row],[School District]])),MAX($A$1:A563)+1,0)</f>
        <v>0</v>
      </c>
      <c r="B564" s="253" t="s">
        <v>658</v>
      </c>
      <c r="C564" s="254" t="s">
        <v>3033</v>
      </c>
      <c r="D564" s="255" t="s">
        <v>156</v>
      </c>
      <c r="E564" s="253" t="s">
        <v>2428</v>
      </c>
      <c r="F564" s="255" t="s">
        <v>1780</v>
      </c>
      <c r="G564" s="122" t="str">
        <f ca="1"/>
        <v>Freeport SD 145</v>
      </c>
      <c r="H564" s="122" t="str">
        <f>IFERROR(VLOOKUP(ROWS($H$2:H564),$A$2:$B$995,2,FALSE),"")</f>
        <v/>
      </c>
    </row>
    <row r="565" spans="1:8" ht="15" x14ac:dyDescent="0.25">
      <c r="A565" s="122">
        <f>IF(ISNUMBER(SEARCH('Cover Page'!$D$9,Table1[[#This Row],[School District]])),MAX($A$1:A564)+1,0)</f>
        <v>0</v>
      </c>
      <c r="B565" s="253" t="s">
        <v>1781</v>
      </c>
      <c r="C565" s="254" t="s">
        <v>3034</v>
      </c>
      <c r="D565" s="255" t="s">
        <v>156</v>
      </c>
      <c r="E565" s="253" t="s">
        <v>1261</v>
      </c>
      <c r="F565" s="255" t="s">
        <v>1782</v>
      </c>
      <c r="G565" s="122" t="str">
        <f ca="1"/>
        <v>Freeport SD 145</v>
      </c>
      <c r="H565" s="122" t="str">
        <f>IFERROR(VLOOKUP(ROWS($H$2:H565),$A$2:$B$995,2,FALSE),"")</f>
        <v/>
      </c>
    </row>
    <row r="566" spans="1:8" ht="15" x14ac:dyDescent="0.25">
      <c r="A566" s="122">
        <f>IF(ISNUMBER(SEARCH('Cover Page'!$D$9,Table1[[#This Row],[School District]])),MAX($A$1:A565)+1,0)</f>
        <v>0</v>
      </c>
      <c r="B566" s="253" t="s">
        <v>659</v>
      </c>
      <c r="C566" s="254" t="s">
        <v>3035</v>
      </c>
      <c r="D566" s="255" t="s">
        <v>154</v>
      </c>
      <c r="E566" s="253" t="s">
        <v>1048</v>
      </c>
      <c r="F566" s="255" t="s">
        <v>1783</v>
      </c>
      <c r="G566" s="122" t="str">
        <f ca="1"/>
        <v>Freeport SD 145</v>
      </c>
      <c r="H566" s="122" t="str">
        <f>IFERROR(VLOOKUP(ROWS($H$2:H566),$A$2:$B$995,2,FALSE),"")</f>
        <v/>
      </c>
    </row>
    <row r="567" spans="1:8" ht="15" x14ac:dyDescent="0.25">
      <c r="A567" s="122">
        <f>IF(ISNUMBER(SEARCH('Cover Page'!$D$9,Table1[[#This Row],[School District]])),MAX($A$1:A566)+1,0)</f>
        <v>0</v>
      </c>
      <c r="B567" s="253" t="s">
        <v>1784</v>
      </c>
      <c r="C567" s="254" t="s">
        <v>3036</v>
      </c>
      <c r="D567" s="255" t="s">
        <v>154</v>
      </c>
      <c r="E567" s="253" t="s">
        <v>2358</v>
      </c>
      <c r="F567" s="255" t="s">
        <v>1785</v>
      </c>
      <c r="G567" s="122" t="str">
        <f ca="1"/>
        <v>Freeport SD 145</v>
      </c>
      <c r="H567" s="122" t="str">
        <f>IFERROR(VLOOKUP(ROWS($H$2:H567),$A$2:$B$995,2,FALSE),"")</f>
        <v/>
      </c>
    </row>
    <row r="568" spans="1:8" ht="15" x14ac:dyDescent="0.25">
      <c r="A568" s="122">
        <f>IF(ISNUMBER(SEARCH('Cover Page'!$D$9,Table1[[#This Row],[School District]])),MAX($A$1:A567)+1,0)</f>
        <v>0</v>
      </c>
      <c r="B568" s="253" t="s">
        <v>660</v>
      </c>
      <c r="C568" s="254" t="s">
        <v>3037</v>
      </c>
      <c r="D568" s="255" t="s">
        <v>154</v>
      </c>
      <c r="E568" s="253" t="s">
        <v>2295</v>
      </c>
      <c r="F568" s="255" t="s">
        <v>1786</v>
      </c>
      <c r="G568" s="122" t="str">
        <f ca="1"/>
        <v>Freeport SD 145</v>
      </c>
      <c r="H568" s="122" t="str">
        <f>IFERROR(VLOOKUP(ROWS($H$2:H568),$A$2:$B$995,2,FALSE),"")</f>
        <v/>
      </c>
    </row>
    <row r="569" spans="1:8" ht="15" x14ac:dyDescent="0.25">
      <c r="A569" s="122">
        <f>IF(ISNUMBER(SEARCH('Cover Page'!$D$9,Table1[[#This Row],[School District]])),MAX($A$1:A568)+1,0)</f>
        <v>0</v>
      </c>
      <c r="B569" s="253" t="s">
        <v>661</v>
      </c>
      <c r="C569" s="254" t="s">
        <v>3038</v>
      </c>
      <c r="D569" s="255" t="s">
        <v>154</v>
      </c>
      <c r="E569" s="253" t="s">
        <v>2359</v>
      </c>
      <c r="F569" s="255" t="s">
        <v>1787</v>
      </c>
      <c r="G569" s="122" t="str">
        <f ca="1"/>
        <v>Freeport SD 145</v>
      </c>
      <c r="H569" s="122" t="str">
        <f>IFERROR(VLOOKUP(ROWS($H$2:H569),$A$2:$B$995,2,FALSE),"")</f>
        <v/>
      </c>
    </row>
    <row r="570" spans="1:8" ht="15" x14ac:dyDescent="0.25">
      <c r="A570" s="122">
        <f>IF(ISNUMBER(SEARCH('Cover Page'!$D$9,Table1[[#This Row],[School District]])),MAX($A$1:A569)+1,0)</f>
        <v>0</v>
      </c>
      <c r="B570" s="253" t="s">
        <v>662</v>
      </c>
      <c r="C570" s="254" t="s">
        <v>3039</v>
      </c>
      <c r="D570" s="255" t="s">
        <v>155</v>
      </c>
      <c r="E570" s="253" t="s">
        <v>1167</v>
      </c>
      <c r="F570" s="255" t="s">
        <v>1788</v>
      </c>
      <c r="G570" s="122" t="str">
        <f ca="1"/>
        <v>Freeport SD 145</v>
      </c>
      <c r="H570" s="122" t="str">
        <f>IFERROR(VLOOKUP(ROWS($H$2:H570),$A$2:$B$995,2,FALSE),"")</f>
        <v/>
      </c>
    </row>
    <row r="571" spans="1:8" ht="15" x14ac:dyDescent="0.25">
      <c r="A571" s="122">
        <f>IF(ISNUMBER(SEARCH('Cover Page'!$D$9,Table1[[#This Row],[School District]])),MAX($A$1:A570)+1,0)</f>
        <v>0</v>
      </c>
      <c r="B571" s="253" t="s">
        <v>663</v>
      </c>
      <c r="C571" s="254" t="s">
        <v>3040</v>
      </c>
      <c r="D571" s="255" t="s">
        <v>154</v>
      </c>
      <c r="E571" s="253" t="s">
        <v>1120</v>
      </c>
      <c r="F571" s="255" t="s">
        <v>1789</v>
      </c>
      <c r="G571" s="122" t="str">
        <f ca="1"/>
        <v>Freeport SD 145</v>
      </c>
      <c r="H571" s="122" t="str">
        <f>IFERROR(VLOOKUP(ROWS($H$2:H571),$A$2:$B$995,2,FALSE),"")</f>
        <v/>
      </c>
    </row>
    <row r="572" spans="1:8" ht="15" x14ac:dyDescent="0.25">
      <c r="A572" s="122">
        <f>IF(ISNUMBER(SEARCH('Cover Page'!$D$9,Table1[[#This Row],[School District]])),MAX($A$1:A571)+1,0)</f>
        <v>0</v>
      </c>
      <c r="B572" s="253" t="s">
        <v>664</v>
      </c>
      <c r="C572" s="254" t="s">
        <v>3041</v>
      </c>
      <c r="D572" s="255" t="s">
        <v>156</v>
      </c>
      <c r="E572" s="253" t="s">
        <v>1147</v>
      </c>
      <c r="F572" s="255" t="s">
        <v>1790</v>
      </c>
      <c r="G572" s="122" t="str">
        <f ca="1"/>
        <v>Freeport SD 145</v>
      </c>
      <c r="H572" s="122" t="str">
        <f>IFERROR(VLOOKUP(ROWS($H$2:H572),$A$2:$B$995,2,FALSE),"")</f>
        <v/>
      </c>
    </row>
    <row r="573" spans="1:8" ht="15" x14ac:dyDescent="0.25">
      <c r="A573" s="122">
        <f>IF(ISNUMBER(SEARCH('Cover Page'!$D$9,Table1[[#This Row],[School District]])),MAX($A$1:A572)+1,0)</f>
        <v>0</v>
      </c>
      <c r="B573" s="253" t="s">
        <v>665</v>
      </c>
      <c r="C573" s="254" t="s">
        <v>3042</v>
      </c>
      <c r="D573" s="255" t="s">
        <v>156</v>
      </c>
      <c r="E573" s="253" t="s">
        <v>1165</v>
      </c>
      <c r="F573" s="255" t="s">
        <v>1791</v>
      </c>
      <c r="G573" s="122" t="str">
        <f ca="1"/>
        <v>Freeport SD 145</v>
      </c>
      <c r="H573" s="122" t="str">
        <f>IFERROR(VLOOKUP(ROWS($H$2:H573),$A$2:$B$995,2,FALSE),"")</f>
        <v/>
      </c>
    </row>
    <row r="574" spans="1:8" ht="15" customHeight="1" x14ac:dyDescent="0.25">
      <c r="A574" s="122">
        <f>IF(ISNUMBER(SEARCH('Cover Page'!$D$9,Table1[[#This Row],[School District]])),MAX($A$1:A573)+1,0)</f>
        <v>0</v>
      </c>
      <c r="B574" s="253" t="s">
        <v>666</v>
      </c>
      <c r="C574" s="254" t="s">
        <v>3043</v>
      </c>
      <c r="D574" s="255" t="s">
        <v>156</v>
      </c>
      <c r="E574" s="253" t="s">
        <v>1370</v>
      </c>
      <c r="F574" s="255" t="s">
        <v>1792</v>
      </c>
      <c r="G574" s="122" t="str">
        <f ca="1"/>
        <v>Freeport SD 145</v>
      </c>
      <c r="H574" s="122" t="str">
        <f>IFERROR(VLOOKUP(ROWS($H$2:H574),$A$2:$B$995,2,FALSE),"")</f>
        <v/>
      </c>
    </row>
    <row r="575" spans="1:8" ht="15" x14ac:dyDescent="0.25">
      <c r="A575" s="122">
        <f>IF(ISNUMBER(SEARCH('Cover Page'!$D$9,Table1[[#This Row],[School District]])),MAX($A$1:A574)+1,0)</f>
        <v>0</v>
      </c>
      <c r="B575" s="253" t="s">
        <v>667</v>
      </c>
      <c r="C575" s="254" t="s">
        <v>3044</v>
      </c>
      <c r="D575" s="255" t="s">
        <v>154</v>
      </c>
      <c r="E575" s="253" t="s">
        <v>1112</v>
      </c>
      <c r="F575" s="255" t="s">
        <v>1793</v>
      </c>
      <c r="G575" s="122" t="str">
        <f ca="1"/>
        <v>Freeport SD 145</v>
      </c>
      <c r="H575" s="122" t="str">
        <f>IFERROR(VLOOKUP(ROWS($H$2:H575),$A$2:$B$995,2,FALSE),"")</f>
        <v/>
      </c>
    </row>
    <row r="576" spans="1:8" ht="15" x14ac:dyDescent="0.25">
      <c r="A576" s="122">
        <f>IF(ISNUMBER(SEARCH('Cover Page'!$D$9,Table1[[#This Row],[School District]])),MAX($A$1:A575)+1,0)</f>
        <v>0</v>
      </c>
      <c r="B576" s="253" t="s">
        <v>668</v>
      </c>
      <c r="C576" s="254" t="s">
        <v>3045</v>
      </c>
      <c r="D576" s="255" t="s">
        <v>156</v>
      </c>
      <c r="E576" s="253" t="s">
        <v>1129</v>
      </c>
      <c r="F576" s="255" t="s">
        <v>1794</v>
      </c>
      <c r="G576" s="122" t="str">
        <f ca="1"/>
        <v>Freeport SD 145</v>
      </c>
      <c r="H576" s="122" t="str">
        <f>IFERROR(VLOOKUP(ROWS($H$2:H576),$A$2:$B$995,2,FALSE),"")</f>
        <v/>
      </c>
    </row>
    <row r="577" spans="1:8" ht="15" x14ac:dyDescent="0.25">
      <c r="A577" s="122">
        <f>IF(ISNUMBER(SEARCH('Cover Page'!$D$9,Table1[[#This Row],[School District]])),MAX($A$1:A576)+1,0)</f>
        <v>0</v>
      </c>
      <c r="B577" s="253" t="s">
        <v>669</v>
      </c>
      <c r="C577" s="254" t="s">
        <v>3046</v>
      </c>
      <c r="D577" s="255" t="s">
        <v>154</v>
      </c>
      <c r="E577" s="253" t="s">
        <v>1142</v>
      </c>
      <c r="F577" s="255" t="s">
        <v>1795</v>
      </c>
      <c r="G577" s="122" t="str">
        <f ca="1"/>
        <v>Freeport SD 145</v>
      </c>
      <c r="H577" s="122" t="str">
        <f>IFERROR(VLOOKUP(ROWS($H$2:H577),$A$2:$B$995,2,FALSE),"")</f>
        <v/>
      </c>
    </row>
    <row r="578" spans="1:8" ht="15" x14ac:dyDescent="0.25">
      <c r="A578" s="122">
        <f>IF(ISNUMBER(SEARCH('Cover Page'!$D$9,Table1[[#This Row],[School District]])),MAX($A$1:A577)+1,0)</f>
        <v>0</v>
      </c>
      <c r="B578" s="253" t="s">
        <v>670</v>
      </c>
      <c r="C578" s="254" t="s">
        <v>3047</v>
      </c>
      <c r="D578" s="255" t="s">
        <v>201</v>
      </c>
      <c r="E578" s="253" t="s">
        <v>1050</v>
      </c>
      <c r="F578" s="255" t="s">
        <v>1796</v>
      </c>
      <c r="G578" s="122" t="str">
        <f ca="1"/>
        <v>Freeport SD 145</v>
      </c>
      <c r="H578" s="122" t="str">
        <f>IFERROR(VLOOKUP(ROWS($H$2:H578),$A$2:$B$995,2,FALSE),"")</f>
        <v/>
      </c>
    </row>
    <row r="579" spans="1:8" ht="15" x14ac:dyDescent="0.25">
      <c r="A579" s="122">
        <f>IF(ISNUMBER(SEARCH('Cover Page'!$D$9,Table1[[#This Row],[School District]])),MAX($A$1:A578)+1,0)</f>
        <v>0</v>
      </c>
      <c r="B579" s="253" t="s">
        <v>671</v>
      </c>
      <c r="C579" s="254" t="s">
        <v>3048</v>
      </c>
      <c r="D579" s="255" t="s">
        <v>155</v>
      </c>
      <c r="E579" s="253" t="s">
        <v>1167</v>
      </c>
      <c r="F579" s="255" t="s">
        <v>1797</v>
      </c>
      <c r="G579" s="122" t="str">
        <f ca="1"/>
        <v>Freeport SD 145</v>
      </c>
      <c r="H579" s="122" t="str">
        <f>IFERROR(VLOOKUP(ROWS($H$2:H579),$A$2:$B$995,2,FALSE),"")</f>
        <v/>
      </c>
    </row>
    <row r="580" spans="1:8" ht="15" x14ac:dyDescent="0.25">
      <c r="A580" s="122">
        <f>IF(ISNUMBER(SEARCH('Cover Page'!$D$9,Table1[[#This Row],[School District]])),MAX($A$1:A579)+1,0)</f>
        <v>0</v>
      </c>
      <c r="B580" s="253" t="s">
        <v>672</v>
      </c>
      <c r="C580" s="254" t="s">
        <v>3049</v>
      </c>
      <c r="D580" s="255" t="s">
        <v>154</v>
      </c>
      <c r="E580" s="253" t="s">
        <v>1167</v>
      </c>
      <c r="F580" s="255" t="s">
        <v>1798</v>
      </c>
      <c r="G580" s="122" t="str">
        <f ca="1"/>
        <v>Freeport SD 145</v>
      </c>
      <c r="H580" s="122" t="str">
        <f>IFERROR(VLOOKUP(ROWS($H$2:H580),$A$2:$B$995,2,FALSE),"")</f>
        <v/>
      </c>
    </row>
    <row r="581" spans="1:8" ht="15" x14ac:dyDescent="0.25">
      <c r="A581" s="122">
        <f>IF(ISNUMBER(SEARCH('Cover Page'!$D$9,Table1[[#This Row],[School District]])),MAX($A$1:A580)+1,0)</f>
        <v>0</v>
      </c>
      <c r="B581" s="253" t="s">
        <v>673</v>
      </c>
      <c r="C581" s="254" t="s">
        <v>3050</v>
      </c>
      <c r="D581" s="255" t="s">
        <v>156</v>
      </c>
      <c r="E581" s="253" t="s">
        <v>1142</v>
      </c>
      <c r="F581" s="255" t="s">
        <v>1799</v>
      </c>
      <c r="G581" s="122" t="str">
        <f ca="1"/>
        <v>Freeport SD 145</v>
      </c>
      <c r="H581" s="122" t="str">
        <f>IFERROR(VLOOKUP(ROWS($H$2:H581),$A$2:$B$995,2,FALSE),"")</f>
        <v/>
      </c>
    </row>
    <row r="582" spans="1:8" ht="15" x14ac:dyDescent="0.25">
      <c r="A582" s="122">
        <f>IF(ISNUMBER(SEARCH('Cover Page'!$D$9,Table1[[#This Row],[School District]])),MAX($A$1:A581)+1,0)</f>
        <v>0</v>
      </c>
      <c r="B582" s="253" t="s">
        <v>674</v>
      </c>
      <c r="C582" s="254" t="s">
        <v>3051</v>
      </c>
      <c r="D582" s="255" t="s">
        <v>156</v>
      </c>
      <c r="E582" s="253" t="s">
        <v>2360</v>
      </c>
      <c r="F582" s="255" t="s">
        <v>1800</v>
      </c>
      <c r="G582" s="122" t="str">
        <f ca="1"/>
        <v>Freeport SD 145</v>
      </c>
      <c r="H582" s="122" t="str">
        <f>IFERROR(VLOOKUP(ROWS($H$2:H582),$A$2:$B$995,2,FALSE),"")</f>
        <v/>
      </c>
    </row>
    <row r="583" spans="1:8" ht="15" x14ac:dyDescent="0.25">
      <c r="A583" s="122">
        <f>IF(ISNUMBER(SEARCH('Cover Page'!$D$9,Table1[[#This Row],[School District]])),MAX($A$1:A582)+1,0)</f>
        <v>0</v>
      </c>
      <c r="B583" s="253" t="s">
        <v>675</v>
      </c>
      <c r="C583" s="254" t="s">
        <v>3052</v>
      </c>
      <c r="D583" s="255" t="s">
        <v>156</v>
      </c>
      <c r="E583" s="253" t="s">
        <v>1268</v>
      </c>
      <c r="F583" s="255" t="s">
        <v>1801</v>
      </c>
      <c r="G583" s="122" t="str">
        <f ca="1"/>
        <v>Freeport SD 145</v>
      </c>
      <c r="H583" s="122" t="str">
        <f>IFERROR(VLOOKUP(ROWS($H$2:H583),$A$2:$B$995,2,FALSE),"")</f>
        <v/>
      </c>
    </row>
    <row r="584" spans="1:8" ht="15" customHeight="1" x14ac:dyDescent="0.25">
      <c r="A584" s="122">
        <f>IF(ISNUMBER(SEARCH('Cover Page'!$D$9,Table1[[#This Row],[School District]])),MAX($A$1:A583)+1,0)</f>
        <v>0</v>
      </c>
      <c r="B584" s="253" t="s">
        <v>676</v>
      </c>
      <c r="C584" s="254" t="s">
        <v>3053</v>
      </c>
      <c r="D584" s="255" t="s">
        <v>154</v>
      </c>
      <c r="E584" s="253" t="s">
        <v>1050</v>
      </c>
      <c r="F584" s="255" t="s">
        <v>1802</v>
      </c>
      <c r="G584" s="122" t="str">
        <f ca="1"/>
        <v>Freeport SD 145</v>
      </c>
      <c r="H584" s="122" t="str">
        <f>IFERROR(VLOOKUP(ROWS($H$2:H584),$A$2:$B$995,2,FALSE),"")</f>
        <v/>
      </c>
    </row>
    <row r="585" spans="1:8" ht="15" x14ac:dyDescent="0.25">
      <c r="A585" s="122">
        <f>IF(ISNUMBER(SEARCH('Cover Page'!$D$9,Table1[[#This Row],[School District]])),MAX($A$1:A584)+1,0)</f>
        <v>0</v>
      </c>
      <c r="B585" s="253" t="s">
        <v>1803</v>
      </c>
      <c r="C585" s="254" t="s">
        <v>3054</v>
      </c>
      <c r="D585" s="255" t="s">
        <v>156</v>
      </c>
      <c r="E585" s="253" t="s">
        <v>2361</v>
      </c>
      <c r="F585" s="255" t="s">
        <v>1804</v>
      </c>
      <c r="G585" s="122" t="str">
        <f ca="1"/>
        <v>Freeport SD 145</v>
      </c>
      <c r="H585" s="122" t="str">
        <f>IFERROR(VLOOKUP(ROWS($H$2:H585),$A$2:$B$995,2,FALSE),"")</f>
        <v/>
      </c>
    </row>
    <row r="586" spans="1:8" ht="15" x14ac:dyDescent="0.25">
      <c r="A586" s="122">
        <f>IF(ISNUMBER(SEARCH('Cover Page'!$D$9,Table1[[#This Row],[School District]])),MAX($A$1:A585)+1,0)</f>
        <v>0</v>
      </c>
      <c r="B586" s="253" t="s">
        <v>1805</v>
      </c>
      <c r="C586" s="254" t="s">
        <v>3055</v>
      </c>
      <c r="D586" s="255" t="s">
        <v>154</v>
      </c>
      <c r="E586" s="253" t="s">
        <v>1050</v>
      </c>
      <c r="F586" s="255" t="s">
        <v>1806</v>
      </c>
      <c r="G586" s="122" t="str">
        <f ca="1"/>
        <v>Freeport SD 145</v>
      </c>
      <c r="H586" s="122" t="str">
        <f>IFERROR(VLOOKUP(ROWS($H$2:H586),$A$2:$B$995,2,FALSE),"")</f>
        <v/>
      </c>
    </row>
    <row r="587" spans="1:8" ht="15" x14ac:dyDescent="0.25">
      <c r="A587" s="122">
        <f>IF(ISNUMBER(SEARCH('Cover Page'!$D$9,Table1[[#This Row],[School District]])),MAX($A$1:A586)+1,0)</f>
        <v>0</v>
      </c>
      <c r="B587" s="253" t="s">
        <v>1807</v>
      </c>
      <c r="C587" s="254" t="s">
        <v>3056</v>
      </c>
      <c r="D587" s="255" t="s">
        <v>154</v>
      </c>
      <c r="E587" s="253" t="s">
        <v>1140</v>
      </c>
      <c r="F587" s="255" t="s">
        <v>1808</v>
      </c>
      <c r="G587" s="122" t="str">
        <f ca="1"/>
        <v>Freeport SD 145</v>
      </c>
      <c r="H587" s="122" t="str">
        <f>IFERROR(VLOOKUP(ROWS($H$2:H587),$A$2:$B$995,2,FALSE),"")</f>
        <v/>
      </c>
    </row>
    <row r="588" spans="1:8" ht="15" x14ac:dyDescent="0.25">
      <c r="A588" s="122">
        <f>IF(ISNUMBER(SEARCH('Cover Page'!$D$9,Table1[[#This Row],[School District]])),MAX($A$1:A587)+1,0)</f>
        <v>0</v>
      </c>
      <c r="B588" s="253" t="s">
        <v>677</v>
      </c>
      <c r="C588" s="254" t="s">
        <v>3057</v>
      </c>
      <c r="D588" s="255" t="s">
        <v>156</v>
      </c>
      <c r="E588" s="253" t="s">
        <v>1290</v>
      </c>
      <c r="F588" s="255" t="s">
        <v>1809</v>
      </c>
      <c r="G588" s="122" t="str">
        <f ca="1"/>
        <v>Freeport SD 145</v>
      </c>
      <c r="H588" s="122" t="str">
        <f>IFERROR(VLOOKUP(ROWS($H$2:H588),$A$2:$B$995,2,FALSE),"")</f>
        <v/>
      </c>
    </row>
    <row r="589" spans="1:8" ht="15" x14ac:dyDescent="0.25">
      <c r="A589" s="122">
        <f>IF(ISNUMBER(SEARCH('Cover Page'!$D$9,Table1[[#This Row],[School District]])),MAX($A$1:A588)+1,0)</f>
        <v>0</v>
      </c>
      <c r="B589" s="253" t="s">
        <v>1810</v>
      </c>
      <c r="C589" s="254" t="s">
        <v>3058</v>
      </c>
      <c r="D589" s="255" t="s">
        <v>201</v>
      </c>
      <c r="E589" s="253" t="s">
        <v>1140</v>
      </c>
      <c r="F589" s="255" t="s">
        <v>1811</v>
      </c>
      <c r="G589" s="122" t="str">
        <f ca="1"/>
        <v>Freeport SD 145</v>
      </c>
      <c r="H589" s="122" t="str">
        <f>IFERROR(VLOOKUP(ROWS($H$2:H589),$A$2:$B$995,2,FALSE),"")</f>
        <v/>
      </c>
    </row>
    <row r="590" spans="1:8" ht="15" x14ac:dyDescent="0.25">
      <c r="A590" s="122">
        <f>IF(ISNUMBER(SEARCH('Cover Page'!$D$9,Table1[[#This Row],[School District]])),MAX($A$1:A589)+1,0)</f>
        <v>0</v>
      </c>
      <c r="B590" s="253" t="s">
        <v>678</v>
      </c>
      <c r="C590" s="254" t="s">
        <v>3059</v>
      </c>
      <c r="D590" s="255" t="s">
        <v>155</v>
      </c>
      <c r="E590" s="253" t="s">
        <v>1140</v>
      </c>
      <c r="F590" s="255" t="s">
        <v>1811</v>
      </c>
      <c r="G590" s="122" t="str">
        <f ca="1"/>
        <v>Freeport SD 145</v>
      </c>
      <c r="H590" s="122" t="str">
        <f>IFERROR(VLOOKUP(ROWS($H$2:H590),$A$2:$B$995,2,FALSE),"")</f>
        <v/>
      </c>
    </row>
    <row r="591" spans="1:8" ht="15" x14ac:dyDescent="0.25">
      <c r="A591" s="122">
        <f>IF(ISNUMBER(SEARCH('Cover Page'!$D$9,Table1[[#This Row],[School District]])),MAX($A$1:A590)+1,0)</f>
        <v>0</v>
      </c>
      <c r="B591" s="253" t="s">
        <v>679</v>
      </c>
      <c r="C591" s="254" t="s">
        <v>3060</v>
      </c>
      <c r="D591" s="255" t="s">
        <v>156</v>
      </c>
      <c r="E591" s="253" t="s">
        <v>1084</v>
      </c>
      <c r="F591" s="255" t="s">
        <v>1812</v>
      </c>
      <c r="G591" s="122" t="str">
        <f ca="1"/>
        <v>Freeport SD 145</v>
      </c>
      <c r="H591" s="122" t="str">
        <f>IFERROR(VLOOKUP(ROWS($H$2:H591),$A$2:$B$995,2,FALSE),"")</f>
        <v/>
      </c>
    </row>
    <row r="592" spans="1:8" ht="15" x14ac:dyDescent="0.25">
      <c r="A592" s="122">
        <f>IF(ISNUMBER(SEARCH('Cover Page'!$D$9,Table1[[#This Row],[School District]])),MAX($A$1:A591)+1,0)</f>
        <v>0</v>
      </c>
      <c r="B592" s="253" t="s">
        <v>680</v>
      </c>
      <c r="C592" s="254" t="s">
        <v>3061</v>
      </c>
      <c r="D592" s="255" t="s">
        <v>156</v>
      </c>
      <c r="E592" s="253" t="s">
        <v>1161</v>
      </c>
      <c r="F592" s="255" t="s">
        <v>1813</v>
      </c>
      <c r="G592" s="122" t="str">
        <f ca="1"/>
        <v>Freeport SD 145</v>
      </c>
      <c r="H592" s="122" t="str">
        <f>IFERROR(VLOOKUP(ROWS($H$2:H592),$A$2:$B$995,2,FALSE),"")</f>
        <v/>
      </c>
    </row>
    <row r="593" spans="1:8" ht="15" x14ac:dyDescent="0.25">
      <c r="A593" s="122">
        <f>IF(ISNUMBER(SEARCH('Cover Page'!$D$9,Table1[[#This Row],[School District]])),MAX($A$1:A592)+1,0)</f>
        <v>0</v>
      </c>
      <c r="B593" s="253" t="s">
        <v>1814</v>
      </c>
      <c r="C593" s="254" t="s">
        <v>3062</v>
      </c>
      <c r="D593" s="255" t="s">
        <v>155</v>
      </c>
      <c r="E593" s="253" t="s">
        <v>1048</v>
      </c>
      <c r="F593" s="255" t="s">
        <v>1815</v>
      </c>
      <c r="G593" s="122" t="str">
        <f ca="1"/>
        <v>Freeport SD 145</v>
      </c>
      <c r="H593" s="122" t="str">
        <f>IFERROR(VLOOKUP(ROWS($H$2:H593),$A$2:$B$995,2,FALSE),"")</f>
        <v/>
      </c>
    </row>
    <row r="594" spans="1:8" ht="15" x14ac:dyDescent="0.25">
      <c r="A594" s="122">
        <f>IF(ISNUMBER(SEARCH('Cover Page'!$D$9,Table1[[#This Row],[School District]])),MAX($A$1:A593)+1,0)</f>
        <v>0</v>
      </c>
      <c r="B594" s="253" t="s">
        <v>681</v>
      </c>
      <c r="C594" s="254" t="s">
        <v>3063</v>
      </c>
      <c r="D594" s="255" t="s">
        <v>154</v>
      </c>
      <c r="E594" s="253" t="s">
        <v>1048</v>
      </c>
      <c r="F594" s="255" t="s">
        <v>1816</v>
      </c>
      <c r="G594" s="122" t="str">
        <f ca="1"/>
        <v>Freeport SD 145</v>
      </c>
      <c r="H594" s="122" t="str">
        <f>IFERROR(VLOOKUP(ROWS($H$2:H594),$A$2:$B$995,2,FALSE),"")</f>
        <v/>
      </c>
    </row>
    <row r="595" spans="1:8" ht="15" x14ac:dyDescent="0.25">
      <c r="A595" s="122">
        <f>IF(ISNUMBER(SEARCH('Cover Page'!$D$9,Table1[[#This Row],[School District]])),MAX($A$1:A594)+1,0)</f>
        <v>0</v>
      </c>
      <c r="B595" s="253" t="s">
        <v>682</v>
      </c>
      <c r="C595" s="254" t="s">
        <v>3064</v>
      </c>
      <c r="D595" s="255" t="s">
        <v>156</v>
      </c>
      <c r="E595" s="253" t="s">
        <v>1212</v>
      </c>
      <c r="F595" s="255" t="s">
        <v>1817</v>
      </c>
      <c r="G595" s="122" t="str">
        <f ca="1"/>
        <v>Freeport SD 145</v>
      </c>
      <c r="H595" s="122" t="str">
        <f>IFERROR(VLOOKUP(ROWS($H$2:H595),$A$2:$B$995,2,FALSE),"")</f>
        <v/>
      </c>
    </row>
    <row r="596" spans="1:8" ht="15" x14ac:dyDescent="0.25">
      <c r="A596" s="122">
        <f>IF(ISNUMBER(SEARCH('Cover Page'!$D$9,Table1[[#This Row],[School District]])),MAX($A$1:A595)+1,0)</f>
        <v>0</v>
      </c>
      <c r="B596" s="253" t="s">
        <v>1818</v>
      </c>
      <c r="C596" s="254" t="s">
        <v>3065</v>
      </c>
      <c r="D596" s="255" t="s">
        <v>154</v>
      </c>
      <c r="E596" s="253" t="s">
        <v>1268</v>
      </c>
      <c r="F596" s="255" t="s">
        <v>1819</v>
      </c>
      <c r="G596" s="122" t="str">
        <f ca="1"/>
        <v>Freeport SD 145</v>
      </c>
      <c r="H596" s="122" t="str">
        <f>IFERROR(VLOOKUP(ROWS($H$2:H596),$A$2:$B$995,2,FALSE),"")</f>
        <v/>
      </c>
    </row>
    <row r="597" spans="1:8" ht="15" x14ac:dyDescent="0.25">
      <c r="A597" s="122">
        <f>IF(ISNUMBER(SEARCH('Cover Page'!$D$9,Table1[[#This Row],[School District]])),MAX($A$1:A596)+1,0)</f>
        <v>0</v>
      </c>
      <c r="B597" s="253" t="s">
        <v>683</v>
      </c>
      <c r="C597" s="254" t="s">
        <v>3066</v>
      </c>
      <c r="D597" s="255" t="s">
        <v>156</v>
      </c>
      <c r="E597" s="253" t="s">
        <v>2362</v>
      </c>
      <c r="F597" s="255" t="s">
        <v>1820</v>
      </c>
      <c r="G597" s="122" t="str">
        <f ca="1"/>
        <v>Freeport SD 145</v>
      </c>
      <c r="H597" s="122" t="str">
        <f>IFERROR(VLOOKUP(ROWS($H$2:H597),$A$2:$B$995,2,FALSE),"")</f>
        <v/>
      </c>
    </row>
    <row r="598" spans="1:8" ht="15" x14ac:dyDescent="0.25">
      <c r="A598" s="122">
        <f>IF(ISNUMBER(SEARCH('Cover Page'!$D$9,Table1[[#This Row],[School District]])),MAX($A$1:A597)+1,0)</f>
        <v>0</v>
      </c>
      <c r="B598" s="253" t="s">
        <v>684</v>
      </c>
      <c r="C598" s="254" t="s">
        <v>3067</v>
      </c>
      <c r="D598" s="255" t="s">
        <v>154</v>
      </c>
      <c r="E598" s="253" t="s">
        <v>1093</v>
      </c>
      <c r="F598" s="255" t="s">
        <v>1821</v>
      </c>
      <c r="G598" s="122" t="str">
        <f ca="1"/>
        <v>Freeport SD 145</v>
      </c>
      <c r="H598" s="122" t="str">
        <f>IFERROR(VLOOKUP(ROWS($H$2:H598),$A$2:$B$995,2,FALSE),"")</f>
        <v/>
      </c>
    </row>
    <row r="599" spans="1:8" ht="15" x14ac:dyDescent="0.25">
      <c r="A599" s="122">
        <f>IF(ISNUMBER(SEARCH('Cover Page'!$D$9,Table1[[#This Row],[School District]])),MAX($A$1:A598)+1,0)</f>
        <v>0</v>
      </c>
      <c r="B599" s="253" t="s">
        <v>685</v>
      </c>
      <c r="C599" s="254" t="s">
        <v>3068</v>
      </c>
      <c r="D599" s="255" t="s">
        <v>155</v>
      </c>
      <c r="E599" s="253" t="s">
        <v>2363</v>
      </c>
      <c r="F599" s="255" t="s">
        <v>1822</v>
      </c>
      <c r="G599" s="122" t="str">
        <f ca="1"/>
        <v>Freeport SD 145</v>
      </c>
      <c r="H599" s="122" t="str">
        <f>IFERROR(VLOOKUP(ROWS($H$2:H599),$A$2:$B$995,2,FALSE),"")</f>
        <v/>
      </c>
    </row>
    <row r="600" spans="1:8" ht="15" x14ac:dyDescent="0.25">
      <c r="A600" s="122">
        <f>IF(ISNUMBER(SEARCH('Cover Page'!$D$9,Table1[[#This Row],[School District]])),MAX($A$1:A599)+1,0)</f>
        <v>0</v>
      </c>
      <c r="B600" s="253" t="s">
        <v>686</v>
      </c>
      <c r="C600" s="254" t="s">
        <v>3069</v>
      </c>
      <c r="D600" s="255" t="s">
        <v>156</v>
      </c>
      <c r="E600" s="253" t="s">
        <v>1234</v>
      </c>
      <c r="F600" s="255" t="s">
        <v>1823</v>
      </c>
      <c r="G600" s="122" t="str">
        <f ca="1"/>
        <v>Freeport SD 145</v>
      </c>
      <c r="H600" s="122" t="str">
        <f>IFERROR(VLOOKUP(ROWS($H$2:H600),$A$2:$B$995,2,FALSE),"")</f>
        <v/>
      </c>
    </row>
    <row r="601" spans="1:8" ht="15" x14ac:dyDescent="0.25">
      <c r="A601" s="122">
        <f>IF(ISNUMBER(SEARCH('Cover Page'!$D$9,Table1[[#This Row],[School District]])),MAX($A$1:A600)+1,0)</f>
        <v>0</v>
      </c>
      <c r="B601" s="253" t="s">
        <v>687</v>
      </c>
      <c r="C601" s="254" t="s">
        <v>3070</v>
      </c>
      <c r="D601" s="255" t="s">
        <v>156</v>
      </c>
      <c r="E601" s="253" t="s">
        <v>1344</v>
      </c>
      <c r="F601" s="255" t="s">
        <v>1824</v>
      </c>
      <c r="G601" s="122" t="str">
        <f ca="1"/>
        <v>Freeport SD 145</v>
      </c>
      <c r="H601" s="122" t="str">
        <f>IFERROR(VLOOKUP(ROWS($H$2:H601),$A$2:$B$995,2,FALSE),"")</f>
        <v/>
      </c>
    </row>
    <row r="602" spans="1:8" ht="15" x14ac:dyDescent="0.25">
      <c r="A602" s="122">
        <f>IF(ISNUMBER(SEARCH('Cover Page'!$D$9,Table1[[#This Row],[School District]])),MAX($A$1:A601)+1,0)</f>
        <v>0</v>
      </c>
      <c r="B602" s="253" t="s">
        <v>688</v>
      </c>
      <c r="C602" s="254" t="s">
        <v>3071</v>
      </c>
      <c r="D602" s="255" t="s">
        <v>154</v>
      </c>
      <c r="E602" s="253" t="s">
        <v>1167</v>
      </c>
      <c r="F602" s="255" t="s">
        <v>1825</v>
      </c>
      <c r="G602" s="122" t="str">
        <f ca="1"/>
        <v>Freeport SD 145</v>
      </c>
      <c r="H602" s="122" t="str">
        <f>IFERROR(VLOOKUP(ROWS($H$2:H602),$A$2:$B$995,2,FALSE),"")</f>
        <v/>
      </c>
    </row>
    <row r="603" spans="1:8" ht="15" x14ac:dyDescent="0.25">
      <c r="A603" s="122">
        <f>IF(ISNUMBER(SEARCH('Cover Page'!$D$9,Table1[[#This Row],[School District]])),MAX($A$1:A602)+1,0)</f>
        <v>0</v>
      </c>
      <c r="B603" s="253" t="s">
        <v>689</v>
      </c>
      <c r="C603" s="254" t="s">
        <v>3072</v>
      </c>
      <c r="D603" s="255" t="s">
        <v>156</v>
      </c>
      <c r="E603" s="253" t="s">
        <v>2295</v>
      </c>
      <c r="F603" s="255" t="s">
        <v>1826</v>
      </c>
      <c r="G603" s="122" t="str">
        <f ca="1"/>
        <v>Freeport SD 145</v>
      </c>
      <c r="H603" s="122" t="str">
        <f>IFERROR(VLOOKUP(ROWS($H$2:H603),$A$2:$B$995,2,FALSE),"")</f>
        <v/>
      </c>
    </row>
    <row r="604" spans="1:8" ht="15" x14ac:dyDescent="0.25">
      <c r="A604" s="122">
        <f>IF(ISNUMBER(SEARCH('Cover Page'!$D$9,Table1[[#This Row],[School District]])),MAX($A$1:A603)+1,0)</f>
        <v>0</v>
      </c>
      <c r="B604" s="253" t="s">
        <v>690</v>
      </c>
      <c r="C604" s="254" t="s">
        <v>3073</v>
      </c>
      <c r="D604" s="255" t="s">
        <v>156</v>
      </c>
      <c r="E604" s="253" t="s">
        <v>2429</v>
      </c>
      <c r="F604" s="255" t="s">
        <v>1827</v>
      </c>
      <c r="G604" s="122" t="str">
        <f ca="1"/>
        <v>Freeport SD 145</v>
      </c>
      <c r="H604" s="122" t="str">
        <f>IFERROR(VLOOKUP(ROWS($H$2:H604),$A$2:$B$995,2,FALSE),"")</f>
        <v/>
      </c>
    </row>
    <row r="605" spans="1:8" ht="15" x14ac:dyDescent="0.25">
      <c r="A605" s="122">
        <f>IF(ISNUMBER(SEARCH('Cover Page'!$D$9,Table1[[#This Row],[School District]])),MAX($A$1:A604)+1,0)</f>
        <v>0</v>
      </c>
      <c r="B605" s="253" t="s">
        <v>691</v>
      </c>
      <c r="C605" s="254" t="s">
        <v>3074</v>
      </c>
      <c r="D605" s="255" t="s">
        <v>154</v>
      </c>
      <c r="E605" s="253" t="s">
        <v>2364</v>
      </c>
      <c r="F605" s="255" t="s">
        <v>1828</v>
      </c>
      <c r="G605" s="122" t="str">
        <f ca="1"/>
        <v>Freeport SD 145</v>
      </c>
      <c r="H605" s="122" t="str">
        <f>IFERROR(VLOOKUP(ROWS($H$2:H605),$A$2:$B$995,2,FALSE),"")</f>
        <v/>
      </c>
    </row>
    <row r="606" spans="1:8" ht="15" x14ac:dyDescent="0.25">
      <c r="A606" s="122">
        <f>IF(ISNUMBER(SEARCH('Cover Page'!$D$9,Table1[[#This Row],[School District]])),MAX($A$1:A605)+1,0)</f>
        <v>0</v>
      </c>
      <c r="B606" s="253" t="s">
        <v>692</v>
      </c>
      <c r="C606" s="254" t="s">
        <v>3075</v>
      </c>
      <c r="D606" s="255" t="s">
        <v>154</v>
      </c>
      <c r="E606" s="253" t="s">
        <v>2365</v>
      </c>
      <c r="F606" s="255" t="s">
        <v>1829</v>
      </c>
      <c r="G606" s="122" t="str">
        <f ca="1"/>
        <v>Freeport SD 145</v>
      </c>
      <c r="H606" s="122" t="str">
        <f>IFERROR(VLOOKUP(ROWS($H$2:H606),$A$2:$B$995,2,FALSE),"")</f>
        <v/>
      </c>
    </row>
    <row r="607" spans="1:8" ht="15" x14ac:dyDescent="0.25">
      <c r="A607" s="122">
        <f>IF(ISNUMBER(SEARCH('Cover Page'!$D$9,Table1[[#This Row],[School District]])),MAX($A$1:A606)+1,0)</f>
        <v>0</v>
      </c>
      <c r="B607" s="253" t="s">
        <v>693</v>
      </c>
      <c r="C607" s="254" t="s">
        <v>3076</v>
      </c>
      <c r="D607" s="255" t="s">
        <v>154</v>
      </c>
      <c r="E607" s="253" t="s">
        <v>1120</v>
      </c>
      <c r="F607" s="255" t="s">
        <v>1830</v>
      </c>
      <c r="G607" s="122" t="str">
        <f ca="1"/>
        <v>Freeport SD 145</v>
      </c>
      <c r="H607" s="122" t="str">
        <f>IFERROR(VLOOKUP(ROWS($H$2:H607),$A$2:$B$995,2,FALSE),"")</f>
        <v/>
      </c>
    </row>
    <row r="608" spans="1:8" ht="15" x14ac:dyDescent="0.25">
      <c r="A608" s="122">
        <f>IF(ISNUMBER(SEARCH('Cover Page'!$D$9,Table1[[#This Row],[School District]])),MAX($A$1:A607)+1,0)</f>
        <v>0</v>
      </c>
      <c r="B608" s="253" t="s">
        <v>694</v>
      </c>
      <c r="C608" s="254" t="s">
        <v>3077</v>
      </c>
      <c r="D608" s="255" t="s">
        <v>154</v>
      </c>
      <c r="E608" s="253" t="s">
        <v>2366</v>
      </c>
      <c r="F608" s="255" t="s">
        <v>1831</v>
      </c>
      <c r="G608" s="122" t="str">
        <f ca="1"/>
        <v>Freeport SD 145</v>
      </c>
      <c r="H608" s="122" t="str">
        <f>IFERROR(VLOOKUP(ROWS($H$2:H608),$A$2:$B$995,2,FALSE),"")</f>
        <v/>
      </c>
    </row>
    <row r="609" spans="1:8" ht="15" x14ac:dyDescent="0.25">
      <c r="A609" s="122">
        <f>IF(ISNUMBER(SEARCH('Cover Page'!$D$9,Table1[[#This Row],[School District]])),MAX($A$1:A608)+1,0)</f>
        <v>0</v>
      </c>
      <c r="B609" s="253" t="s">
        <v>695</v>
      </c>
      <c r="C609" s="254" t="s">
        <v>3078</v>
      </c>
      <c r="D609" s="255" t="s">
        <v>155</v>
      </c>
      <c r="E609" s="253" t="s">
        <v>1050</v>
      </c>
      <c r="F609" s="255" t="s">
        <v>1832</v>
      </c>
      <c r="G609" s="122" t="str">
        <f ca="1"/>
        <v>Freeport SD 145</v>
      </c>
      <c r="H609" s="122" t="str">
        <f>IFERROR(VLOOKUP(ROWS($H$2:H609),$A$2:$B$995,2,FALSE),"")</f>
        <v/>
      </c>
    </row>
    <row r="610" spans="1:8" ht="15" customHeight="1" x14ac:dyDescent="0.25">
      <c r="A610" s="122">
        <f>IF(ISNUMBER(SEARCH('Cover Page'!$D$9,Table1[[#This Row],[School District]])),MAX($A$1:A609)+1,0)</f>
        <v>0</v>
      </c>
      <c r="B610" s="253" t="s">
        <v>696</v>
      </c>
      <c r="C610" s="254" t="s">
        <v>3079</v>
      </c>
      <c r="D610" s="255" t="s">
        <v>154</v>
      </c>
      <c r="E610" s="253" t="s">
        <v>2367</v>
      </c>
      <c r="F610" s="255" t="s">
        <v>1833</v>
      </c>
      <c r="G610" s="122" t="str">
        <f ca="1"/>
        <v>Freeport SD 145</v>
      </c>
      <c r="H610" s="122" t="str">
        <f>IFERROR(VLOOKUP(ROWS($H$2:H610),$A$2:$B$995,2,FALSE),"")</f>
        <v/>
      </c>
    </row>
    <row r="611" spans="1:8" ht="15" x14ac:dyDescent="0.25">
      <c r="A611" s="122">
        <f>IF(ISNUMBER(SEARCH('Cover Page'!$D$9,Table1[[#This Row],[School District]])),MAX($A$1:A610)+1,0)</f>
        <v>0</v>
      </c>
      <c r="B611" s="253" t="s">
        <v>697</v>
      </c>
      <c r="C611" s="254" t="s">
        <v>3080</v>
      </c>
      <c r="D611" s="255" t="s">
        <v>155</v>
      </c>
      <c r="E611" s="253" t="s">
        <v>2368</v>
      </c>
      <c r="F611" s="255" t="s">
        <v>1834</v>
      </c>
      <c r="G611" s="122" t="str">
        <f ca="1"/>
        <v>Freeport SD 145</v>
      </c>
      <c r="H611" s="122" t="str">
        <f>IFERROR(VLOOKUP(ROWS($H$2:H611),$A$2:$B$995,2,FALSE),"")</f>
        <v/>
      </c>
    </row>
    <row r="612" spans="1:8" ht="15" x14ac:dyDescent="0.25">
      <c r="A612" s="122">
        <f>IF(ISNUMBER(SEARCH('Cover Page'!$D$9,Table1[[#This Row],[School District]])),MAX($A$1:A611)+1,0)</f>
        <v>0</v>
      </c>
      <c r="B612" s="253" t="s">
        <v>698</v>
      </c>
      <c r="C612" s="254" t="s">
        <v>3081</v>
      </c>
      <c r="D612" s="255" t="s">
        <v>154</v>
      </c>
      <c r="E612" s="253" t="s">
        <v>1050</v>
      </c>
      <c r="F612" s="255" t="s">
        <v>1835</v>
      </c>
      <c r="G612" s="122" t="str">
        <f ca="1"/>
        <v>Freeport SD 145</v>
      </c>
      <c r="H612" s="122" t="str">
        <f>IFERROR(VLOOKUP(ROWS($H$2:H612),$A$2:$B$995,2,FALSE),"")</f>
        <v/>
      </c>
    </row>
    <row r="613" spans="1:8" ht="15" x14ac:dyDescent="0.25">
      <c r="A613" s="122">
        <f>IF(ISNUMBER(SEARCH('Cover Page'!$D$9,Table1[[#This Row],[School District]])),MAX($A$1:A612)+1,0)</f>
        <v>0</v>
      </c>
      <c r="B613" s="253" t="s">
        <v>1836</v>
      </c>
      <c r="C613" s="254" t="s">
        <v>3082</v>
      </c>
      <c r="D613" s="255" t="s">
        <v>201</v>
      </c>
      <c r="E613" s="253" t="s">
        <v>1050</v>
      </c>
      <c r="F613" s="255" t="s">
        <v>1837</v>
      </c>
      <c r="G613" s="122" t="str">
        <f ca="1"/>
        <v>Freeport SD 145</v>
      </c>
      <c r="H613" s="122" t="str">
        <f>IFERROR(VLOOKUP(ROWS($H$2:H613),$A$2:$B$995,2,FALSE),"")</f>
        <v/>
      </c>
    </row>
    <row r="614" spans="1:8" ht="15" x14ac:dyDescent="0.25">
      <c r="A614" s="122">
        <f>IF(ISNUMBER(SEARCH('Cover Page'!$D$9,Table1[[#This Row],[School District]])),MAX($A$1:A613)+1,0)</f>
        <v>0</v>
      </c>
      <c r="B614" s="253" t="s">
        <v>1838</v>
      </c>
      <c r="C614" s="254" t="s">
        <v>3083</v>
      </c>
      <c r="D614" s="255" t="s">
        <v>155</v>
      </c>
      <c r="E614" s="253" t="s">
        <v>1050</v>
      </c>
      <c r="F614" s="255" t="s">
        <v>1839</v>
      </c>
      <c r="G614" s="122" t="str">
        <f ca="1"/>
        <v>Freeport SD 145</v>
      </c>
      <c r="H614" s="122" t="str">
        <f>IFERROR(VLOOKUP(ROWS($H$2:H614),$A$2:$B$995,2,FALSE),"")</f>
        <v/>
      </c>
    </row>
    <row r="615" spans="1:8" ht="15" x14ac:dyDescent="0.25">
      <c r="A615" s="122">
        <f>IF(ISNUMBER(SEARCH('Cover Page'!$D$9,Table1[[#This Row],[School District]])),MAX($A$1:A614)+1,0)</f>
        <v>0</v>
      </c>
      <c r="B615" s="253" t="s">
        <v>699</v>
      </c>
      <c r="C615" s="254" t="s">
        <v>3084</v>
      </c>
      <c r="D615" s="255" t="s">
        <v>154</v>
      </c>
      <c r="E615" s="253" t="s">
        <v>2307</v>
      </c>
      <c r="F615" s="255" t="s">
        <v>1840</v>
      </c>
      <c r="G615" s="122" t="str">
        <f ca="1"/>
        <v>Freeport SD 145</v>
      </c>
      <c r="H615" s="122" t="str">
        <f>IFERROR(VLOOKUP(ROWS($H$2:H615),$A$2:$B$995,2,FALSE),"")</f>
        <v/>
      </c>
    </row>
    <row r="616" spans="1:8" ht="15" x14ac:dyDescent="0.25">
      <c r="A616" s="122">
        <f>IF(ISNUMBER(SEARCH('Cover Page'!$D$9,Table1[[#This Row],[School District]])),MAX($A$1:A615)+1,0)</f>
        <v>0</v>
      </c>
      <c r="B616" s="253" t="s">
        <v>700</v>
      </c>
      <c r="C616" s="254" t="s">
        <v>3085</v>
      </c>
      <c r="D616" s="255" t="s">
        <v>156</v>
      </c>
      <c r="E616" s="253" t="s">
        <v>2369</v>
      </c>
      <c r="F616" s="255" t="s">
        <v>1841</v>
      </c>
      <c r="G616" s="122" t="str">
        <f ca="1"/>
        <v>Freeport SD 145</v>
      </c>
      <c r="H616" s="122" t="str">
        <f>IFERROR(VLOOKUP(ROWS($H$2:H616),$A$2:$B$995,2,FALSE),"")</f>
        <v/>
      </c>
    </row>
    <row r="617" spans="1:8" ht="15" x14ac:dyDescent="0.25">
      <c r="A617" s="122">
        <f>IF(ISNUMBER(SEARCH('Cover Page'!$D$9,Table1[[#This Row],[School District]])),MAX($A$1:A616)+1,0)</f>
        <v>0</v>
      </c>
      <c r="B617" s="253" t="s">
        <v>701</v>
      </c>
      <c r="C617" s="254" t="s">
        <v>3086</v>
      </c>
      <c r="D617" s="255" t="s">
        <v>154</v>
      </c>
      <c r="E617" s="253" t="s">
        <v>1050</v>
      </c>
      <c r="F617" s="255" t="s">
        <v>1842</v>
      </c>
      <c r="G617" s="122" t="str">
        <f ca="1"/>
        <v>Freeport SD 145</v>
      </c>
      <c r="H617" s="122" t="str">
        <f>IFERROR(VLOOKUP(ROWS($H$2:H617),$A$2:$B$995,2,FALSE),"")</f>
        <v/>
      </c>
    </row>
    <row r="618" spans="1:8" ht="15" customHeight="1" x14ac:dyDescent="0.25">
      <c r="A618" s="122">
        <f>IF(ISNUMBER(SEARCH('Cover Page'!$D$9,Table1[[#This Row],[School District]])),MAX($A$1:A617)+1,0)</f>
        <v>0</v>
      </c>
      <c r="B618" s="253" t="s">
        <v>702</v>
      </c>
      <c r="C618" s="254" t="s">
        <v>3087</v>
      </c>
      <c r="D618" s="255" t="s">
        <v>156</v>
      </c>
      <c r="E618" s="253" t="s">
        <v>2370</v>
      </c>
      <c r="F618" s="255" t="s">
        <v>1843</v>
      </c>
      <c r="G618" s="122" t="str">
        <f ca="1"/>
        <v>Freeport SD 145</v>
      </c>
      <c r="H618" s="122" t="str">
        <f>IFERROR(VLOOKUP(ROWS($H$2:H618),$A$2:$B$995,2,FALSE),"")</f>
        <v/>
      </c>
    </row>
    <row r="619" spans="1:8" ht="15" x14ac:dyDescent="0.25">
      <c r="A619" s="122">
        <f>IF(ISNUMBER(SEARCH('Cover Page'!$D$9,Table1[[#This Row],[School District]])),MAX($A$1:A618)+1,0)</f>
        <v>0</v>
      </c>
      <c r="B619" s="253" t="s">
        <v>703</v>
      </c>
      <c r="C619" s="254" t="s">
        <v>3088</v>
      </c>
      <c r="D619" s="255" t="s">
        <v>156</v>
      </c>
      <c r="E619" s="253" t="s">
        <v>1127</v>
      </c>
      <c r="F619" s="255" t="s">
        <v>1844</v>
      </c>
      <c r="G619" s="122" t="str">
        <f ca="1"/>
        <v>Freeport SD 145</v>
      </c>
      <c r="H619" s="122" t="str">
        <f>IFERROR(VLOOKUP(ROWS($H$2:H619),$A$2:$B$995,2,FALSE),"")</f>
        <v/>
      </c>
    </row>
    <row r="620" spans="1:8" ht="15" x14ac:dyDescent="0.25">
      <c r="A620" s="122">
        <f>IF(ISNUMBER(SEARCH('Cover Page'!$D$9,Table1[[#This Row],[School District]])),MAX($A$1:A619)+1,0)</f>
        <v>0</v>
      </c>
      <c r="B620" s="253" t="s">
        <v>704</v>
      </c>
      <c r="C620" s="254" t="s">
        <v>3089</v>
      </c>
      <c r="D620" s="255" t="s">
        <v>156</v>
      </c>
      <c r="E620" s="253" t="s">
        <v>1048</v>
      </c>
      <c r="F620" s="255" t="s">
        <v>1845</v>
      </c>
      <c r="G620" s="122" t="str">
        <f ca="1"/>
        <v>Freeport SD 145</v>
      </c>
      <c r="H620" s="122" t="str">
        <f>IFERROR(VLOOKUP(ROWS($H$2:H620),$A$2:$B$995,2,FALSE),"")</f>
        <v/>
      </c>
    </row>
    <row r="621" spans="1:8" ht="15" x14ac:dyDescent="0.25">
      <c r="A621" s="122">
        <f>IF(ISNUMBER(SEARCH('Cover Page'!$D$9,Table1[[#This Row],[School District]])),MAX($A$1:A620)+1,0)</f>
        <v>0</v>
      </c>
      <c r="B621" s="253" t="s">
        <v>705</v>
      </c>
      <c r="C621" s="254" t="s">
        <v>3090</v>
      </c>
      <c r="D621" s="255" t="s">
        <v>156</v>
      </c>
      <c r="E621" s="253" t="s">
        <v>1305</v>
      </c>
      <c r="F621" s="255" t="s">
        <v>1846</v>
      </c>
      <c r="G621" s="122" t="str">
        <f ca="1"/>
        <v>Freeport SD 145</v>
      </c>
      <c r="H621" s="122" t="str">
        <f>IFERROR(VLOOKUP(ROWS($H$2:H621),$A$2:$B$995,2,FALSE),"")</f>
        <v/>
      </c>
    </row>
    <row r="622" spans="1:8" ht="15" x14ac:dyDescent="0.25">
      <c r="A622" s="122">
        <f>IF(ISNUMBER(SEARCH('Cover Page'!$D$9,Table1[[#This Row],[School District]])),MAX($A$1:A621)+1,0)</f>
        <v>0</v>
      </c>
      <c r="B622" s="253" t="s">
        <v>706</v>
      </c>
      <c r="C622" s="254" t="s">
        <v>3091</v>
      </c>
      <c r="D622" s="255" t="s">
        <v>201</v>
      </c>
      <c r="E622" s="253" t="s">
        <v>1046</v>
      </c>
      <c r="F622" s="255" t="s">
        <v>1847</v>
      </c>
      <c r="G622" s="122" t="str">
        <f ca="1"/>
        <v>Freeport SD 145</v>
      </c>
      <c r="H622" s="122" t="str">
        <f>IFERROR(VLOOKUP(ROWS($H$2:H622),$A$2:$B$995,2,FALSE),"")</f>
        <v/>
      </c>
    </row>
    <row r="623" spans="1:8" ht="15" customHeight="1" x14ac:dyDescent="0.25">
      <c r="A623" s="122">
        <f>IF(ISNUMBER(SEARCH('Cover Page'!$D$9,Table1[[#This Row],[School District]])),MAX($A$1:A622)+1,0)</f>
        <v>0</v>
      </c>
      <c r="B623" s="253" t="s">
        <v>707</v>
      </c>
      <c r="C623" s="254" t="s">
        <v>3092</v>
      </c>
      <c r="D623" s="255" t="s">
        <v>156</v>
      </c>
      <c r="E623" s="253" t="s">
        <v>2371</v>
      </c>
      <c r="F623" s="255" t="s">
        <v>1848</v>
      </c>
      <c r="G623" s="122" t="str">
        <f ca="1"/>
        <v>Freeport SD 145</v>
      </c>
      <c r="H623" s="122" t="str">
        <f>IFERROR(VLOOKUP(ROWS($H$2:H623),$A$2:$B$995,2,FALSE),"")</f>
        <v/>
      </c>
    </row>
    <row r="624" spans="1:8" ht="15" x14ac:dyDescent="0.25">
      <c r="A624" s="122">
        <f>IF(ISNUMBER(SEARCH('Cover Page'!$D$9,Table1[[#This Row],[School District]])),MAX($A$1:A623)+1,0)</f>
        <v>0</v>
      </c>
      <c r="B624" s="253" t="s">
        <v>708</v>
      </c>
      <c r="C624" s="254" t="s">
        <v>3093</v>
      </c>
      <c r="D624" s="255" t="s">
        <v>156</v>
      </c>
      <c r="E624" s="253" t="s">
        <v>1189</v>
      </c>
      <c r="F624" s="255" t="s">
        <v>1849</v>
      </c>
      <c r="G624" s="122" t="str">
        <f ca="1"/>
        <v>Freeport SD 145</v>
      </c>
      <c r="H624" s="122" t="str">
        <f>IFERROR(VLOOKUP(ROWS($H$2:H624),$A$2:$B$995,2,FALSE),"")</f>
        <v/>
      </c>
    </row>
    <row r="625" spans="1:8" ht="15" x14ac:dyDescent="0.25">
      <c r="A625" s="122">
        <f>IF(ISNUMBER(SEARCH('Cover Page'!$D$9,Table1[[#This Row],[School District]])),MAX($A$1:A624)+1,0)</f>
        <v>0</v>
      </c>
      <c r="B625" s="253" t="s">
        <v>709</v>
      </c>
      <c r="C625" s="254" t="s">
        <v>3094</v>
      </c>
      <c r="D625" s="255" t="s">
        <v>154</v>
      </c>
      <c r="E625" s="253" t="s">
        <v>1050</v>
      </c>
      <c r="F625" s="255" t="s">
        <v>1850</v>
      </c>
      <c r="G625" s="122" t="str">
        <f ca="1"/>
        <v>Freeport SD 145</v>
      </c>
      <c r="H625" s="122" t="str">
        <f>IFERROR(VLOOKUP(ROWS($H$2:H625),$A$2:$B$995,2,FALSE),"")</f>
        <v/>
      </c>
    </row>
    <row r="626" spans="1:8" ht="15" x14ac:dyDescent="0.25">
      <c r="A626" s="122">
        <f>IF(ISNUMBER(SEARCH('Cover Page'!$D$9,Table1[[#This Row],[School District]])),MAX($A$1:A625)+1,0)</f>
        <v>0</v>
      </c>
      <c r="B626" s="253" t="s">
        <v>710</v>
      </c>
      <c r="C626" s="254" t="s">
        <v>3095</v>
      </c>
      <c r="D626" s="255" t="s">
        <v>154</v>
      </c>
      <c r="E626" s="253" t="s">
        <v>1048</v>
      </c>
      <c r="F626" s="255" t="s">
        <v>1851</v>
      </c>
      <c r="G626" s="122" t="str">
        <f ca="1"/>
        <v>Freeport SD 145</v>
      </c>
      <c r="H626" s="122" t="str">
        <f>IFERROR(VLOOKUP(ROWS($H$2:H626),$A$2:$B$995,2,FALSE),"")</f>
        <v/>
      </c>
    </row>
    <row r="627" spans="1:8" ht="15" x14ac:dyDescent="0.25">
      <c r="A627" s="122">
        <f>IF(ISNUMBER(SEARCH('Cover Page'!$D$9,Table1[[#This Row],[School District]])),MAX($A$1:A626)+1,0)</f>
        <v>0</v>
      </c>
      <c r="B627" s="253" t="s">
        <v>711</v>
      </c>
      <c r="C627" s="254" t="s">
        <v>3096</v>
      </c>
      <c r="D627" s="255" t="s">
        <v>201</v>
      </c>
      <c r="E627" s="253" t="s">
        <v>1050</v>
      </c>
      <c r="F627" s="255" t="s">
        <v>1852</v>
      </c>
      <c r="G627" s="122" t="str">
        <f ca="1"/>
        <v>Freeport SD 145</v>
      </c>
      <c r="H627" s="122" t="str">
        <f>IFERROR(VLOOKUP(ROWS($H$2:H627),$A$2:$B$995,2,FALSE),"")</f>
        <v/>
      </c>
    </row>
    <row r="628" spans="1:8" ht="15" x14ac:dyDescent="0.25">
      <c r="A628" s="122">
        <f>IF(ISNUMBER(SEARCH('Cover Page'!$D$9,Table1[[#This Row],[School District]])),MAX($A$1:A627)+1,0)</f>
        <v>0</v>
      </c>
      <c r="B628" s="253" t="s">
        <v>712</v>
      </c>
      <c r="C628" s="254" t="s">
        <v>3097</v>
      </c>
      <c r="D628" s="255" t="s">
        <v>154</v>
      </c>
      <c r="E628" s="253" t="s">
        <v>1054</v>
      </c>
      <c r="F628" s="255" t="s">
        <v>1853</v>
      </c>
      <c r="G628" s="122" t="str">
        <f ca="1"/>
        <v>Freeport SD 145</v>
      </c>
      <c r="H628" s="122" t="str">
        <f>IFERROR(VLOOKUP(ROWS($H$2:H628),$A$2:$B$995,2,FALSE),"")</f>
        <v/>
      </c>
    </row>
    <row r="629" spans="1:8" ht="15" customHeight="1" x14ac:dyDescent="0.25">
      <c r="A629" s="122">
        <f>IF(ISNUMBER(SEARCH('Cover Page'!$D$9,Table1[[#This Row],[School District]])),MAX($A$1:A628)+1,0)</f>
        <v>0</v>
      </c>
      <c r="B629" s="253" t="s">
        <v>713</v>
      </c>
      <c r="C629" s="254" t="s">
        <v>3098</v>
      </c>
      <c r="D629" s="255" t="s">
        <v>156</v>
      </c>
      <c r="E629" s="253" t="s">
        <v>1452</v>
      </c>
      <c r="F629" s="255" t="s">
        <v>1854</v>
      </c>
      <c r="G629" s="122" t="str">
        <f ca="1"/>
        <v>Freeport SD 145</v>
      </c>
      <c r="H629" s="122" t="str">
        <f>IFERROR(VLOOKUP(ROWS($H$2:H629),$A$2:$B$995,2,FALSE),"")</f>
        <v/>
      </c>
    </row>
    <row r="630" spans="1:8" ht="15" customHeight="1" x14ac:dyDescent="0.25">
      <c r="A630" s="122">
        <f>IF(ISNUMBER(SEARCH('Cover Page'!$D$9,Table1[[#This Row],[School District]])),MAX($A$1:A629)+1,0)</f>
        <v>0</v>
      </c>
      <c r="B630" s="253" t="s">
        <v>714</v>
      </c>
      <c r="C630" s="254" t="s">
        <v>3099</v>
      </c>
      <c r="D630" s="255" t="s">
        <v>154</v>
      </c>
      <c r="E630" s="253" t="s">
        <v>1050</v>
      </c>
      <c r="F630" s="255" t="s">
        <v>1855</v>
      </c>
      <c r="G630" s="122" t="str">
        <f ca="1"/>
        <v>Freeport SD 145</v>
      </c>
      <c r="H630" s="122" t="str">
        <f>IFERROR(VLOOKUP(ROWS($H$2:H630),$A$2:$B$995,2,FALSE),"")</f>
        <v/>
      </c>
    </row>
    <row r="631" spans="1:8" ht="15" x14ac:dyDescent="0.25">
      <c r="A631" s="122">
        <f>IF(ISNUMBER(SEARCH('Cover Page'!$D$9,Table1[[#This Row],[School District]])),MAX($A$1:A630)+1,0)</f>
        <v>0</v>
      </c>
      <c r="B631" s="253" t="s">
        <v>715</v>
      </c>
      <c r="C631" s="254" t="s">
        <v>3100</v>
      </c>
      <c r="D631" s="255" t="s">
        <v>154</v>
      </c>
      <c r="E631" s="253" t="s">
        <v>1050</v>
      </c>
      <c r="F631" s="255" t="s">
        <v>1856</v>
      </c>
      <c r="G631" s="122" t="str">
        <f ca="1"/>
        <v>Freeport SD 145</v>
      </c>
      <c r="H631" s="122" t="str">
        <f>IFERROR(VLOOKUP(ROWS($H$2:H631),$A$2:$B$995,2,FALSE),"")</f>
        <v/>
      </c>
    </row>
    <row r="632" spans="1:8" ht="15" customHeight="1" x14ac:dyDescent="0.25">
      <c r="A632" s="122">
        <f>IF(ISNUMBER(SEARCH('Cover Page'!$D$9,Table1[[#This Row],[School District]])),MAX($A$1:A631)+1,0)</f>
        <v>0</v>
      </c>
      <c r="B632" s="253" t="s">
        <v>716</v>
      </c>
      <c r="C632" s="254" t="s">
        <v>3101</v>
      </c>
      <c r="D632" s="255" t="s">
        <v>154</v>
      </c>
      <c r="E632" s="253" t="s">
        <v>1050</v>
      </c>
      <c r="F632" s="255" t="s">
        <v>1857</v>
      </c>
      <c r="G632" s="122" t="str">
        <f ca="1"/>
        <v>Freeport SD 145</v>
      </c>
      <c r="H632" s="122" t="str">
        <f>IFERROR(VLOOKUP(ROWS($H$2:H632),$A$2:$B$995,2,FALSE),"")</f>
        <v/>
      </c>
    </row>
    <row r="633" spans="1:8" ht="15" customHeight="1" x14ac:dyDescent="0.25">
      <c r="A633" s="122">
        <f>IF(ISNUMBER(SEARCH('Cover Page'!$D$9,Table1[[#This Row],[School District]])),MAX($A$1:A632)+1,0)</f>
        <v>0</v>
      </c>
      <c r="B633" s="253" t="s">
        <v>717</v>
      </c>
      <c r="C633" s="254" t="s">
        <v>3102</v>
      </c>
      <c r="D633" s="255" t="s">
        <v>201</v>
      </c>
      <c r="E633" s="253" t="s">
        <v>1103</v>
      </c>
      <c r="F633" s="255" t="s">
        <v>1858</v>
      </c>
      <c r="G633" s="122" t="str">
        <f ca="1"/>
        <v>Freeport SD 145</v>
      </c>
      <c r="H633" s="122" t="str">
        <f>IFERROR(VLOOKUP(ROWS($H$2:H633),$A$2:$B$995,2,FALSE),"")</f>
        <v/>
      </c>
    </row>
    <row r="634" spans="1:8" ht="15" x14ac:dyDescent="0.25">
      <c r="A634" s="122">
        <f>IF(ISNUMBER(SEARCH('Cover Page'!$D$9,Table1[[#This Row],[School District]])),MAX($A$1:A633)+1,0)</f>
        <v>0</v>
      </c>
      <c r="B634" s="253" t="s">
        <v>718</v>
      </c>
      <c r="C634" s="254" t="s">
        <v>3103</v>
      </c>
      <c r="D634" s="255" t="s">
        <v>201</v>
      </c>
      <c r="E634" s="253" t="s">
        <v>1048</v>
      </c>
      <c r="F634" s="255" t="s">
        <v>1859</v>
      </c>
      <c r="G634" s="122" t="str">
        <f ca="1"/>
        <v>Freeport SD 145</v>
      </c>
      <c r="H634" s="122" t="str">
        <f>IFERROR(VLOOKUP(ROWS($H$2:H634),$A$2:$B$995,2,FALSE),"")</f>
        <v/>
      </c>
    </row>
    <row r="635" spans="1:8" ht="15" customHeight="1" x14ac:dyDescent="0.25">
      <c r="A635" s="122">
        <f>IF(ISNUMBER(SEARCH('Cover Page'!$D$9,Table1[[#This Row],[School District]])),MAX($A$1:A634)+1,0)</f>
        <v>0</v>
      </c>
      <c r="B635" s="428" t="s">
        <v>3486</v>
      </c>
      <c r="C635" s="254" t="s">
        <v>3104</v>
      </c>
      <c r="D635" s="255" t="s">
        <v>155</v>
      </c>
      <c r="E635" s="253" t="s">
        <v>1050</v>
      </c>
      <c r="F635" s="255" t="s">
        <v>1860</v>
      </c>
      <c r="G635" s="122" t="str">
        <f ca="1"/>
        <v>Freeport SD 145</v>
      </c>
      <c r="H635" s="122" t="str">
        <f>IFERROR(VLOOKUP(ROWS($H$2:H635),$A$2:$B$995,2,FALSE),"")</f>
        <v/>
      </c>
    </row>
    <row r="636" spans="1:8" ht="15" x14ac:dyDescent="0.25">
      <c r="A636" s="122">
        <f>IF(ISNUMBER(SEARCH('Cover Page'!$D$9,Table1[[#This Row],[School District]])),MAX($A$1:A635)+1,0)</f>
        <v>0</v>
      </c>
      <c r="B636" s="253" t="s">
        <v>719</v>
      </c>
      <c r="C636" s="254" t="s">
        <v>3105</v>
      </c>
      <c r="D636" s="255" t="s">
        <v>201</v>
      </c>
      <c r="E636" s="253" t="s">
        <v>1050</v>
      </c>
      <c r="F636" s="255" t="s">
        <v>1861</v>
      </c>
      <c r="G636" s="122" t="str">
        <f ca="1"/>
        <v>Freeport SD 145</v>
      </c>
      <c r="H636" s="122" t="str">
        <f>IFERROR(VLOOKUP(ROWS($H$2:H636),$A$2:$B$995,2,FALSE),"")</f>
        <v/>
      </c>
    </row>
    <row r="637" spans="1:8" ht="15" customHeight="1" x14ac:dyDescent="0.25">
      <c r="A637" s="122">
        <f>IF(ISNUMBER(SEARCH('Cover Page'!$D$9,Table1[[#This Row],[School District]])),MAX($A$1:A636)+1,0)</f>
        <v>0</v>
      </c>
      <c r="B637" s="253" t="s">
        <v>720</v>
      </c>
      <c r="C637" s="254" t="s">
        <v>3106</v>
      </c>
      <c r="D637" s="255" t="s">
        <v>201</v>
      </c>
      <c r="E637" s="253" t="s">
        <v>1400</v>
      </c>
      <c r="F637" s="255" t="s">
        <v>1862</v>
      </c>
      <c r="G637" s="122" t="str">
        <f ca="1"/>
        <v>Freeport SD 145</v>
      </c>
      <c r="H637" s="122" t="str">
        <f>IFERROR(VLOOKUP(ROWS($H$2:H637),$A$2:$B$995,2,FALSE),"")</f>
        <v/>
      </c>
    </row>
    <row r="638" spans="1:8" ht="15" customHeight="1" x14ac:dyDescent="0.25">
      <c r="A638" s="122">
        <f>IF(ISNUMBER(SEARCH('Cover Page'!$D$9,Table1[[#This Row],[School District]])),MAX($A$1:A637)+1,0)</f>
        <v>0</v>
      </c>
      <c r="B638" s="253" t="s">
        <v>1863</v>
      </c>
      <c r="C638" s="254" t="s">
        <v>3107</v>
      </c>
      <c r="D638" s="255" t="s">
        <v>201</v>
      </c>
      <c r="E638" s="253" t="s">
        <v>1050</v>
      </c>
      <c r="F638" s="255" t="s">
        <v>1864</v>
      </c>
      <c r="G638" s="122" t="str">
        <f ca="1"/>
        <v>Freeport SD 145</v>
      </c>
      <c r="H638" s="122" t="str">
        <f>IFERROR(VLOOKUP(ROWS($H$2:H638),$A$2:$B$995,2,FALSE),"")</f>
        <v/>
      </c>
    </row>
    <row r="639" spans="1:8" ht="15" x14ac:dyDescent="0.25">
      <c r="A639" s="122">
        <f>IF(ISNUMBER(SEARCH('Cover Page'!$D$9,Table1[[#This Row],[School District]])),MAX($A$1:A638)+1,0)</f>
        <v>0</v>
      </c>
      <c r="B639" s="253" t="s">
        <v>721</v>
      </c>
      <c r="C639" s="254" t="s">
        <v>3108</v>
      </c>
      <c r="D639" s="255" t="s">
        <v>156</v>
      </c>
      <c r="E639" s="253" t="s">
        <v>1189</v>
      </c>
      <c r="F639" s="255" t="s">
        <v>1865</v>
      </c>
      <c r="G639" s="122" t="str">
        <f ca="1"/>
        <v>Freeport SD 145</v>
      </c>
      <c r="H639" s="122" t="str">
        <f>IFERROR(VLOOKUP(ROWS($H$2:H639),$A$2:$B$995,2,FALSE),"")</f>
        <v/>
      </c>
    </row>
    <row r="640" spans="1:8" ht="15" x14ac:dyDescent="0.25">
      <c r="A640" s="122">
        <f>IF(ISNUMBER(SEARCH('Cover Page'!$D$9,Table1[[#This Row],[School District]])),MAX($A$1:A639)+1,0)</f>
        <v>0</v>
      </c>
      <c r="B640" s="253" t="s">
        <v>1866</v>
      </c>
      <c r="C640" s="254" t="s">
        <v>3109</v>
      </c>
      <c r="D640" s="255" t="s">
        <v>201</v>
      </c>
      <c r="E640" s="253" t="s">
        <v>1648</v>
      </c>
      <c r="F640" s="255" t="s">
        <v>1867</v>
      </c>
      <c r="G640" s="122" t="str">
        <f ca="1"/>
        <v>Freeport SD 145</v>
      </c>
      <c r="H640" s="122" t="str">
        <f>IFERROR(VLOOKUP(ROWS($H$2:H640),$A$2:$B$995,2,FALSE),"")</f>
        <v/>
      </c>
    </row>
    <row r="641" spans="1:8" ht="15" x14ac:dyDescent="0.25">
      <c r="A641" s="122">
        <f>IF(ISNUMBER(SEARCH('Cover Page'!$D$9,Table1[[#This Row],[School District]])),MAX($A$1:A640)+1,0)</f>
        <v>0</v>
      </c>
      <c r="B641" s="253" t="s">
        <v>722</v>
      </c>
      <c r="C641" s="254" t="s">
        <v>3110</v>
      </c>
      <c r="D641" s="255" t="s">
        <v>154</v>
      </c>
      <c r="E641" s="253" t="s">
        <v>1112</v>
      </c>
      <c r="F641" s="255" t="s">
        <v>1868</v>
      </c>
      <c r="G641" s="122" t="str">
        <f ca="1"/>
        <v>Freeport SD 145</v>
      </c>
      <c r="H641" s="122" t="str">
        <f>IFERROR(VLOOKUP(ROWS($H$2:H641),$A$2:$B$995,2,FALSE),"")</f>
        <v/>
      </c>
    </row>
    <row r="642" spans="1:8" ht="15" x14ac:dyDescent="0.25">
      <c r="A642" s="122">
        <f>IF(ISNUMBER(SEARCH('Cover Page'!$D$9,Table1[[#This Row],[School District]])),MAX($A$1:A641)+1,0)</f>
        <v>0</v>
      </c>
      <c r="B642" s="253" t="s">
        <v>723</v>
      </c>
      <c r="C642" s="254" t="s">
        <v>3111</v>
      </c>
      <c r="D642" s="255" t="s">
        <v>201</v>
      </c>
      <c r="E642" s="253" t="s">
        <v>1420</v>
      </c>
      <c r="F642" s="255" t="s">
        <v>1869</v>
      </c>
      <c r="G642" s="122" t="str">
        <f ca="1"/>
        <v>Freeport SD 145</v>
      </c>
      <c r="H642" s="122" t="str">
        <f>IFERROR(VLOOKUP(ROWS($H$2:H642),$A$2:$B$995,2,FALSE),"")</f>
        <v/>
      </c>
    </row>
    <row r="643" spans="1:8" ht="15" x14ac:dyDescent="0.25">
      <c r="A643" s="122">
        <f>IF(ISNUMBER(SEARCH('Cover Page'!$D$9,Table1[[#This Row],[School District]])),MAX($A$1:A642)+1,0)</f>
        <v>0</v>
      </c>
      <c r="B643" s="253" t="s">
        <v>1870</v>
      </c>
      <c r="C643" s="254" t="s">
        <v>3112</v>
      </c>
      <c r="D643" s="255" t="s">
        <v>154</v>
      </c>
      <c r="E643" s="253" t="s">
        <v>2295</v>
      </c>
      <c r="F643" s="255" t="s">
        <v>1871</v>
      </c>
      <c r="G643" s="122" t="str">
        <f ca="1"/>
        <v>Freeport SD 145</v>
      </c>
      <c r="H643" s="122" t="str">
        <f>IFERROR(VLOOKUP(ROWS($H$2:H643),$A$2:$B$995,2,FALSE),"")</f>
        <v/>
      </c>
    </row>
    <row r="644" spans="1:8" ht="15" x14ac:dyDescent="0.25">
      <c r="A644" s="122">
        <f>IF(ISNUMBER(SEARCH('Cover Page'!$D$9,Table1[[#This Row],[School District]])),MAX($A$1:A643)+1,0)</f>
        <v>0</v>
      </c>
      <c r="B644" s="253" t="s">
        <v>1872</v>
      </c>
      <c r="C644" s="254" t="s">
        <v>3113</v>
      </c>
      <c r="D644" s="255" t="s">
        <v>155</v>
      </c>
      <c r="E644" s="253" t="s">
        <v>2295</v>
      </c>
      <c r="F644" s="255" t="s">
        <v>1873</v>
      </c>
      <c r="G644" s="122" t="str">
        <f ca="1"/>
        <v>Freeport SD 145</v>
      </c>
      <c r="H644" s="122" t="str">
        <f>IFERROR(VLOOKUP(ROWS($H$2:H644),$A$2:$B$995,2,FALSE),"")</f>
        <v/>
      </c>
    </row>
    <row r="645" spans="1:8" ht="15" x14ac:dyDescent="0.25">
      <c r="A645" s="122">
        <f>IF(ISNUMBER(SEARCH('Cover Page'!$D$9,Table1[[#This Row],[School District]])),MAX($A$1:A644)+1,0)</f>
        <v>0</v>
      </c>
      <c r="B645" s="253" t="s">
        <v>1874</v>
      </c>
      <c r="C645" s="254" t="s">
        <v>3114</v>
      </c>
      <c r="D645" s="255" t="s">
        <v>154</v>
      </c>
      <c r="E645" s="253" t="s">
        <v>1112</v>
      </c>
      <c r="F645" s="255" t="s">
        <v>1875</v>
      </c>
      <c r="G645" s="122" t="str">
        <f ca="1"/>
        <v>Freeport SD 145</v>
      </c>
      <c r="H645" s="122" t="str">
        <f>IFERROR(VLOOKUP(ROWS($H$2:H645),$A$2:$B$995,2,FALSE),"")</f>
        <v/>
      </c>
    </row>
    <row r="646" spans="1:8" ht="15" x14ac:dyDescent="0.25">
      <c r="A646" s="122">
        <f>IF(ISNUMBER(SEARCH('Cover Page'!$D$9,Table1[[#This Row],[School District]])),MAX($A$1:A645)+1,0)</f>
        <v>0</v>
      </c>
      <c r="B646" s="253" t="s">
        <v>724</v>
      </c>
      <c r="C646" s="254" t="s">
        <v>3115</v>
      </c>
      <c r="D646" s="255" t="s">
        <v>154</v>
      </c>
      <c r="E646" s="253" t="s">
        <v>1048</v>
      </c>
      <c r="F646" s="255" t="s">
        <v>1876</v>
      </c>
      <c r="G646" s="122" t="str">
        <f ca="1"/>
        <v>Freeport SD 145</v>
      </c>
      <c r="H646" s="122" t="str">
        <f>IFERROR(VLOOKUP(ROWS($H$2:H646),$A$2:$B$995,2,FALSE),"")</f>
        <v/>
      </c>
    </row>
    <row r="647" spans="1:8" ht="15" x14ac:dyDescent="0.25">
      <c r="A647" s="122">
        <f>IF(ISNUMBER(SEARCH('Cover Page'!$D$9,Table1[[#This Row],[School District]])),MAX($A$1:A646)+1,0)</f>
        <v>0</v>
      </c>
      <c r="B647" s="253" t="s">
        <v>725</v>
      </c>
      <c r="C647" s="254" t="s">
        <v>3116</v>
      </c>
      <c r="D647" s="255" t="s">
        <v>155</v>
      </c>
      <c r="E647" s="253" t="s">
        <v>1050</v>
      </c>
      <c r="F647" s="255" t="s">
        <v>1877</v>
      </c>
      <c r="G647" s="122" t="str">
        <f ca="1"/>
        <v>Freeport SD 145</v>
      </c>
      <c r="H647" s="122" t="str">
        <f>IFERROR(VLOOKUP(ROWS($H$2:H647),$A$2:$B$995,2,FALSE),"")</f>
        <v/>
      </c>
    </row>
    <row r="648" spans="1:8" ht="15" x14ac:dyDescent="0.25">
      <c r="A648" s="122">
        <f>IF(ISNUMBER(SEARCH('Cover Page'!$D$9,Table1[[#This Row],[School District]])),MAX($A$1:A647)+1,0)</f>
        <v>0</v>
      </c>
      <c r="B648" s="253" t="s">
        <v>726</v>
      </c>
      <c r="C648" s="254" t="s">
        <v>3117</v>
      </c>
      <c r="D648" s="255" t="s">
        <v>154</v>
      </c>
      <c r="E648" s="253" t="s">
        <v>1050</v>
      </c>
      <c r="F648" s="255" t="s">
        <v>1878</v>
      </c>
      <c r="G648" s="122" t="str">
        <f ca="1"/>
        <v>Freeport SD 145</v>
      </c>
      <c r="H648" s="122" t="str">
        <f>IFERROR(VLOOKUP(ROWS($H$2:H648),$A$2:$B$995,2,FALSE),"")</f>
        <v/>
      </c>
    </row>
    <row r="649" spans="1:8" ht="15" x14ac:dyDescent="0.25">
      <c r="A649" s="122">
        <f>IF(ISNUMBER(SEARCH('Cover Page'!$D$9,Table1[[#This Row],[School District]])),MAX($A$1:A648)+1,0)</f>
        <v>0</v>
      </c>
      <c r="B649" s="253" t="s">
        <v>727</v>
      </c>
      <c r="C649" s="254" t="s">
        <v>3118</v>
      </c>
      <c r="D649" s="255" t="s">
        <v>155</v>
      </c>
      <c r="E649" s="253" t="s">
        <v>1050</v>
      </c>
      <c r="F649" s="255" t="s">
        <v>1879</v>
      </c>
      <c r="G649" s="122" t="str">
        <f ca="1"/>
        <v>Freeport SD 145</v>
      </c>
      <c r="H649" s="122" t="str">
        <f>IFERROR(VLOOKUP(ROWS($H$2:H649),$A$2:$B$995,2,FALSE),"")</f>
        <v/>
      </c>
    </row>
    <row r="650" spans="1:8" ht="15" x14ac:dyDescent="0.25">
      <c r="A650" s="122">
        <f>IF(ISNUMBER(SEARCH('Cover Page'!$D$9,Table1[[#This Row],[School District]])),MAX($A$1:A649)+1,0)</f>
        <v>0</v>
      </c>
      <c r="B650" s="253" t="s">
        <v>728</v>
      </c>
      <c r="C650" s="254" t="s">
        <v>3119</v>
      </c>
      <c r="D650" s="255" t="s">
        <v>154</v>
      </c>
      <c r="E650" s="253" t="s">
        <v>1050</v>
      </c>
      <c r="F650" s="255" t="s">
        <v>1880</v>
      </c>
      <c r="G650" s="122" t="str">
        <f ca="1"/>
        <v>Freeport SD 145</v>
      </c>
      <c r="H650" s="122" t="str">
        <f>IFERROR(VLOOKUP(ROWS($H$2:H650),$A$2:$B$995,2,FALSE),"")</f>
        <v/>
      </c>
    </row>
    <row r="651" spans="1:8" ht="15" x14ac:dyDescent="0.25">
      <c r="A651" s="122">
        <f>IF(ISNUMBER(SEARCH('Cover Page'!$D$9,Table1[[#This Row],[School District]])),MAX($A$1:A650)+1,0)</f>
        <v>0</v>
      </c>
      <c r="B651" s="253" t="s">
        <v>729</v>
      </c>
      <c r="C651" s="254" t="s">
        <v>3120</v>
      </c>
      <c r="D651" s="255" t="s">
        <v>154</v>
      </c>
      <c r="E651" s="253" t="s">
        <v>1093</v>
      </c>
      <c r="F651" s="255" t="s">
        <v>1881</v>
      </c>
      <c r="G651" s="122" t="str">
        <f ca="1"/>
        <v>Freeport SD 145</v>
      </c>
      <c r="H651" s="122" t="str">
        <f>IFERROR(VLOOKUP(ROWS($H$2:H651),$A$2:$B$995,2,FALSE),"")</f>
        <v/>
      </c>
    </row>
    <row r="652" spans="1:8" ht="15" x14ac:dyDescent="0.25">
      <c r="A652" s="122">
        <f>IF(ISNUMBER(SEARCH('Cover Page'!$D$9,Table1[[#This Row],[School District]])),MAX($A$1:A651)+1,0)</f>
        <v>0</v>
      </c>
      <c r="B652" s="253" t="s">
        <v>730</v>
      </c>
      <c r="C652" s="254" t="s">
        <v>3121</v>
      </c>
      <c r="D652" s="255" t="s">
        <v>156</v>
      </c>
      <c r="E652" s="253" t="s">
        <v>2430</v>
      </c>
      <c r="F652" s="255" t="s">
        <v>1882</v>
      </c>
      <c r="G652" s="122" t="str">
        <f ca="1"/>
        <v>Freeport SD 145</v>
      </c>
      <c r="H652" s="122" t="str">
        <f>IFERROR(VLOOKUP(ROWS($H$2:H652),$A$2:$B$995,2,FALSE),"")</f>
        <v/>
      </c>
    </row>
    <row r="653" spans="1:8" ht="15" customHeight="1" x14ac:dyDescent="0.25">
      <c r="A653" s="122">
        <f>IF(ISNUMBER(SEARCH('Cover Page'!$D$9,Table1[[#This Row],[School District]])),MAX($A$1:A652)+1,0)</f>
        <v>0</v>
      </c>
      <c r="B653" s="253" t="s">
        <v>731</v>
      </c>
      <c r="C653" s="254" t="s">
        <v>3122</v>
      </c>
      <c r="D653" s="255" t="s">
        <v>156</v>
      </c>
      <c r="E653" s="253" t="s">
        <v>1088</v>
      </c>
      <c r="F653" s="255" t="s">
        <v>1883</v>
      </c>
      <c r="G653" s="122" t="str">
        <f ca="1"/>
        <v>Freeport SD 145</v>
      </c>
      <c r="H653" s="122" t="str">
        <f>IFERROR(VLOOKUP(ROWS($H$2:H653),$A$2:$B$995,2,FALSE),"")</f>
        <v/>
      </c>
    </row>
    <row r="654" spans="1:8" ht="15" x14ac:dyDescent="0.25">
      <c r="A654" s="122">
        <f>IF(ISNUMBER(SEARCH('Cover Page'!$D$9,Table1[[#This Row],[School District]])),MAX($A$1:A653)+1,0)</f>
        <v>0</v>
      </c>
      <c r="B654" s="253" t="s">
        <v>732</v>
      </c>
      <c r="C654" s="254" t="s">
        <v>3123</v>
      </c>
      <c r="D654" s="255" t="s">
        <v>156</v>
      </c>
      <c r="E654" s="253" t="s">
        <v>1593</v>
      </c>
      <c r="F654" s="255" t="s">
        <v>1884</v>
      </c>
      <c r="G654" s="122" t="str">
        <f ca="1"/>
        <v>Freeport SD 145</v>
      </c>
      <c r="H654" s="122" t="str">
        <f>IFERROR(VLOOKUP(ROWS($H$2:H654),$A$2:$B$995,2,FALSE),"")</f>
        <v/>
      </c>
    </row>
    <row r="655" spans="1:8" ht="15" customHeight="1" x14ac:dyDescent="0.25">
      <c r="A655" s="122">
        <f>IF(ISNUMBER(SEARCH('Cover Page'!$D$9,Table1[[#This Row],[School District]])),MAX($A$1:A654)+1,0)</f>
        <v>0</v>
      </c>
      <c r="B655" s="253" t="s">
        <v>733</v>
      </c>
      <c r="C655" s="254" t="s">
        <v>3124</v>
      </c>
      <c r="D655" s="255" t="s">
        <v>154</v>
      </c>
      <c r="E655" s="253" t="s">
        <v>1325</v>
      </c>
      <c r="F655" s="255" t="s">
        <v>1885</v>
      </c>
      <c r="G655" s="122" t="str">
        <f ca="1"/>
        <v>Freeport SD 145</v>
      </c>
      <c r="H655" s="122" t="str">
        <f>IFERROR(VLOOKUP(ROWS($H$2:H655),$A$2:$B$995,2,FALSE),"")</f>
        <v/>
      </c>
    </row>
    <row r="656" spans="1:8" ht="15" x14ac:dyDescent="0.25">
      <c r="A656" s="122">
        <f>IF(ISNUMBER(SEARCH('Cover Page'!$D$9,Table1[[#This Row],[School District]])),MAX($A$1:A655)+1,0)</f>
        <v>0</v>
      </c>
      <c r="B656" s="253" t="s">
        <v>734</v>
      </c>
      <c r="C656" s="254" t="s">
        <v>3125</v>
      </c>
      <c r="D656" s="255" t="s">
        <v>156</v>
      </c>
      <c r="E656" s="253" t="s">
        <v>1256</v>
      </c>
      <c r="F656" s="255" t="s">
        <v>1886</v>
      </c>
      <c r="G656" s="122" t="str">
        <f ca="1"/>
        <v>Freeport SD 145</v>
      </c>
      <c r="H656" s="122" t="str">
        <f>IFERROR(VLOOKUP(ROWS($H$2:H656),$A$2:$B$995,2,FALSE),"")</f>
        <v/>
      </c>
    </row>
    <row r="657" spans="1:8" ht="15" x14ac:dyDescent="0.25">
      <c r="A657" s="122">
        <f>IF(ISNUMBER(SEARCH('Cover Page'!$D$9,Table1[[#This Row],[School District]])),MAX($A$1:A656)+1,0)</f>
        <v>0</v>
      </c>
      <c r="B657" s="253" t="s">
        <v>735</v>
      </c>
      <c r="C657" s="254" t="s">
        <v>3126</v>
      </c>
      <c r="D657" s="255" t="s">
        <v>201</v>
      </c>
      <c r="E657" s="253" t="s">
        <v>1199</v>
      </c>
      <c r="F657" s="255" t="s">
        <v>1887</v>
      </c>
      <c r="G657" s="122" t="str">
        <f ca="1"/>
        <v>Freeport SD 145</v>
      </c>
      <c r="H657" s="122" t="str">
        <f>IFERROR(VLOOKUP(ROWS($H$2:H657),$A$2:$B$995,2,FALSE),"")</f>
        <v/>
      </c>
    </row>
    <row r="658" spans="1:8" ht="15" customHeight="1" x14ac:dyDescent="0.25">
      <c r="A658" s="122">
        <f>IF(ISNUMBER(SEARCH('Cover Page'!$D$9,Table1[[#This Row],[School District]])),MAX($A$1:A657)+1,0)</f>
        <v>0</v>
      </c>
      <c r="B658" s="253" t="s">
        <v>736</v>
      </c>
      <c r="C658" s="254" t="s">
        <v>3127</v>
      </c>
      <c r="D658" s="255" t="s">
        <v>154</v>
      </c>
      <c r="E658" s="253" t="s">
        <v>2320</v>
      </c>
      <c r="F658" s="255" t="s">
        <v>1888</v>
      </c>
      <c r="G658" s="122" t="str">
        <f ca="1"/>
        <v>Freeport SD 145</v>
      </c>
      <c r="H658" s="122" t="str">
        <f>IFERROR(VLOOKUP(ROWS($H$2:H658),$A$2:$B$995,2,FALSE),"")</f>
        <v/>
      </c>
    </row>
    <row r="659" spans="1:8" ht="15" customHeight="1" x14ac:dyDescent="0.25">
      <c r="A659" s="122">
        <f>IF(ISNUMBER(SEARCH('Cover Page'!$D$9,Table1[[#This Row],[School District]])),MAX($A$1:A658)+1,0)</f>
        <v>0</v>
      </c>
      <c r="B659" s="253" t="s">
        <v>737</v>
      </c>
      <c r="C659" s="254" t="s">
        <v>3128</v>
      </c>
      <c r="D659" s="255" t="s">
        <v>201</v>
      </c>
      <c r="E659" s="253" t="s">
        <v>2431</v>
      </c>
      <c r="F659" s="255" t="s">
        <v>1889</v>
      </c>
      <c r="G659" s="122" t="str">
        <f ca="1"/>
        <v>Freeport SD 145</v>
      </c>
      <c r="H659" s="122" t="str">
        <f>IFERROR(VLOOKUP(ROWS($H$2:H659),$A$2:$B$995,2,FALSE),"")</f>
        <v/>
      </c>
    </row>
    <row r="660" spans="1:8" ht="15" x14ac:dyDescent="0.25">
      <c r="A660" s="122">
        <f>IF(ISNUMBER(SEARCH('Cover Page'!$D$9,Table1[[#This Row],[School District]])),MAX($A$1:A659)+1,0)</f>
        <v>0</v>
      </c>
      <c r="B660" s="253" t="s">
        <v>738</v>
      </c>
      <c r="C660" s="254" t="s">
        <v>3129</v>
      </c>
      <c r="D660" s="255" t="s">
        <v>154</v>
      </c>
      <c r="E660" s="253" t="s">
        <v>1192</v>
      </c>
      <c r="F660" s="255" t="s">
        <v>1890</v>
      </c>
      <c r="G660" s="122" t="str">
        <f ca="1"/>
        <v>Freeport SD 145</v>
      </c>
      <c r="H660" s="122" t="str">
        <f>IFERROR(VLOOKUP(ROWS($H$2:H660),$A$2:$B$995,2,FALSE),"")</f>
        <v/>
      </c>
    </row>
    <row r="661" spans="1:8" ht="15" x14ac:dyDescent="0.25">
      <c r="A661" s="122">
        <f>IF(ISNUMBER(SEARCH('Cover Page'!$D$9,Table1[[#This Row],[School District]])),MAX($A$1:A660)+1,0)</f>
        <v>0</v>
      </c>
      <c r="B661" s="253" t="s">
        <v>739</v>
      </c>
      <c r="C661" s="254" t="s">
        <v>3130</v>
      </c>
      <c r="D661" s="255" t="s">
        <v>155</v>
      </c>
      <c r="E661" s="253" t="s">
        <v>1192</v>
      </c>
      <c r="F661" s="255" t="s">
        <v>1890</v>
      </c>
      <c r="G661" s="122" t="str">
        <f ca="1"/>
        <v>Freeport SD 145</v>
      </c>
      <c r="H661" s="122" t="str">
        <f>IFERROR(VLOOKUP(ROWS($H$2:H661),$A$2:$B$995,2,FALSE),"")</f>
        <v/>
      </c>
    </row>
    <row r="662" spans="1:8" ht="15" x14ac:dyDescent="0.25">
      <c r="A662" s="122">
        <f>IF(ISNUMBER(SEARCH('Cover Page'!$D$9,Table1[[#This Row],[School District]])),MAX($A$1:A661)+1,0)</f>
        <v>0</v>
      </c>
      <c r="B662" s="253" t="s">
        <v>740</v>
      </c>
      <c r="C662" s="254" t="s">
        <v>3131</v>
      </c>
      <c r="D662" s="255" t="s">
        <v>201</v>
      </c>
      <c r="E662" s="253" t="s">
        <v>2372</v>
      </c>
      <c r="F662" s="255" t="s">
        <v>1164</v>
      </c>
      <c r="G662" s="122" t="str">
        <f ca="1"/>
        <v>Freeport SD 145</v>
      </c>
      <c r="H662" s="122" t="str">
        <f>IFERROR(VLOOKUP(ROWS($H$2:H662),$A$2:$B$995,2,FALSE),"")</f>
        <v/>
      </c>
    </row>
    <row r="663" spans="1:8" ht="15" x14ac:dyDescent="0.25">
      <c r="A663" s="122">
        <f>IF(ISNUMBER(SEARCH('Cover Page'!$D$9,Table1[[#This Row],[School District]])),MAX($A$1:A662)+1,0)</f>
        <v>0</v>
      </c>
      <c r="B663" s="253" t="s">
        <v>1891</v>
      </c>
      <c r="C663" s="254" t="s">
        <v>3132</v>
      </c>
      <c r="D663" s="255" t="s">
        <v>201</v>
      </c>
      <c r="E663" s="253" t="s">
        <v>2432</v>
      </c>
      <c r="F663" s="255" t="s">
        <v>1892</v>
      </c>
      <c r="G663" s="122" t="str">
        <f ca="1"/>
        <v>Freeport SD 145</v>
      </c>
      <c r="H663" s="122" t="str">
        <f>IFERROR(VLOOKUP(ROWS($H$2:H663),$A$2:$B$995,2,FALSE),"")</f>
        <v/>
      </c>
    </row>
    <row r="664" spans="1:8" ht="15" x14ac:dyDescent="0.25">
      <c r="A664" s="122">
        <f>IF(ISNUMBER(SEARCH('Cover Page'!$D$9,Table1[[#This Row],[School District]])),MAX($A$1:A663)+1,0)</f>
        <v>0</v>
      </c>
      <c r="B664" s="253" t="s">
        <v>741</v>
      </c>
      <c r="C664" s="254" t="s">
        <v>3133</v>
      </c>
      <c r="D664" s="255" t="s">
        <v>156</v>
      </c>
      <c r="E664" s="253" t="s">
        <v>2373</v>
      </c>
      <c r="F664" s="255" t="s">
        <v>1893</v>
      </c>
      <c r="G664" s="122" t="str">
        <f ca="1"/>
        <v>Freeport SD 145</v>
      </c>
      <c r="H664" s="122" t="str">
        <f>IFERROR(VLOOKUP(ROWS($H$2:H664),$A$2:$B$995,2,FALSE),"")</f>
        <v/>
      </c>
    </row>
    <row r="665" spans="1:8" ht="15" x14ac:dyDescent="0.25">
      <c r="A665" s="122">
        <f>IF(ISNUMBER(SEARCH('Cover Page'!$D$9,Table1[[#This Row],[School District]])),MAX($A$1:A664)+1,0)</f>
        <v>0</v>
      </c>
      <c r="B665" s="253" t="s">
        <v>742</v>
      </c>
      <c r="C665" s="254" t="s">
        <v>3134</v>
      </c>
      <c r="D665" s="255" t="s">
        <v>156</v>
      </c>
      <c r="E665" s="253" t="s">
        <v>2374</v>
      </c>
      <c r="F665" s="255" t="s">
        <v>1894</v>
      </c>
      <c r="G665" s="122" t="str">
        <f ca="1"/>
        <v>Freeport SD 145</v>
      </c>
      <c r="H665" s="122" t="str">
        <f>IFERROR(VLOOKUP(ROWS($H$2:H665),$A$2:$B$995,2,FALSE),"")</f>
        <v/>
      </c>
    </row>
    <row r="666" spans="1:8" ht="15" x14ac:dyDescent="0.25">
      <c r="A666" s="122">
        <f>IF(ISNUMBER(SEARCH('Cover Page'!$D$9,Table1[[#This Row],[School District]])),MAX($A$1:A665)+1,0)</f>
        <v>0</v>
      </c>
      <c r="B666" s="253" t="s">
        <v>743</v>
      </c>
      <c r="C666" s="254" t="s">
        <v>3135</v>
      </c>
      <c r="D666" s="255" t="s">
        <v>154</v>
      </c>
      <c r="E666" s="253" t="s">
        <v>1140</v>
      </c>
      <c r="F666" s="255" t="s">
        <v>1895</v>
      </c>
      <c r="G666" s="122" t="str">
        <f ca="1"/>
        <v>Freeport SD 145</v>
      </c>
      <c r="H666" s="122" t="str">
        <f>IFERROR(VLOOKUP(ROWS($H$2:H666),$A$2:$B$995,2,FALSE),"")</f>
        <v/>
      </c>
    </row>
    <row r="667" spans="1:8" ht="15" x14ac:dyDescent="0.25">
      <c r="A667" s="122">
        <f>IF(ISNUMBER(SEARCH('Cover Page'!$D$9,Table1[[#This Row],[School District]])),MAX($A$1:A666)+1,0)</f>
        <v>0</v>
      </c>
      <c r="B667" s="253" t="s">
        <v>744</v>
      </c>
      <c r="C667" s="254" t="s">
        <v>3136</v>
      </c>
      <c r="D667" s="255" t="s">
        <v>156</v>
      </c>
      <c r="E667" s="253" t="s">
        <v>1342</v>
      </c>
      <c r="F667" s="255" t="s">
        <v>1896</v>
      </c>
      <c r="G667" s="122" t="str">
        <f ca="1"/>
        <v>Freeport SD 145</v>
      </c>
      <c r="H667" s="122" t="str">
        <f>IFERROR(VLOOKUP(ROWS($H$2:H667),$A$2:$B$995,2,FALSE),"")</f>
        <v/>
      </c>
    </row>
    <row r="668" spans="1:8" ht="15" x14ac:dyDescent="0.25">
      <c r="A668" s="122">
        <f>IF(ISNUMBER(SEARCH('Cover Page'!$D$9,Table1[[#This Row],[School District]])),MAX($A$1:A667)+1,0)</f>
        <v>0</v>
      </c>
      <c r="B668" s="253" t="s">
        <v>745</v>
      </c>
      <c r="C668" s="254" t="s">
        <v>3137</v>
      </c>
      <c r="D668" s="255" t="s">
        <v>156</v>
      </c>
      <c r="E668" s="253" t="s">
        <v>1199</v>
      </c>
      <c r="F668" s="255" t="s">
        <v>1897</v>
      </c>
      <c r="G668" s="122" t="str">
        <f ca="1"/>
        <v>Freeport SD 145</v>
      </c>
      <c r="H668" s="122" t="str">
        <f>IFERROR(VLOOKUP(ROWS($H$2:H668),$A$2:$B$995,2,FALSE),"")</f>
        <v/>
      </c>
    </row>
    <row r="669" spans="1:8" ht="15" x14ac:dyDescent="0.25">
      <c r="A669" s="122">
        <f>IF(ISNUMBER(SEARCH('Cover Page'!$D$9,Table1[[#This Row],[School District]])),MAX($A$1:A668)+1,0)</f>
        <v>0</v>
      </c>
      <c r="B669" s="253" t="s">
        <v>746</v>
      </c>
      <c r="C669" s="254" t="s">
        <v>3138</v>
      </c>
      <c r="D669" s="255" t="s">
        <v>156</v>
      </c>
      <c r="E669" s="253" t="s">
        <v>2375</v>
      </c>
      <c r="F669" s="255" t="s">
        <v>1898</v>
      </c>
      <c r="G669" s="122" t="str">
        <f ca="1"/>
        <v>Freeport SD 145</v>
      </c>
      <c r="H669" s="122" t="str">
        <f>IFERROR(VLOOKUP(ROWS($H$2:H669),$A$2:$B$995,2,FALSE),"")</f>
        <v/>
      </c>
    </row>
    <row r="670" spans="1:8" ht="15" x14ac:dyDescent="0.25">
      <c r="A670" s="122">
        <f>IF(ISNUMBER(SEARCH('Cover Page'!$D$9,Table1[[#This Row],[School District]])),MAX($A$1:A669)+1,0)</f>
        <v>0</v>
      </c>
      <c r="B670" s="253" t="s">
        <v>747</v>
      </c>
      <c r="C670" s="254" t="s">
        <v>3139</v>
      </c>
      <c r="D670" s="255" t="s">
        <v>154</v>
      </c>
      <c r="E670" s="253" t="s">
        <v>1050</v>
      </c>
      <c r="F670" s="255" t="s">
        <v>1321</v>
      </c>
      <c r="G670" s="122" t="str">
        <f ca="1"/>
        <v>Freeport SD 145</v>
      </c>
      <c r="H670" s="122" t="str">
        <f>IFERROR(VLOOKUP(ROWS($H$2:H670),$A$2:$B$995,2,FALSE),"")</f>
        <v/>
      </c>
    </row>
    <row r="671" spans="1:8" ht="15" x14ac:dyDescent="0.25">
      <c r="A671" s="122">
        <f>IF(ISNUMBER(SEARCH('Cover Page'!$D$9,Table1[[#This Row],[School District]])),MAX($A$1:A670)+1,0)</f>
        <v>0</v>
      </c>
      <c r="B671" s="253" t="s">
        <v>748</v>
      </c>
      <c r="C671" s="254" t="s">
        <v>3140</v>
      </c>
      <c r="D671" s="255" t="s">
        <v>154</v>
      </c>
      <c r="E671" s="253" t="s">
        <v>2320</v>
      </c>
      <c r="F671" s="255" t="s">
        <v>1899</v>
      </c>
      <c r="G671" s="122" t="str">
        <f ca="1"/>
        <v>Freeport SD 145</v>
      </c>
      <c r="H671" s="122" t="str">
        <f>IFERROR(VLOOKUP(ROWS($H$2:H671),$A$2:$B$995,2,FALSE),"")</f>
        <v/>
      </c>
    </row>
    <row r="672" spans="1:8" ht="15" x14ac:dyDescent="0.25">
      <c r="A672" s="122">
        <f>IF(ISNUMBER(SEARCH('Cover Page'!$D$9,Table1[[#This Row],[School District]])),MAX($A$1:A671)+1,0)</f>
        <v>0</v>
      </c>
      <c r="B672" s="253" t="s">
        <v>749</v>
      </c>
      <c r="C672" s="254" t="s">
        <v>3141</v>
      </c>
      <c r="D672" s="255" t="s">
        <v>155</v>
      </c>
      <c r="E672" s="253" t="s">
        <v>2320</v>
      </c>
      <c r="F672" s="255" t="s">
        <v>1900</v>
      </c>
      <c r="G672" s="122" t="str">
        <f ca="1"/>
        <v>Freeport SD 145</v>
      </c>
      <c r="H672" s="122" t="str">
        <f>IFERROR(VLOOKUP(ROWS($H$2:H672),$A$2:$B$995,2,FALSE),"")</f>
        <v/>
      </c>
    </row>
    <row r="673" spans="1:8" ht="15" x14ac:dyDescent="0.25">
      <c r="A673" s="122">
        <f>IF(ISNUMBER(SEARCH('Cover Page'!$D$9,Table1[[#This Row],[School District]])),MAX($A$1:A672)+1,0)</f>
        <v>0</v>
      </c>
      <c r="B673" s="253" t="s">
        <v>750</v>
      </c>
      <c r="C673" s="254" t="s">
        <v>3142</v>
      </c>
      <c r="D673" s="255" t="s">
        <v>154</v>
      </c>
      <c r="E673" s="253" t="s">
        <v>1050</v>
      </c>
      <c r="F673" s="255" t="s">
        <v>1901</v>
      </c>
      <c r="G673" s="122" t="str">
        <f ca="1"/>
        <v>Freeport SD 145</v>
      </c>
      <c r="H673" s="122" t="str">
        <f>IFERROR(VLOOKUP(ROWS($H$2:H673),$A$2:$B$995,2,FALSE),"")</f>
        <v/>
      </c>
    </row>
    <row r="674" spans="1:8" ht="15" x14ac:dyDescent="0.25">
      <c r="A674" s="122">
        <f>IF(ISNUMBER(SEARCH('Cover Page'!$D$9,Table1[[#This Row],[School District]])),MAX($A$1:A673)+1,0)</f>
        <v>0</v>
      </c>
      <c r="B674" s="253" t="s">
        <v>751</v>
      </c>
      <c r="C674" s="254" t="s">
        <v>3143</v>
      </c>
      <c r="D674" s="255" t="s">
        <v>156</v>
      </c>
      <c r="E674" s="253" t="s">
        <v>1593</v>
      </c>
      <c r="F674" s="255" t="s">
        <v>1902</v>
      </c>
      <c r="G674" s="122" t="str">
        <f ca="1"/>
        <v>Freeport SD 145</v>
      </c>
      <c r="H674" s="122" t="str">
        <f>IFERROR(VLOOKUP(ROWS($H$2:H674),$A$2:$B$995,2,FALSE),"")</f>
        <v/>
      </c>
    </row>
    <row r="675" spans="1:8" ht="15" x14ac:dyDescent="0.25">
      <c r="A675" s="122">
        <f>IF(ISNUMBER(SEARCH('Cover Page'!$D$9,Table1[[#This Row],[School District]])),MAX($A$1:A674)+1,0)</f>
        <v>0</v>
      </c>
      <c r="B675" s="253" t="s">
        <v>752</v>
      </c>
      <c r="C675" s="254" t="s">
        <v>3144</v>
      </c>
      <c r="D675" s="255" t="s">
        <v>154</v>
      </c>
      <c r="E675" s="253" t="s">
        <v>1050</v>
      </c>
      <c r="F675" s="255" t="s">
        <v>1903</v>
      </c>
      <c r="G675" s="122" t="str">
        <f ca="1"/>
        <v>Freeport SD 145</v>
      </c>
      <c r="H675" s="122" t="str">
        <f>IFERROR(VLOOKUP(ROWS($H$2:H675),$A$2:$B$995,2,FALSE),"")</f>
        <v/>
      </c>
    </row>
    <row r="676" spans="1:8" ht="15" x14ac:dyDescent="0.25">
      <c r="A676" s="122">
        <f>IF(ISNUMBER(SEARCH('Cover Page'!$D$9,Table1[[#This Row],[School District]])),MAX($A$1:A675)+1,0)</f>
        <v>0</v>
      </c>
      <c r="B676" s="253" t="s">
        <v>753</v>
      </c>
      <c r="C676" s="254" t="s">
        <v>3145</v>
      </c>
      <c r="D676" s="255" t="s">
        <v>154</v>
      </c>
      <c r="E676" s="253" t="s">
        <v>1050</v>
      </c>
      <c r="F676" s="255" t="s">
        <v>1904</v>
      </c>
      <c r="G676" s="122" t="str">
        <f ca="1"/>
        <v>Freeport SD 145</v>
      </c>
      <c r="H676" s="122" t="str">
        <f>IFERROR(VLOOKUP(ROWS($H$2:H676),$A$2:$B$995,2,FALSE),"")</f>
        <v/>
      </c>
    </row>
    <row r="677" spans="1:8" ht="15" x14ac:dyDescent="0.25">
      <c r="A677" s="122">
        <f>IF(ISNUMBER(SEARCH('Cover Page'!$D$9,Table1[[#This Row],[School District]])),MAX($A$1:A676)+1,0)</f>
        <v>0</v>
      </c>
      <c r="B677" s="253" t="s">
        <v>754</v>
      </c>
      <c r="C677" s="254" t="s">
        <v>3146</v>
      </c>
      <c r="D677" s="255" t="s">
        <v>156</v>
      </c>
      <c r="E677" s="253" t="s">
        <v>2376</v>
      </c>
      <c r="F677" s="255" t="s">
        <v>1905</v>
      </c>
      <c r="G677" s="122" t="str">
        <f ca="1"/>
        <v>Freeport SD 145</v>
      </c>
      <c r="H677" s="122" t="str">
        <f>IFERROR(VLOOKUP(ROWS($H$2:H677),$A$2:$B$995,2,FALSE),"")</f>
        <v/>
      </c>
    </row>
    <row r="678" spans="1:8" ht="15" x14ac:dyDescent="0.25">
      <c r="A678" s="122">
        <f>IF(ISNUMBER(SEARCH('Cover Page'!$D$9,Table1[[#This Row],[School District]])),MAX($A$1:A677)+1,0)</f>
        <v>0</v>
      </c>
      <c r="B678" s="253" t="s">
        <v>755</v>
      </c>
      <c r="C678" s="254" t="s">
        <v>3147</v>
      </c>
      <c r="D678" s="255" t="s">
        <v>156</v>
      </c>
      <c r="E678" s="253" t="s">
        <v>2377</v>
      </c>
      <c r="F678" s="255" t="s">
        <v>1906</v>
      </c>
      <c r="G678" s="122" t="str">
        <f ca="1"/>
        <v>Freeport SD 145</v>
      </c>
      <c r="H678" s="122" t="str">
        <f>IFERROR(VLOOKUP(ROWS($H$2:H678),$A$2:$B$995,2,FALSE),"")</f>
        <v/>
      </c>
    </row>
    <row r="679" spans="1:8" ht="15" x14ac:dyDescent="0.25">
      <c r="A679" s="122">
        <f>IF(ISNUMBER(SEARCH('Cover Page'!$D$9,Table1[[#This Row],[School District]])),MAX($A$1:A678)+1,0)</f>
        <v>0</v>
      </c>
      <c r="B679" s="253" t="s">
        <v>756</v>
      </c>
      <c r="C679" s="254" t="s">
        <v>3148</v>
      </c>
      <c r="D679" s="255" t="s">
        <v>156</v>
      </c>
      <c r="E679" s="253" t="s">
        <v>1418</v>
      </c>
      <c r="F679" s="255" t="s">
        <v>1907</v>
      </c>
      <c r="G679" s="122" t="str">
        <f ca="1"/>
        <v>Freeport SD 145</v>
      </c>
      <c r="H679" s="122" t="str">
        <f>IFERROR(VLOOKUP(ROWS($H$2:H679),$A$2:$B$995,2,FALSE),"")</f>
        <v/>
      </c>
    </row>
    <row r="680" spans="1:8" ht="15" x14ac:dyDescent="0.25">
      <c r="A680" s="122">
        <f>IF(ISNUMBER(SEARCH('Cover Page'!$D$9,Table1[[#This Row],[School District]])),MAX($A$1:A679)+1,0)</f>
        <v>0</v>
      </c>
      <c r="B680" s="253" t="s">
        <v>757</v>
      </c>
      <c r="C680" s="254" t="s">
        <v>3149</v>
      </c>
      <c r="D680" s="255" t="s">
        <v>156</v>
      </c>
      <c r="E680" s="253" t="s">
        <v>1418</v>
      </c>
      <c r="F680" s="255" t="s">
        <v>1908</v>
      </c>
      <c r="G680" s="122" t="str">
        <f ca="1"/>
        <v>Freeport SD 145</v>
      </c>
      <c r="H680" s="122" t="str">
        <f>IFERROR(VLOOKUP(ROWS($H$2:H680),$A$2:$B$995,2,FALSE),"")</f>
        <v/>
      </c>
    </row>
    <row r="681" spans="1:8" ht="15" x14ac:dyDescent="0.25">
      <c r="A681" s="122">
        <f>IF(ISNUMBER(SEARCH('Cover Page'!$D$9,Table1[[#This Row],[School District]])),MAX($A$1:A680)+1,0)</f>
        <v>0</v>
      </c>
      <c r="B681" s="253" t="s">
        <v>758</v>
      </c>
      <c r="C681" s="254" t="s">
        <v>3150</v>
      </c>
      <c r="D681" s="255" t="s">
        <v>154</v>
      </c>
      <c r="E681" s="253" t="s">
        <v>1050</v>
      </c>
      <c r="F681" s="255" t="s">
        <v>1909</v>
      </c>
      <c r="G681" s="122" t="str">
        <f ca="1"/>
        <v>Freeport SD 145</v>
      </c>
      <c r="H681" s="122" t="str">
        <f>IFERROR(VLOOKUP(ROWS($H$2:H681),$A$2:$B$995,2,FALSE),"")</f>
        <v/>
      </c>
    </row>
    <row r="682" spans="1:8" ht="15" x14ac:dyDescent="0.25">
      <c r="A682" s="122">
        <f>IF(ISNUMBER(SEARCH('Cover Page'!$D$9,Table1[[#This Row],[School District]])),MAX($A$1:A681)+1,0)</f>
        <v>0</v>
      </c>
      <c r="B682" s="253" t="s">
        <v>759</v>
      </c>
      <c r="C682" s="254" t="s">
        <v>3151</v>
      </c>
      <c r="D682" s="255" t="s">
        <v>154</v>
      </c>
      <c r="E682" s="253" t="s">
        <v>1050</v>
      </c>
      <c r="F682" s="255" t="s">
        <v>1910</v>
      </c>
      <c r="G682" s="122" t="str">
        <f ca="1"/>
        <v>Freeport SD 145</v>
      </c>
      <c r="H682" s="122" t="str">
        <f>IFERROR(VLOOKUP(ROWS($H$2:H682),$A$2:$B$995,2,FALSE),"")</f>
        <v/>
      </c>
    </row>
    <row r="683" spans="1:8" ht="15" x14ac:dyDescent="0.25">
      <c r="A683" s="122">
        <f>IF(ISNUMBER(SEARCH('Cover Page'!$D$9,Table1[[#This Row],[School District]])),MAX($A$1:A682)+1,0)</f>
        <v>0</v>
      </c>
      <c r="B683" s="253" t="s">
        <v>760</v>
      </c>
      <c r="C683" s="254" t="s">
        <v>3152</v>
      </c>
      <c r="D683" s="255" t="s">
        <v>156</v>
      </c>
      <c r="E683" s="253" t="s">
        <v>2378</v>
      </c>
      <c r="F683" s="255" t="s">
        <v>1911</v>
      </c>
      <c r="G683" s="122" t="str">
        <f ca="1"/>
        <v>Freeport SD 145</v>
      </c>
      <c r="H683" s="122" t="str">
        <f>IFERROR(VLOOKUP(ROWS($H$2:H683),$A$2:$B$995,2,FALSE),"")</f>
        <v/>
      </c>
    </row>
    <row r="684" spans="1:8" ht="15" x14ac:dyDescent="0.25">
      <c r="A684" s="122">
        <f>IF(ISNUMBER(SEARCH('Cover Page'!$D$9,Table1[[#This Row],[School District]])),MAX($A$1:A683)+1,0)</f>
        <v>0</v>
      </c>
      <c r="B684" s="253" t="s">
        <v>761</v>
      </c>
      <c r="C684" s="254" t="s">
        <v>3153</v>
      </c>
      <c r="D684" s="255" t="s">
        <v>156</v>
      </c>
      <c r="E684" s="253" t="s">
        <v>1071</v>
      </c>
      <c r="F684" s="255" t="s">
        <v>1912</v>
      </c>
      <c r="G684" s="122" t="str">
        <f ca="1"/>
        <v>Freeport SD 145</v>
      </c>
      <c r="H684" s="122" t="str">
        <f>IFERROR(VLOOKUP(ROWS($H$2:H684),$A$2:$B$995,2,FALSE),"")</f>
        <v/>
      </c>
    </row>
    <row r="685" spans="1:8" ht="15" x14ac:dyDescent="0.25">
      <c r="A685" s="122">
        <f>IF(ISNUMBER(SEARCH('Cover Page'!$D$9,Table1[[#This Row],[School District]])),MAX($A$1:A684)+1,0)</f>
        <v>0</v>
      </c>
      <c r="B685" s="253" t="s">
        <v>762</v>
      </c>
      <c r="C685" s="254" t="s">
        <v>3154</v>
      </c>
      <c r="D685" s="255" t="s">
        <v>156</v>
      </c>
      <c r="E685" s="253" t="s">
        <v>2433</v>
      </c>
      <c r="F685" s="255" t="s">
        <v>1913</v>
      </c>
      <c r="G685" s="122" t="str">
        <f ca="1"/>
        <v>Freeport SD 145</v>
      </c>
      <c r="H685" s="122" t="str">
        <f>IFERROR(VLOOKUP(ROWS($H$2:H685),$A$2:$B$995,2,FALSE),"")</f>
        <v/>
      </c>
    </row>
    <row r="686" spans="1:8" ht="15" x14ac:dyDescent="0.25">
      <c r="A686" s="122">
        <f>IF(ISNUMBER(SEARCH('Cover Page'!$D$9,Table1[[#This Row],[School District]])),MAX($A$1:A685)+1,0)</f>
        <v>0</v>
      </c>
      <c r="B686" s="253" t="s">
        <v>763</v>
      </c>
      <c r="C686" s="254" t="s">
        <v>3155</v>
      </c>
      <c r="D686" s="255" t="s">
        <v>156</v>
      </c>
      <c r="E686" s="253" t="s">
        <v>1471</v>
      </c>
      <c r="F686" s="255" t="s">
        <v>1914</v>
      </c>
      <c r="G686" s="122" t="str">
        <f ca="1"/>
        <v>Freeport SD 145</v>
      </c>
      <c r="H686" s="122" t="str">
        <f>IFERROR(VLOOKUP(ROWS($H$2:H686),$A$2:$B$995,2,FALSE),"")</f>
        <v/>
      </c>
    </row>
    <row r="687" spans="1:8" ht="15" x14ac:dyDescent="0.25">
      <c r="A687" s="122">
        <f>IF(ISNUMBER(SEARCH('Cover Page'!$D$9,Table1[[#This Row],[School District]])),MAX($A$1:A686)+1,0)</f>
        <v>0</v>
      </c>
      <c r="B687" s="253" t="s">
        <v>764</v>
      </c>
      <c r="C687" s="254" t="s">
        <v>3156</v>
      </c>
      <c r="D687" s="255" t="s">
        <v>156</v>
      </c>
      <c r="E687" s="253" t="s">
        <v>1258</v>
      </c>
      <c r="F687" s="255" t="s">
        <v>1915</v>
      </c>
      <c r="G687" s="122" t="str">
        <f ca="1"/>
        <v>Freeport SD 145</v>
      </c>
      <c r="H687" s="122" t="str">
        <f>IFERROR(VLOOKUP(ROWS($H$2:H687),$A$2:$B$995,2,FALSE),"")</f>
        <v/>
      </c>
    </row>
    <row r="688" spans="1:8" ht="15" x14ac:dyDescent="0.25">
      <c r="A688" s="122">
        <f>IF(ISNUMBER(SEARCH('Cover Page'!$D$9,Table1[[#This Row],[School District]])),MAX($A$1:A687)+1,0)</f>
        <v>0</v>
      </c>
      <c r="B688" s="253" t="s">
        <v>765</v>
      </c>
      <c r="C688" s="254" t="s">
        <v>3157</v>
      </c>
      <c r="D688" s="255" t="s">
        <v>156</v>
      </c>
      <c r="E688" s="253" t="s">
        <v>2379</v>
      </c>
      <c r="F688" s="255" t="s">
        <v>1916</v>
      </c>
      <c r="G688" s="122" t="str">
        <f ca="1"/>
        <v>Freeport SD 145</v>
      </c>
      <c r="H688" s="122" t="str">
        <f>IFERROR(VLOOKUP(ROWS($H$2:H688),$A$2:$B$995,2,FALSE),"")</f>
        <v/>
      </c>
    </row>
    <row r="689" spans="1:8" ht="15" x14ac:dyDescent="0.25">
      <c r="A689" s="122">
        <f>IF(ISNUMBER(SEARCH('Cover Page'!$D$9,Table1[[#This Row],[School District]])),MAX($A$1:A688)+1,0)</f>
        <v>0</v>
      </c>
      <c r="B689" s="253" t="s">
        <v>766</v>
      </c>
      <c r="C689" s="254" t="s">
        <v>3158</v>
      </c>
      <c r="D689" s="255" t="s">
        <v>156</v>
      </c>
      <c r="E689" s="253" t="s">
        <v>1220</v>
      </c>
      <c r="F689" s="255" t="s">
        <v>1917</v>
      </c>
      <c r="G689" s="122" t="str">
        <f ca="1"/>
        <v>Freeport SD 145</v>
      </c>
      <c r="H689" s="122" t="str">
        <f>IFERROR(VLOOKUP(ROWS($H$2:H689),$A$2:$B$995,2,FALSE),"")</f>
        <v/>
      </c>
    </row>
    <row r="690" spans="1:8" ht="15" x14ac:dyDescent="0.25">
      <c r="A690" s="122">
        <f>IF(ISNUMBER(SEARCH('Cover Page'!$D$9,Table1[[#This Row],[School District]])),MAX($A$1:A689)+1,0)</f>
        <v>0</v>
      </c>
      <c r="B690" s="253" t="s">
        <v>1918</v>
      </c>
      <c r="C690" s="254" t="s">
        <v>3159</v>
      </c>
      <c r="D690" s="255" t="s">
        <v>155</v>
      </c>
      <c r="E690" s="253" t="s">
        <v>1268</v>
      </c>
      <c r="F690" s="255" t="s">
        <v>1919</v>
      </c>
      <c r="G690" s="122" t="str">
        <f ca="1"/>
        <v>Freeport SD 145</v>
      </c>
      <c r="H690" s="122" t="str">
        <f>IFERROR(VLOOKUP(ROWS($H$2:H690),$A$2:$B$995,2,FALSE),"")</f>
        <v/>
      </c>
    </row>
    <row r="691" spans="1:8" ht="15" customHeight="1" x14ac:dyDescent="0.25">
      <c r="A691" s="122">
        <f>IF(ISNUMBER(SEARCH('Cover Page'!$D$9,Table1[[#This Row],[School District]])),MAX($A$1:A690)+1,0)</f>
        <v>0</v>
      </c>
      <c r="B691" s="253" t="s">
        <v>767</v>
      </c>
      <c r="C691" s="254" t="s">
        <v>3160</v>
      </c>
      <c r="D691" s="255" t="s">
        <v>154</v>
      </c>
      <c r="E691" s="253" t="s">
        <v>1268</v>
      </c>
      <c r="F691" s="255" t="s">
        <v>1920</v>
      </c>
      <c r="G691" s="122" t="str">
        <f ca="1"/>
        <v>Freeport SD 145</v>
      </c>
      <c r="H691" s="122" t="str">
        <f>IFERROR(VLOOKUP(ROWS($H$2:H691),$A$2:$B$995,2,FALSE),"")</f>
        <v/>
      </c>
    </row>
    <row r="692" spans="1:8" ht="15" x14ac:dyDescent="0.25">
      <c r="A692" s="122">
        <f>IF(ISNUMBER(SEARCH('Cover Page'!$D$9,Table1[[#This Row],[School District]])),MAX($A$1:A691)+1,0)</f>
        <v>0</v>
      </c>
      <c r="B692" s="253" t="s">
        <v>768</v>
      </c>
      <c r="C692" s="254" t="s">
        <v>3161</v>
      </c>
      <c r="D692" s="255" t="s">
        <v>154</v>
      </c>
      <c r="E692" s="253" t="s">
        <v>1165</v>
      </c>
      <c r="F692" s="255" t="s">
        <v>1921</v>
      </c>
      <c r="G692" s="122" t="str">
        <f ca="1"/>
        <v>Freeport SD 145</v>
      </c>
      <c r="H692" s="122" t="str">
        <f>IFERROR(VLOOKUP(ROWS($H$2:H692),$A$2:$B$995,2,FALSE),"")</f>
        <v/>
      </c>
    </row>
    <row r="693" spans="1:8" ht="15" x14ac:dyDescent="0.25">
      <c r="A693" s="122">
        <f>IF(ISNUMBER(SEARCH('Cover Page'!$D$9,Table1[[#This Row],[School District]])),MAX($A$1:A692)+1,0)</f>
        <v>0</v>
      </c>
      <c r="B693" s="253" t="s">
        <v>769</v>
      </c>
      <c r="C693" s="254" t="s">
        <v>3162</v>
      </c>
      <c r="D693" s="255" t="s">
        <v>154</v>
      </c>
      <c r="E693" s="253" t="s">
        <v>1050</v>
      </c>
      <c r="F693" s="255" t="s">
        <v>1922</v>
      </c>
      <c r="G693" s="122" t="str">
        <f ca="1"/>
        <v>Freeport SD 145</v>
      </c>
      <c r="H693" s="122" t="str">
        <f>IFERROR(VLOOKUP(ROWS($H$2:H693),$A$2:$B$995,2,FALSE),"")</f>
        <v/>
      </c>
    </row>
    <row r="694" spans="1:8" ht="15" x14ac:dyDescent="0.25">
      <c r="A694" s="122">
        <f>IF(ISNUMBER(SEARCH('Cover Page'!$D$9,Table1[[#This Row],[School District]])),MAX($A$1:A693)+1,0)</f>
        <v>0</v>
      </c>
      <c r="B694" s="253" t="s">
        <v>770</v>
      </c>
      <c r="C694" s="254" t="s">
        <v>3163</v>
      </c>
      <c r="D694" s="255" t="s">
        <v>201</v>
      </c>
      <c r="E694" s="253" t="s">
        <v>1112</v>
      </c>
      <c r="F694" s="255" t="s">
        <v>1923</v>
      </c>
      <c r="G694" s="122" t="str">
        <f ca="1"/>
        <v>Freeport SD 145</v>
      </c>
      <c r="H694" s="122" t="str">
        <f>IFERROR(VLOOKUP(ROWS($H$2:H694),$A$2:$B$995,2,FALSE),"")</f>
        <v/>
      </c>
    </row>
    <row r="695" spans="1:8" ht="15" customHeight="1" x14ac:dyDescent="0.25">
      <c r="A695" s="122">
        <f>IF(ISNUMBER(SEARCH('Cover Page'!$D$9,Table1[[#This Row],[School District]])),MAX($A$1:A694)+1,0)</f>
        <v>0</v>
      </c>
      <c r="B695" s="253" t="s">
        <v>771</v>
      </c>
      <c r="C695" s="254" t="s">
        <v>3164</v>
      </c>
      <c r="D695" s="255" t="s">
        <v>156</v>
      </c>
      <c r="E695" s="253" t="s">
        <v>1112</v>
      </c>
      <c r="F695" s="255" t="s">
        <v>1924</v>
      </c>
      <c r="G695" s="122" t="str">
        <f ca="1"/>
        <v>Freeport SD 145</v>
      </c>
      <c r="H695" s="122" t="str">
        <f>IFERROR(VLOOKUP(ROWS($H$2:H695),$A$2:$B$995,2,FALSE),"")</f>
        <v/>
      </c>
    </row>
    <row r="696" spans="1:8" ht="15" x14ac:dyDescent="0.25">
      <c r="A696" s="122">
        <f>IF(ISNUMBER(SEARCH('Cover Page'!$D$9,Table1[[#This Row],[School District]])),MAX($A$1:A695)+1,0)</f>
        <v>0</v>
      </c>
      <c r="B696" s="253" t="s">
        <v>772</v>
      </c>
      <c r="C696" s="254" t="s">
        <v>3165</v>
      </c>
      <c r="D696" s="255" t="s">
        <v>156</v>
      </c>
      <c r="E696" s="253" t="s">
        <v>1112</v>
      </c>
      <c r="F696" s="255" t="s">
        <v>1925</v>
      </c>
      <c r="G696" s="122" t="str">
        <f ca="1"/>
        <v>Freeport SD 145</v>
      </c>
      <c r="H696" s="122" t="str">
        <f>IFERROR(VLOOKUP(ROWS($H$2:H696),$A$2:$B$995,2,FALSE),"")</f>
        <v/>
      </c>
    </row>
    <row r="697" spans="1:8" ht="15" x14ac:dyDescent="0.25">
      <c r="A697" s="122">
        <f>IF(ISNUMBER(SEARCH('Cover Page'!$D$9,Table1[[#This Row],[School District]])),MAX($A$1:A696)+1,0)</f>
        <v>0</v>
      </c>
      <c r="B697" s="253" t="s">
        <v>773</v>
      </c>
      <c r="C697" s="254" t="s">
        <v>3166</v>
      </c>
      <c r="D697" s="255" t="s">
        <v>156</v>
      </c>
      <c r="E697" s="253" t="s">
        <v>2380</v>
      </c>
      <c r="F697" s="255" t="s">
        <v>1926</v>
      </c>
      <c r="G697" s="122" t="str">
        <f ca="1"/>
        <v>Freeport SD 145</v>
      </c>
      <c r="H697" s="122" t="str">
        <f>IFERROR(VLOOKUP(ROWS($H$2:H697),$A$2:$B$995,2,FALSE),"")</f>
        <v/>
      </c>
    </row>
    <row r="698" spans="1:8" ht="15" x14ac:dyDescent="0.25">
      <c r="A698" s="122">
        <f>IF(ISNUMBER(SEARCH('Cover Page'!$D$9,Table1[[#This Row],[School District]])),MAX($A$1:A697)+1,0)</f>
        <v>0</v>
      </c>
      <c r="B698" s="253" t="s">
        <v>774</v>
      </c>
      <c r="C698" s="254" t="s">
        <v>3167</v>
      </c>
      <c r="D698" s="255" t="s">
        <v>201</v>
      </c>
      <c r="E698" s="253" t="s">
        <v>1285</v>
      </c>
      <c r="F698" s="255" t="s">
        <v>1927</v>
      </c>
      <c r="G698" s="122" t="str">
        <f ca="1"/>
        <v>Freeport SD 145</v>
      </c>
      <c r="H698" s="122" t="str">
        <f>IFERROR(VLOOKUP(ROWS($H$2:H698),$A$2:$B$995,2,FALSE),"")</f>
        <v/>
      </c>
    </row>
    <row r="699" spans="1:8" ht="15" x14ac:dyDescent="0.25">
      <c r="A699" s="122">
        <f>IF(ISNUMBER(SEARCH('Cover Page'!$D$9,Table1[[#This Row],[School District]])),MAX($A$1:A698)+1,0)</f>
        <v>0</v>
      </c>
      <c r="B699" s="253" t="s">
        <v>775</v>
      </c>
      <c r="C699" s="254" t="s">
        <v>3168</v>
      </c>
      <c r="D699" s="255" t="s">
        <v>154</v>
      </c>
      <c r="E699" s="253" t="s">
        <v>2320</v>
      </c>
      <c r="F699" s="255" t="s">
        <v>1928</v>
      </c>
      <c r="G699" s="122" t="str">
        <f ca="1"/>
        <v>Freeport SD 145</v>
      </c>
      <c r="H699" s="122" t="str">
        <f>IFERROR(VLOOKUP(ROWS($H$2:H699),$A$2:$B$995,2,FALSE),"")</f>
        <v/>
      </c>
    </row>
    <row r="700" spans="1:8" ht="15" x14ac:dyDescent="0.25">
      <c r="A700" s="122">
        <f>IF(ISNUMBER(SEARCH('Cover Page'!$D$9,Table1[[#This Row],[School District]])),MAX($A$1:A699)+1,0)</f>
        <v>0</v>
      </c>
      <c r="B700" s="253" t="s">
        <v>776</v>
      </c>
      <c r="C700" s="254" t="s">
        <v>3169</v>
      </c>
      <c r="D700" s="255" t="s">
        <v>156</v>
      </c>
      <c r="E700" s="253" t="s">
        <v>2381</v>
      </c>
      <c r="F700" s="255" t="s">
        <v>1929</v>
      </c>
      <c r="G700" s="122" t="str">
        <f ca="1"/>
        <v>Freeport SD 145</v>
      </c>
      <c r="H700" s="122" t="str">
        <f>IFERROR(VLOOKUP(ROWS($H$2:H700),$A$2:$B$995,2,FALSE),"")</f>
        <v/>
      </c>
    </row>
    <row r="701" spans="1:8" ht="15" customHeight="1" x14ac:dyDescent="0.25">
      <c r="A701" s="122">
        <f>IF(ISNUMBER(SEARCH('Cover Page'!$D$9,Table1[[#This Row],[School District]])),MAX($A$1:A700)+1,0)</f>
        <v>0</v>
      </c>
      <c r="B701" s="253" t="s">
        <v>1930</v>
      </c>
      <c r="C701" s="254" t="s">
        <v>3170</v>
      </c>
      <c r="D701" s="255" t="s">
        <v>155</v>
      </c>
      <c r="E701" s="253" t="s">
        <v>1244</v>
      </c>
      <c r="F701" s="255" t="s">
        <v>1931</v>
      </c>
      <c r="G701" s="122" t="str">
        <f ca="1"/>
        <v>Freeport SD 145</v>
      </c>
      <c r="H701" s="122" t="str">
        <f>IFERROR(VLOOKUP(ROWS($H$2:H701),$A$2:$B$995,2,FALSE),"")</f>
        <v/>
      </c>
    </row>
    <row r="702" spans="1:8" ht="15" x14ac:dyDescent="0.25">
      <c r="A702" s="122">
        <f>IF(ISNUMBER(SEARCH('Cover Page'!$D$9,Table1[[#This Row],[School District]])),MAX($A$1:A701)+1,0)</f>
        <v>0</v>
      </c>
      <c r="B702" s="253" t="s">
        <v>777</v>
      </c>
      <c r="C702" s="254" t="s">
        <v>3171</v>
      </c>
      <c r="D702" s="255" t="s">
        <v>154</v>
      </c>
      <c r="E702" s="253" t="s">
        <v>2382</v>
      </c>
      <c r="F702" s="255" t="s">
        <v>1932</v>
      </c>
      <c r="G702" s="122" t="str">
        <f ca="1"/>
        <v>Freeport SD 145</v>
      </c>
      <c r="H702" s="122" t="str">
        <f>IFERROR(VLOOKUP(ROWS($H$2:H702),$A$2:$B$995,2,FALSE),"")</f>
        <v/>
      </c>
    </row>
    <row r="703" spans="1:8" ht="15" x14ac:dyDescent="0.25">
      <c r="A703" s="122">
        <f>IF(ISNUMBER(SEARCH('Cover Page'!$D$9,Table1[[#This Row],[School District]])),MAX($A$1:A702)+1,0)</f>
        <v>0</v>
      </c>
      <c r="B703" s="253" t="s">
        <v>778</v>
      </c>
      <c r="C703" s="254" t="s">
        <v>3172</v>
      </c>
      <c r="D703" s="255" t="s">
        <v>156</v>
      </c>
      <c r="E703" s="253" t="s">
        <v>2434</v>
      </c>
      <c r="F703" s="255" t="s">
        <v>1933</v>
      </c>
      <c r="G703" s="122" t="str">
        <f ca="1"/>
        <v>Freeport SD 145</v>
      </c>
      <c r="H703" s="122" t="str">
        <f>IFERROR(VLOOKUP(ROWS($H$2:H703),$A$2:$B$995,2,FALSE),"")</f>
        <v/>
      </c>
    </row>
    <row r="704" spans="1:8" ht="15" x14ac:dyDescent="0.25">
      <c r="A704" s="122">
        <f>IF(ISNUMBER(SEARCH('Cover Page'!$D$9,Table1[[#This Row],[School District]])),MAX($A$1:A703)+1,0)</f>
        <v>0</v>
      </c>
      <c r="B704" s="253" t="s">
        <v>1934</v>
      </c>
      <c r="C704" s="254" t="s">
        <v>3173</v>
      </c>
      <c r="D704" s="255" t="s">
        <v>201</v>
      </c>
      <c r="E704" s="253" t="s">
        <v>1352</v>
      </c>
      <c r="F704" s="255" t="s">
        <v>1935</v>
      </c>
      <c r="G704" s="122" t="str">
        <f ca="1"/>
        <v>Freeport SD 145</v>
      </c>
      <c r="H704" s="122" t="str">
        <f>IFERROR(VLOOKUP(ROWS($H$2:H704),$A$2:$B$995,2,FALSE),"")</f>
        <v/>
      </c>
    </row>
    <row r="705" spans="1:8" ht="15" x14ac:dyDescent="0.25">
      <c r="A705" s="122">
        <f>IF(ISNUMBER(SEARCH('Cover Page'!$D$9,Table1[[#This Row],[School District]])),MAX($A$1:A704)+1,0)</f>
        <v>0</v>
      </c>
      <c r="B705" s="253" t="s">
        <v>779</v>
      </c>
      <c r="C705" s="254" t="s">
        <v>3174</v>
      </c>
      <c r="D705" s="255" t="s">
        <v>156</v>
      </c>
      <c r="E705" s="253" t="s">
        <v>1352</v>
      </c>
      <c r="F705" s="255" t="s">
        <v>1935</v>
      </c>
      <c r="G705" s="122" t="str">
        <f ca="1"/>
        <v>Freeport SD 145</v>
      </c>
      <c r="H705" s="122" t="str">
        <f>IFERROR(VLOOKUP(ROWS($H$2:H705),$A$2:$B$995,2,FALSE),"")</f>
        <v/>
      </c>
    </row>
    <row r="706" spans="1:8" ht="15" x14ac:dyDescent="0.25">
      <c r="A706" s="122">
        <f>IF(ISNUMBER(SEARCH('Cover Page'!$D$9,Table1[[#This Row],[School District]])),MAX($A$1:A705)+1,0)</f>
        <v>0</v>
      </c>
      <c r="B706" s="253" t="s">
        <v>1936</v>
      </c>
      <c r="C706" s="254" t="s">
        <v>3175</v>
      </c>
      <c r="D706" s="255" t="s">
        <v>156</v>
      </c>
      <c r="E706" s="253" t="s">
        <v>1536</v>
      </c>
      <c r="F706" s="255" t="s">
        <v>1937</v>
      </c>
      <c r="G706" s="122" t="str">
        <f ca="1"/>
        <v>Freeport SD 145</v>
      </c>
      <c r="H706" s="122" t="str">
        <f>IFERROR(VLOOKUP(ROWS($H$2:H706),$A$2:$B$995,2,FALSE),"")</f>
        <v/>
      </c>
    </row>
    <row r="707" spans="1:8" ht="15" x14ac:dyDescent="0.25">
      <c r="A707" s="122">
        <f>IF(ISNUMBER(SEARCH('Cover Page'!$D$9,Table1[[#This Row],[School District]])),MAX($A$1:A706)+1,0)</f>
        <v>0</v>
      </c>
      <c r="B707" s="253" t="s">
        <v>780</v>
      </c>
      <c r="C707" s="254" t="s">
        <v>3176</v>
      </c>
      <c r="D707" s="255" t="s">
        <v>154</v>
      </c>
      <c r="E707" s="253" t="s">
        <v>1112</v>
      </c>
      <c r="F707" s="255" t="s">
        <v>1938</v>
      </c>
      <c r="G707" s="122" t="str">
        <f ca="1"/>
        <v>Freeport SD 145</v>
      </c>
      <c r="H707" s="122" t="str">
        <f>IFERROR(VLOOKUP(ROWS($H$2:H707),$A$2:$B$995,2,FALSE),"")</f>
        <v/>
      </c>
    </row>
    <row r="708" spans="1:8" ht="15" x14ac:dyDescent="0.25">
      <c r="A708" s="122">
        <f>IF(ISNUMBER(SEARCH('Cover Page'!$D$9,Table1[[#This Row],[School District]])),MAX($A$1:A707)+1,0)</f>
        <v>0</v>
      </c>
      <c r="B708" s="253" t="s">
        <v>781</v>
      </c>
      <c r="C708" s="254" t="s">
        <v>3177</v>
      </c>
      <c r="D708" s="255" t="s">
        <v>156</v>
      </c>
      <c r="E708" s="253" t="s">
        <v>1101</v>
      </c>
      <c r="F708" s="255" t="s">
        <v>1939</v>
      </c>
      <c r="G708" s="122" t="str">
        <f ca="1"/>
        <v>Freeport SD 145</v>
      </c>
      <c r="H708" s="122" t="str">
        <f>IFERROR(VLOOKUP(ROWS($H$2:H708),$A$2:$B$995,2,FALSE),"")</f>
        <v/>
      </c>
    </row>
    <row r="709" spans="1:8" ht="15" x14ac:dyDescent="0.25">
      <c r="A709" s="122">
        <f>IF(ISNUMBER(SEARCH('Cover Page'!$D$9,Table1[[#This Row],[School District]])),MAX($A$1:A708)+1,0)</f>
        <v>0</v>
      </c>
      <c r="B709" s="253" t="s">
        <v>782</v>
      </c>
      <c r="C709" s="254" t="s">
        <v>3178</v>
      </c>
      <c r="D709" s="255" t="s">
        <v>154</v>
      </c>
      <c r="E709" s="253" t="s">
        <v>1112</v>
      </c>
      <c r="F709" s="255" t="s">
        <v>1940</v>
      </c>
      <c r="G709" s="122" t="str">
        <f ca="1"/>
        <v>Freeport SD 145</v>
      </c>
      <c r="H709" s="122" t="str">
        <f>IFERROR(VLOOKUP(ROWS($H$2:H709),$A$2:$B$995,2,FALSE),"")</f>
        <v/>
      </c>
    </row>
    <row r="710" spans="1:8" ht="15" x14ac:dyDescent="0.25">
      <c r="A710" s="122">
        <f>IF(ISNUMBER(SEARCH('Cover Page'!$D$9,Table1[[#This Row],[School District]])),MAX($A$1:A709)+1,0)</f>
        <v>0</v>
      </c>
      <c r="B710" s="253" t="s">
        <v>783</v>
      </c>
      <c r="C710" s="254" t="s">
        <v>3179</v>
      </c>
      <c r="D710" s="255" t="s">
        <v>154</v>
      </c>
      <c r="E710" s="253" t="s">
        <v>1050</v>
      </c>
      <c r="F710" s="255" t="s">
        <v>1941</v>
      </c>
      <c r="G710" s="122" t="str">
        <f ca="1"/>
        <v>Freeport SD 145</v>
      </c>
      <c r="H710" s="122" t="str">
        <f>IFERROR(VLOOKUP(ROWS($H$2:H710),$A$2:$B$995,2,FALSE),"")</f>
        <v/>
      </c>
    </row>
    <row r="711" spans="1:8" ht="15" x14ac:dyDescent="0.25">
      <c r="A711" s="122">
        <f>IF(ISNUMBER(SEARCH('Cover Page'!$D$9,Table1[[#This Row],[School District]])),MAX($A$1:A710)+1,0)</f>
        <v>0</v>
      </c>
      <c r="B711" s="253" t="s">
        <v>784</v>
      </c>
      <c r="C711" s="254" t="s">
        <v>3180</v>
      </c>
      <c r="D711" s="255" t="s">
        <v>156</v>
      </c>
      <c r="E711" s="253" t="s">
        <v>2435</v>
      </c>
      <c r="F711" s="255" t="s">
        <v>1942</v>
      </c>
      <c r="G711" s="122" t="str">
        <f ca="1"/>
        <v>Freeport SD 145</v>
      </c>
      <c r="H711" s="122" t="str">
        <f>IFERROR(VLOOKUP(ROWS($H$2:H711),$A$2:$B$995,2,FALSE),"")</f>
        <v/>
      </c>
    </row>
    <row r="712" spans="1:8" ht="15" x14ac:dyDescent="0.25">
      <c r="A712" s="122">
        <f>IF(ISNUMBER(SEARCH('Cover Page'!$D$9,Table1[[#This Row],[School District]])),MAX($A$1:A711)+1,0)</f>
        <v>0</v>
      </c>
      <c r="B712" s="253" t="s">
        <v>785</v>
      </c>
      <c r="C712" s="254" t="s">
        <v>3181</v>
      </c>
      <c r="D712" s="255" t="s">
        <v>154</v>
      </c>
      <c r="E712" s="253" t="s">
        <v>1325</v>
      </c>
      <c r="F712" s="255" t="s">
        <v>1943</v>
      </c>
      <c r="G712" s="122" t="str">
        <f ca="1"/>
        <v>Freeport SD 145</v>
      </c>
      <c r="H712" s="122" t="str">
        <f>IFERROR(VLOOKUP(ROWS($H$2:H712),$A$2:$B$995,2,FALSE),"")</f>
        <v/>
      </c>
    </row>
    <row r="713" spans="1:8" ht="15" x14ac:dyDescent="0.25">
      <c r="A713" s="122">
        <f>IF(ISNUMBER(SEARCH('Cover Page'!$D$9,Table1[[#This Row],[School District]])),MAX($A$1:A712)+1,0)</f>
        <v>0</v>
      </c>
      <c r="B713" s="253" t="s">
        <v>786</v>
      </c>
      <c r="C713" s="254" t="s">
        <v>3182</v>
      </c>
      <c r="D713" s="255" t="s">
        <v>155</v>
      </c>
      <c r="E713" s="253" t="s">
        <v>1325</v>
      </c>
      <c r="F713" s="255" t="s">
        <v>1712</v>
      </c>
      <c r="G713" s="122" t="str">
        <f ca="1"/>
        <v>Freeport SD 145</v>
      </c>
      <c r="H713" s="122" t="str">
        <f>IFERROR(VLOOKUP(ROWS($H$2:H713),$A$2:$B$995,2,FALSE),"")</f>
        <v/>
      </c>
    </row>
    <row r="714" spans="1:8" ht="15" x14ac:dyDescent="0.25">
      <c r="A714" s="122">
        <f>IF(ISNUMBER(SEARCH('Cover Page'!$D$9,Table1[[#This Row],[School District]])),MAX($A$1:A713)+1,0)</f>
        <v>0</v>
      </c>
      <c r="B714" s="253" t="s">
        <v>1944</v>
      </c>
      <c r="C714" s="254" t="s">
        <v>3183</v>
      </c>
      <c r="D714" s="255" t="s">
        <v>154</v>
      </c>
      <c r="E714" s="253" t="s">
        <v>2295</v>
      </c>
      <c r="F714" s="255" t="s">
        <v>1945</v>
      </c>
      <c r="G714" s="122" t="str">
        <f ca="1"/>
        <v>Freeport SD 145</v>
      </c>
      <c r="H714" s="122" t="str">
        <f>IFERROR(VLOOKUP(ROWS($H$2:H714),$A$2:$B$995,2,FALSE),"")</f>
        <v/>
      </c>
    </row>
    <row r="715" spans="1:8" ht="15" x14ac:dyDescent="0.25">
      <c r="A715" s="122">
        <f>IF(ISNUMBER(SEARCH('Cover Page'!$D$9,Table1[[#This Row],[School District]])),MAX($A$1:A714)+1,0)</f>
        <v>0</v>
      </c>
      <c r="B715" s="253" t="s">
        <v>1946</v>
      </c>
      <c r="C715" s="254" t="s">
        <v>3184</v>
      </c>
      <c r="D715" s="255" t="s">
        <v>156</v>
      </c>
      <c r="E715" s="253" t="s">
        <v>1947</v>
      </c>
      <c r="F715" s="255" t="s">
        <v>1948</v>
      </c>
      <c r="G715" s="122" t="str">
        <f ca="1"/>
        <v>Freeport SD 145</v>
      </c>
      <c r="H715" s="122" t="str">
        <f>IFERROR(VLOOKUP(ROWS($H$2:H715),$A$2:$B$995,2,FALSE),"")</f>
        <v/>
      </c>
    </row>
    <row r="716" spans="1:8" ht="15" x14ac:dyDescent="0.25">
      <c r="A716" s="122">
        <f>IF(ISNUMBER(SEARCH('Cover Page'!$D$9,Table1[[#This Row],[School District]])),MAX($A$1:A715)+1,0)</f>
        <v>0</v>
      </c>
      <c r="B716" s="253" t="s">
        <v>787</v>
      </c>
      <c r="C716" s="254" t="s">
        <v>3185</v>
      </c>
      <c r="D716" s="255" t="s">
        <v>156</v>
      </c>
      <c r="E716" s="253" t="s">
        <v>2436</v>
      </c>
      <c r="F716" s="255" t="s">
        <v>1949</v>
      </c>
      <c r="G716" s="122" t="str">
        <f ca="1"/>
        <v>Freeport SD 145</v>
      </c>
      <c r="H716" s="122" t="str">
        <f>IFERROR(VLOOKUP(ROWS($H$2:H716),$A$2:$B$995,2,FALSE),"")</f>
        <v/>
      </c>
    </row>
    <row r="717" spans="1:8" ht="15" x14ac:dyDescent="0.25">
      <c r="A717" s="122">
        <f>IF(ISNUMBER(SEARCH('Cover Page'!$D$9,Table1[[#This Row],[School District]])),MAX($A$1:A716)+1,0)</f>
        <v>0</v>
      </c>
      <c r="B717" s="253" t="s">
        <v>788</v>
      </c>
      <c r="C717" s="254" t="s">
        <v>3186</v>
      </c>
      <c r="D717" s="255" t="s">
        <v>154</v>
      </c>
      <c r="E717" s="253" t="s">
        <v>1050</v>
      </c>
      <c r="F717" s="255" t="s">
        <v>1950</v>
      </c>
      <c r="G717" s="122" t="str">
        <f ca="1"/>
        <v>Freeport SD 145</v>
      </c>
      <c r="H717" s="122" t="str">
        <f>IFERROR(VLOOKUP(ROWS($H$2:H717),$A$2:$B$995,2,FALSE),"")</f>
        <v/>
      </c>
    </row>
    <row r="718" spans="1:8" ht="15" x14ac:dyDescent="0.25">
      <c r="A718" s="122">
        <f>IF(ISNUMBER(SEARCH('Cover Page'!$D$9,Table1[[#This Row],[School District]])),MAX($A$1:A717)+1,0)</f>
        <v>0</v>
      </c>
      <c r="B718" s="253" t="s">
        <v>789</v>
      </c>
      <c r="C718" s="254" t="s">
        <v>3187</v>
      </c>
      <c r="D718" s="255" t="s">
        <v>156</v>
      </c>
      <c r="E718" s="253" t="s">
        <v>1088</v>
      </c>
      <c r="F718" s="255" t="s">
        <v>1951</v>
      </c>
      <c r="G718" s="122" t="str">
        <f ca="1"/>
        <v>Freeport SD 145</v>
      </c>
      <c r="H718" s="122" t="str">
        <f>IFERROR(VLOOKUP(ROWS($H$2:H718),$A$2:$B$995,2,FALSE),"")</f>
        <v/>
      </c>
    </row>
    <row r="719" spans="1:8" ht="15" x14ac:dyDescent="0.25">
      <c r="A719" s="122">
        <f>IF(ISNUMBER(SEARCH('Cover Page'!$D$9,Table1[[#This Row],[School District]])),MAX($A$1:A718)+1,0)</f>
        <v>0</v>
      </c>
      <c r="B719" s="253" t="s">
        <v>1952</v>
      </c>
      <c r="C719" s="254" t="s">
        <v>3188</v>
      </c>
      <c r="D719" s="255" t="s">
        <v>156</v>
      </c>
      <c r="E719" s="253" t="s">
        <v>2383</v>
      </c>
      <c r="F719" s="255" t="s">
        <v>1953</v>
      </c>
      <c r="G719" s="122" t="str">
        <f ca="1"/>
        <v>Freeport SD 145</v>
      </c>
      <c r="H719" s="122" t="str">
        <f>IFERROR(VLOOKUP(ROWS($H$2:H719),$A$2:$B$995,2,FALSE),"")</f>
        <v/>
      </c>
    </row>
    <row r="720" spans="1:8" ht="15" x14ac:dyDescent="0.25">
      <c r="A720" s="122">
        <f>IF(ISNUMBER(SEARCH('Cover Page'!$D$9,Table1[[#This Row],[School District]])),MAX($A$1:A719)+1,0)</f>
        <v>0</v>
      </c>
      <c r="B720" s="253" t="s">
        <v>790</v>
      </c>
      <c r="C720" s="254" t="s">
        <v>3189</v>
      </c>
      <c r="D720" s="255" t="s">
        <v>154</v>
      </c>
      <c r="E720" s="253" t="s">
        <v>1285</v>
      </c>
      <c r="F720" s="255" t="s">
        <v>1954</v>
      </c>
      <c r="G720" s="122" t="str">
        <f ca="1"/>
        <v>Freeport SD 145</v>
      </c>
      <c r="H720" s="122" t="str">
        <f>IFERROR(VLOOKUP(ROWS($H$2:H720),$A$2:$B$995,2,FALSE),"")</f>
        <v/>
      </c>
    </row>
    <row r="721" spans="1:8" ht="15" x14ac:dyDescent="0.25">
      <c r="A721" s="122">
        <f>IF(ISNUMBER(SEARCH('Cover Page'!$D$9,Table1[[#This Row],[School District]])),MAX($A$1:A720)+1,0)</f>
        <v>0</v>
      </c>
      <c r="B721" s="253" t="s">
        <v>791</v>
      </c>
      <c r="C721" s="254" t="s">
        <v>3190</v>
      </c>
      <c r="D721" s="255" t="s">
        <v>154</v>
      </c>
      <c r="E721" s="253" t="s">
        <v>1056</v>
      </c>
      <c r="F721" s="255" t="s">
        <v>1955</v>
      </c>
      <c r="G721" s="122" t="str">
        <f ca="1"/>
        <v>Freeport SD 145</v>
      </c>
      <c r="H721" s="122" t="str">
        <f>IFERROR(VLOOKUP(ROWS($H$2:H721),$A$2:$B$995,2,FALSE),"")</f>
        <v/>
      </c>
    </row>
    <row r="722" spans="1:8" ht="15" x14ac:dyDescent="0.25">
      <c r="A722" s="122">
        <f>IF(ISNUMBER(SEARCH('Cover Page'!$D$9,Table1[[#This Row],[School District]])),MAX($A$1:A721)+1,0)</f>
        <v>0</v>
      </c>
      <c r="B722" s="253" t="s">
        <v>792</v>
      </c>
      <c r="C722" s="254" t="s">
        <v>3191</v>
      </c>
      <c r="D722" s="255" t="s">
        <v>154</v>
      </c>
      <c r="E722" s="253" t="s">
        <v>1220</v>
      </c>
      <c r="F722" s="255" t="s">
        <v>1956</v>
      </c>
      <c r="G722" s="122" t="str">
        <f ca="1"/>
        <v>Freeport SD 145</v>
      </c>
      <c r="H722" s="122" t="str">
        <f>IFERROR(VLOOKUP(ROWS($H$2:H722),$A$2:$B$995,2,FALSE),"")</f>
        <v/>
      </c>
    </row>
    <row r="723" spans="1:8" ht="15" x14ac:dyDescent="0.25">
      <c r="A723" s="122">
        <f>IF(ISNUMBER(SEARCH('Cover Page'!$D$9,Table1[[#This Row],[School District]])),MAX($A$1:A722)+1,0)</f>
        <v>0</v>
      </c>
      <c r="B723" s="253" t="s">
        <v>793</v>
      </c>
      <c r="C723" s="254" t="s">
        <v>3192</v>
      </c>
      <c r="D723" s="255" t="s">
        <v>154</v>
      </c>
      <c r="E723" s="253" t="s">
        <v>1050</v>
      </c>
      <c r="F723" s="255" t="s">
        <v>1957</v>
      </c>
      <c r="G723" s="122" t="str">
        <f ca="1"/>
        <v>Freeport SD 145</v>
      </c>
      <c r="H723" s="122" t="str">
        <f>IFERROR(VLOOKUP(ROWS($H$2:H723),$A$2:$B$995,2,FALSE),"")</f>
        <v/>
      </c>
    </row>
    <row r="724" spans="1:8" ht="15" x14ac:dyDescent="0.25">
      <c r="A724" s="122">
        <f>IF(ISNUMBER(SEARCH('Cover Page'!$D$9,Table1[[#This Row],[School District]])),MAX($A$1:A723)+1,0)</f>
        <v>0</v>
      </c>
      <c r="B724" s="253" t="s">
        <v>794</v>
      </c>
      <c r="C724" s="254" t="s">
        <v>3193</v>
      </c>
      <c r="D724" s="255" t="s">
        <v>154</v>
      </c>
      <c r="E724" s="253" t="s">
        <v>2384</v>
      </c>
      <c r="F724" s="255" t="s">
        <v>1958</v>
      </c>
      <c r="G724" s="122" t="str">
        <f ca="1"/>
        <v>Freeport SD 145</v>
      </c>
      <c r="H724" s="122" t="str">
        <f>IFERROR(VLOOKUP(ROWS($H$2:H724),$A$2:$B$995,2,FALSE),"")</f>
        <v/>
      </c>
    </row>
    <row r="725" spans="1:8" ht="15" customHeight="1" x14ac:dyDescent="0.25">
      <c r="A725" s="122">
        <f>IF(ISNUMBER(SEARCH('Cover Page'!$D$9,Table1[[#This Row],[School District]])),MAX($A$1:A724)+1,0)</f>
        <v>0</v>
      </c>
      <c r="B725" s="253" t="s">
        <v>795</v>
      </c>
      <c r="C725" s="254" t="s">
        <v>3194</v>
      </c>
      <c r="D725" s="255" t="s">
        <v>154</v>
      </c>
      <c r="E725" s="253" t="s">
        <v>1192</v>
      </c>
      <c r="F725" s="255" t="s">
        <v>1959</v>
      </c>
      <c r="G725" s="122" t="str">
        <f ca="1"/>
        <v>Freeport SD 145</v>
      </c>
      <c r="H725" s="122" t="str">
        <f>IFERROR(VLOOKUP(ROWS($H$2:H725),$A$2:$B$995,2,FALSE),"")</f>
        <v/>
      </c>
    </row>
    <row r="726" spans="1:8" ht="15" x14ac:dyDescent="0.25">
      <c r="A726" s="122">
        <f>IF(ISNUMBER(SEARCH('Cover Page'!$D$9,Table1[[#This Row],[School District]])),MAX($A$1:A725)+1,0)</f>
        <v>0</v>
      </c>
      <c r="B726" s="253" t="s">
        <v>1960</v>
      </c>
      <c r="C726" s="254" t="s">
        <v>3195</v>
      </c>
      <c r="D726" s="255" t="s">
        <v>155</v>
      </c>
      <c r="E726" s="253" t="s">
        <v>1192</v>
      </c>
      <c r="F726" s="255" t="s">
        <v>1961</v>
      </c>
      <c r="G726" s="122" t="str">
        <f ca="1"/>
        <v>Freeport SD 145</v>
      </c>
      <c r="H726" s="122" t="str">
        <f>IFERROR(VLOOKUP(ROWS($H$2:H726),$A$2:$B$995,2,FALSE),"")</f>
        <v/>
      </c>
    </row>
    <row r="727" spans="1:8" ht="15" x14ac:dyDescent="0.25">
      <c r="A727" s="122">
        <f>IF(ISNUMBER(SEARCH('Cover Page'!$D$9,Table1[[#This Row],[School District]])),MAX($A$1:A726)+1,0)</f>
        <v>0</v>
      </c>
      <c r="B727" s="253" t="s">
        <v>796</v>
      </c>
      <c r="C727" s="254" t="s">
        <v>3196</v>
      </c>
      <c r="D727" s="255" t="s">
        <v>156</v>
      </c>
      <c r="E727" s="253" t="s">
        <v>2437</v>
      </c>
      <c r="F727" s="255" t="s">
        <v>1962</v>
      </c>
      <c r="G727" s="122" t="str">
        <f ca="1"/>
        <v>Freeport SD 145</v>
      </c>
      <c r="H727" s="122" t="str">
        <f>IFERROR(VLOOKUP(ROWS($H$2:H727),$A$2:$B$995,2,FALSE),"")</f>
        <v/>
      </c>
    </row>
    <row r="728" spans="1:8" ht="15" customHeight="1" x14ac:dyDescent="0.25">
      <c r="A728" s="122">
        <f>IF(ISNUMBER(SEARCH('Cover Page'!$D$9,Table1[[#This Row],[School District]])),MAX($A$1:A727)+1,0)</f>
        <v>0</v>
      </c>
      <c r="B728" s="253" t="s">
        <v>1963</v>
      </c>
      <c r="C728" s="254" t="s">
        <v>3197</v>
      </c>
      <c r="D728" s="255" t="s">
        <v>156</v>
      </c>
      <c r="E728" s="253" t="s">
        <v>1142</v>
      </c>
      <c r="F728" s="255" t="s">
        <v>1964</v>
      </c>
      <c r="G728" s="122" t="str">
        <f ca="1"/>
        <v>Freeport SD 145</v>
      </c>
      <c r="H728" s="122" t="str">
        <f>IFERROR(VLOOKUP(ROWS($H$2:H728),$A$2:$B$995,2,FALSE),"")</f>
        <v/>
      </c>
    </row>
    <row r="729" spans="1:8" ht="15" x14ac:dyDescent="0.25">
      <c r="A729" s="122">
        <f>IF(ISNUMBER(SEARCH('Cover Page'!$D$9,Table1[[#This Row],[School District]])),MAX($A$1:A728)+1,0)</f>
        <v>0</v>
      </c>
      <c r="B729" s="253" t="s">
        <v>797</v>
      </c>
      <c r="C729" s="254" t="s">
        <v>3198</v>
      </c>
      <c r="D729" s="255" t="s">
        <v>154</v>
      </c>
      <c r="E729" s="253" t="s">
        <v>1050</v>
      </c>
      <c r="F729" s="255" t="s">
        <v>1965</v>
      </c>
      <c r="G729" s="122" t="str">
        <f ca="1"/>
        <v>Freeport SD 145</v>
      </c>
      <c r="H729" s="122" t="str">
        <f>IFERROR(VLOOKUP(ROWS($H$2:H729),$A$2:$B$995,2,FALSE),"")</f>
        <v/>
      </c>
    </row>
    <row r="730" spans="1:8" ht="15" x14ac:dyDescent="0.25">
      <c r="A730" s="122">
        <f>IF(ISNUMBER(SEARCH('Cover Page'!$D$9,Table1[[#This Row],[School District]])),MAX($A$1:A729)+1,0)</f>
        <v>0</v>
      </c>
      <c r="B730" s="253" t="s">
        <v>798</v>
      </c>
      <c r="C730" s="254" t="s">
        <v>3199</v>
      </c>
      <c r="D730" s="255" t="s">
        <v>201</v>
      </c>
      <c r="E730" s="253" t="s">
        <v>1050</v>
      </c>
      <c r="F730" s="255" t="s">
        <v>1966</v>
      </c>
      <c r="G730" s="122" t="str">
        <f ca="1"/>
        <v>Freeport SD 145</v>
      </c>
      <c r="H730" s="122" t="str">
        <f>IFERROR(VLOOKUP(ROWS($H$2:H730),$A$2:$B$995,2,FALSE),"")</f>
        <v/>
      </c>
    </row>
    <row r="731" spans="1:8" ht="15" customHeight="1" x14ac:dyDescent="0.25">
      <c r="A731" s="122">
        <f>IF(ISNUMBER(SEARCH('Cover Page'!$D$9,Table1[[#This Row],[School District]])),MAX($A$1:A730)+1,0)</f>
        <v>0</v>
      </c>
      <c r="B731" s="253" t="s">
        <v>799</v>
      </c>
      <c r="C731" s="254" t="s">
        <v>3200</v>
      </c>
      <c r="D731" s="255" t="s">
        <v>155</v>
      </c>
      <c r="E731" s="253" t="s">
        <v>1050</v>
      </c>
      <c r="F731" s="255" t="s">
        <v>1967</v>
      </c>
      <c r="G731" s="122" t="str">
        <f ca="1"/>
        <v>Freeport SD 145</v>
      </c>
      <c r="H731" s="122" t="str">
        <f>IFERROR(VLOOKUP(ROWS($H$2:H731),$A$2:$B$995,2,FALSE),"")</f>
        <v/>
      </c>
    </row>
    <row r="732" spans="1:8" ht="15" x14ac:dyDescent="0.25">
      <c r="A732" s="122">
        <f>IF(ISNUMBER(SEARCH('Cover Page'!$D$9,Table1[[#This Row],[School District]])),MAX($A$1:A731)+1,0)</f>
        <v>0</v>
      </c>
      <c r="B732" s="253" t="s">
        <v>1968</v>
      </c>
      <c r="C732" s="254" t="s">
        <v>3201</v>
      </c>
      <c r="D732" s="255" t="s">
        <v>156</v>
      </c>
      <c r="E732" s="253" t="s">
        <v>1969</v>
      </c>
      <c r="F732" s="255" t="s">
        <v>1970</v>
      </c>
      <c r="G732" s="122" t="str">
        <f ca="1"/>
        <v>Freeport SD 145</v>
      </c>
      <c r="H732" s="122" t="str">
        <f>IFERROR(VLOOKUP(ROWS($H$2:H732),$A$2:$B$995,2,FALSE),"")</f>
        <v/>
      </c>
    </row>
    <row r="733" spans="1:8" ht="15" customHeight="1" x14ac:dyDescent="0.25">
      <c r="A733" s="122">
        <f>IF(ISNUMBER(SEARCH('Cover Page'!$D$9,Table1[[#This Row],[School District]])),MAX($A$1:A732)+1,0)</f>
        <v>0</v>
      </c>
      <c r="B733" s="253" t="s">
        <v>800</v>
      </c>
      <c r="C733" s="254" t="s">
        <v>3202</v>
      </c>
      <c r="D733" s="255" t="s">
        <v>201</v>
      </c>
      <c r="E733" s="253" t="s">
        <v>1147</v>
      </c>
      <c r="F733" s="255" t="s">
        <v>1971</v>
      </c>
      <c r="G733" s="122" t="str">
        <f ca="1"/>
        <v>Freeport SD 145</v>
      </c>
      <c r="H733" s="122" t="str">
        <f>IFERROR(VLOOKUP(ROWS($H$2:H733),$A$2:$B$995,2,FALSE),"")</f>
        <v/>
      </c>
    </row>
    <row r="734" spans="1:8" ht="15" x14ac:dyDescent="0.25">
      <c r="A734" s="122">
        <f>IF(ISNUMBER(SEARCH('Cover Page'!$D$9,Table1[[#This Row],[School District]])),MAX($A$1:A733)+1,0)</f>
        <v>0</v>
      </c>
      <c r="B734" s="253" t="s">
        <v>801</v>
      </c>
      <c r="C734" s="254" t="s">
        <v>3203</v>
      </c>
      <c r="D734" s="255" t="s">
        <v>154</v>
      </c>
      <c r="E734" s="253" t="s">
        <v>2297</v>
      </c>
      <c r="F734" s="255" t="s">
        <v>1972</v>
      </c>
      <c r="G734" s="122" t="str">
        <f ca="1"/>
        <v>Freeport SD 145</v>
      </c>
      <c r="H734" s="122" t="str">
        <f>IFERROR(VLOOKUP(ROWS($H$2:H734),$A$2:$B$995,2,FALSE),"")</f>
        <v/>
      </c>
    </row>
    <row r="735" spans="1:8" ht="15" x14ac:dyDescent="0.25">
      <c r="A735" s="122">
        <f>IF(ISNUMBER(SEARCH('Cover Page'!$D$9,Table1[[#This Row],[School District]])),MAX($A$1:A734)+1,0)</f>
        <v>0</v>
      </c>
      <c r="B735" s="253" t="s">
        <v>802</v>
      </c>
      <c r="C735" s="254" t="s">
        <v>3204</v>
      </c>
      <c r="D735" s="255" t="s">
        <v>201</v>
      </c>
      <c r="E735" s="253" t="s">
        <v>1258</v>
      </c>
      <c r="F735" s="255" t="s">
        <v>1973</v>
      </c>
      <c r="G735" s="122" t="str">
        <f ca="1"/>
        <v>Freeport SD 145</v>
      </c>
      <c r="H735" s="122" t="str">
        <f>IFERROR(VLOOKUP(ROWS($H$2:H735),$A$2:$B$995,2,FALSE),"")</f>
        <v/>
      </c>
    </row>
    <row r="736" spans="1:8" ht="15" x14ac:dyDescent="0.25">
      <c r="A736" s="122">
        <f>IF(ISNUMBER(SEARCH('Cover Page'!$D$9,Table1[[#This Row],[School District]])),MAX($A$1:A735)+1,0)</f>
        <v>0</v>
      </c>
      <c r="B736" s="253" t="s">
        <v>803</v>
      </c>
      <c r="C736" s="254" t="s">
        <v>3205</v>
      </c>
      <c r="D736" s="255" t="s">
        <v>156</v>
      </c>
      <c r="E736" s="253" t="s">
        <v>1258</v>
      </c>
      <c r="F736" s="255" t="s">
        <v>1974</v>
      </c>
      <c r="G736" s="122" t="str">
        <f ca="1"/>
        <v>Freeport SD 145</v>
      </c>
      <c r="H736" s="122" t="str">
        <f>IFERROR(VLOOKUP(ROWS($H$2:H736),$A$2:$B$995,2,FALSE),"")</f>
        <v/>
      </c>
    </row>
    <row r="737" spans="1:8" ht="15" x14ac:dyDescent="0.25">
      <c r="A737" s="122">
        <f>IF(ISNUMBER(SEARCH('Cover Page'!$D$9,Table1[[#This Row],[School District]])),MAX($A$1:A736)+1,0)</f>
        <v>0</v>
      </c>
      <c r="B737" s="253" t="s">
        <v>1975</v>
      </c>
      <c r="C737" s="254" t="s">
        <v>3206</v>
      </c>
      <c r="D737" s="255" t="s">
        <v>156</v>
      </c>
      <c r="E737" s="253" t="s">
        <v>1041</v>
      </c>
      <c r="F737" s="255" t="s">
        <v>1976</v>
      </c>
      <c r="G737" s="122" t="str">
        <f ca="1"/>
        <v>Freeport SD 145</v>
      </c>
      <c r="H737" s="122" t="str">
        <f>IFERROR(VLOOKUP(ROWS($H$2:H737),$A$2:$B$995,2,FALSE),"")</f>
        <v/>
      </c>
    </row>
    <row r="738" spans="1:8" ht="15" x14ac:dyDescent="0.25">
      <c r="A738" s="122">
        <f>IF(ISNUMBER(SEARCH('Cover Page'!$D$9,Table1[[#This Row],[School District]])),MAX($A$1:A737)+1,0)</f>
        <v>0</v>
      </c>
      <c r="B738" s="253" t="s">
        <v>1977</v>
      </c>
      <c r="C738" s="254" t="s">
        <v>3207</v>
      </c>
      <c r="D738" s="255" t="s">
        <v>154</v>
      </c>
      <c r="E738" s="253" t="s">
        <v>1256</v>
      </c>
      <c r="F738" s="255" t="s">
        <v>1978</v>
      </c>
      <c r="G738" s="122" t="str">
        <f ca="1"/>
        <v>Freeport SD 145</v>
      </c>
      <c r="H738" s="122" t="str">
        <f>IFERROR(VLOOKUP(ROWS($H$2:H738),$A$2:$B$995,2,FALSE),"")</f>
        <v/>
      </c>
    </row>
    <row r="739" spans="1:8" ht="15" x14ac:dyDescent="0.25">
      <c r="A739" s="122">
        <f>IF(ISNUMBER(SEARCH('Cover Page'!$D$9,Table1[[#This Row],[School District]])),MAX($A$1:A738)+1,0)</f>
        <v>0</v>
      </c>
      <c r="B739" s="253" t="s">
        <v>804</v>
      </c>
      <c r="C739" s="254" t="s">
        <v>3208</v>
      </c>
      <c r="D739" s="255" t="s">
        <v>156</v>
      </c>
      <c r="E739" s="253" t="s">
        <v>1163</v>
      </c>
      <c r="F739" s="255" t="s">
        <v>1979</v>
      </c>
      <c r="G739" s="122" t="str">
        <f ca="1"/>
        <v>Freeport SD 145</v>
      </c>
      <c r="H739" s="122" t="str">
        <f>IFERROR(VLOOKUP(ROWS($H$2:H739),$A$2:$B$995,2,FALSE),"")</f>
        <v/>
      </c>
    </row>
    <row r="740" spans="1:8" ht="15" x14ac:dyDescent="0.25">
      <c r="A740" s="122">
        <f>IF(ISNUMBER(SEARCH('Cover Page'!$D$9,Table1[[#This Row],[School District]])),MAX($A$1:A739)+1,0)</f>
        <v>0</v>
      </c>
      <c r="B740" s="253" t="s">
        <v>805</v>
      </c>
      <c r="C740" s="254" t="s">
        <v>3209</v>
      </c>
      <c r="D740" s="255" t="s">
        <v>154</v>
      </c>
      <c r="E740" s="253" t="s">
        <v>1268</v>
      </c>
      <c r="F740" s="255" t="s">
        <v>1980</v>
      </c>
      <c r="G740" s="122" t="str">
        <f ca="1"/>
        <v>Freeport SD 145</v>
      </c>
      <c r="H740" s="122" t="str">
        <f>IFERROR(VLOOKUP(ROWS($H$2:H740),$A$2:$B$995,2,FALSE),"")</f>
        <v/>
      </c>
    </row>
    <row r="741" spans="1:8" ht="15" x14ac:dyDescent="0.25">
      <c r="A741" s="122">
        <f>IF(ISNUMBER(SEARCH('Cover Page'!$D$9,Table1[[#This Row],[School District]])),MAX($A$1:A740)+1,0)</f>
        <v>0</v>
      </c>
      <c r="B741" s="253" t="s">
        <v>806</v>
      </c>
      <c r="C741" s="254" t="s">
        <v>3210</v>
      </c>
      <c r="D741" s="255" t="s">
        <v>154</v>
      </c>
      <c r="E741" s="253" t="s">
        <v>1279</v>
      </c>
      <c r="F741" s="255" t="s">
        <v>1981</v>
      </c>
      <c r="G741" s="122" t="str">
        <f ca="1"/>
        <v>Freeport SD 145</v>
      </c>
      <c r="H741" s="122" t="str">
        <f>IFERROR(VLOOKUP(ROWS($H$2:H741),$A$2:$B$995,2,FALSE),"")</f>
        <v/>
      </c>
    </row>
    <row r="742" spans="1:8" ht="15" x14ac:dyDescent="0.25">
      <c r="A742" s="122">
        <f>IF(ISNUMBER(SEARCH('Cover Page'!$D$9,Table1[[#This Row],[School District]])),MAX($A$1:A741)+1,0)</f>
        <v>0</v>
      </c>
      <c r="B742" s="253" t="s">
        <v>1982</v>
      </c>
      <c r="C742" s="254" t="s">
        <v>3211</v>
      </c>
      <c r="D742" s="255" t="s">
        <v>155</v>
      </c>
      <c r="E742" s="253" t="s">
        <v>1279</v>
      </c>
      <c r="F742" s="255" t="s">
        <v>1983</v>
      </c>
      <c r="G742" s="122" t="str">
        <f ca="1"/>
        <v>Freeport SD 145</v>
      </c>
      <c r="H742" s="122" t="str">
        <f>IFERROR(VLOOKUP(ROWS($H$2:H742),$A$2:$B$995,2,FALSE),"")</f>
        <v/>
      </c>
    </row>
    <row r="743" spans="1:8" ht="15" x14ac:dyDescent="0.25">
      <c r="A743" s="122">
        <f>IF(ISNUMBER(SEARCH('Cover Page'!$D$9,Table1[[#This Row],[School District]])),MAX($A$1:A742)+1,0)</f>
        <v>0</v>
      </c>
      <c r="B743" s="253" t="s">
        <v>807</v>
      </c>
      <c r="C743" s="254" t="s">
        <v>3212</v>
      </c>
      <c r="D743" s="255" t="s">
        <v>155</v>
      </c>
      <c r="E743" s="253" t="s">
        <v>1050</v>
      </c>
      <c r="F743" s="255" t="s">
        <v>1984</v>
      </c>
      <c r="G743" s="122" t="str">
        <f ca="1"/>
        <v>Freeport SD 145</v>
      </c>
      <c r="H743" s="122" t="str">
        <f>IFERROR(VLOOKUP(ROWS($H$2:H743),$A$2:$B$995,2,FALSE),"")</f>
        <v/>
      </c>
    </row>
    <row r="744" spans="1:8" ht="15" customHeight="1" x14ac:dyDescent="0.25">
      <c r="A744" s="122">
        <f>IF(ISNUMBER(SEARCH('Cover Page'!$D$9,Table1[[#This Row],[School District]])),MAX($A$1:A743)+1,0)</f>
        <v>0</v>
      </c>
      <c r="B744" s="253" t="s">
        <v>808</v>
      </c>
      <c r="C744" s="254" t="s">
        <v>3213</v>
      </c>
      <c r="D744" s="255" t="s">
        <v>156</v>
      </c>
      <c r="E744" s="253" t="s">
        <v>1285</v>
      </c>
      <c r="F744" s="255" t="s">
        <v>1985</v>
      </c>
      <c r="G744" s="122" t="str">
        <f ca="1"/>
        <v>Freeport SD 145</v>
      </c>
      <c r="H744" s="122" t="str">
        <f>IFERROR(VLOOKUP(ROWS($H$2:H744),$A$2:$B$995,2,FALSE),"")</f>
        <v/>
      </c>
    </row>
    <row r="745" spans="1:8" ht="15" customHeight="1" x14ac:dyDescent="0.25">
      <c r="A745" s="122">
        <f>IF(ISNUMBER(SEARCH('Cover Page'!$D$9,Table1[[#This Row],[School District]])),MAX($A$1:A744)+1,0)</f>
        <v>0</v>
      </c>
      <c r="B745" s="253" t="s">
        <v>809</v>
      </c>
      <c r="C745" s="254" t="s">
        <v>3214</v>
      </c>
      <c r="D745" s="255" t="s">
        <v>156</v>
      </c>
      <c r="E745" s="253" t="s">
        <v>2347</v>
      </c>
      <c r="F745" s="255" t="s">
        <v>1986</v>
      </c>
      <c r="G745" s="122" t="str">
        <f ca="1"/>
        <v>Freeport SD 145</v>
      </c>
      <c r="H745" s="122" t="str">
        <f>IFERROR(VLOOKUP(ROWS($H$2:H745),$A$2:$B$995,2,FALSE),"")</f>
        <v/>
      </c>
    </row>
    <row r="746" spans="1:8" ht="15" customHeight="1" x14ac:dyDescent="0.25">
      <c r="A746" s="122">
        <f>IF(ISNUMBER(SEARCH('Cover Page'!$D$9,Table1[[#This Row],[School District]])),MAX($A$1:A745)+1,0)</f>
        <v>0</v>
      </c>
      <c r="B746" s="253" t="s">
        <v>810</v>
      </c>
      <c r="C746" s="254" t="s">
        <v>3215</v>
      </c>
      <c r="D746" s="255" t="s">
        <v>156</v>
      </c>
      <c r="E746" s="253" t="s">
        <v>2380</v>
      </c>
      <c r="F746" s="255" t="s">
        <v>1987</v>
      </c>
      <c r="G746" s="122" t="str">
        <f ca="1"/>
        <v>Freeport SD 145</v>
      </c>
      <c r="H746" s="122" t="str">
        <f>IFERROR(VLOOKUP(ROWS($H$2:H746),$A$2:$B$995,2,FALSE),"")</f>
        <v/>
      </c>
    </row>
    <row r="747" spans="1:8" ht="15" x14ac:dyDescent="0.25">
      <c r="A747" s="122">
        <f>IF(ISNUMBER(SEARCH('Cover Page'!$D$9,Table1[[#This Row],[School District]])),MAX($A$1:A746)+1,0)</f>
        <v>0</v>
      </c>
      <c r="B747" s="253" t="s">
        <v>1988</v>
      </c>
      <c r="C747" s="254" t="s">
        <v>3216</v>
      </c>
      <c r="D747" s="255" t="s">
        <v>201</v>
      </c>
      <c r="E747" s="253" t="s">
        <v>1101</v>
      </c>
      <c r="F747" s="255" t="s">
        <v>1210</v>
      </c>
      <c r="G747" s="122" t="str">
        <f ca="1"/>
        <v>Freeport SD 145</v>
      </c>
      <c r="H747" s="122" t="str">
        <f>IFERROR(VLOOKUP(ROWS($H$2:H747),$A$2:$B$995,2,FALSE),"")</f>
        <v/>
      </c>
    </row>
    <row r="748" spans="1:8" ht="15" x14ac:dyDescent="0.25">
      <c r="A748" s="122">
        <f>IF(ISNUMBER(SEARCH('Cover Page'!$D$9,Table1[[#This Row],[School District]])),MAX($A$1:A747)+1,0)</f>
        <v>0</v>
      </c>
      <c r="B748" s="253" t="s">
        <v>811</v>
      </c>
      <c r="C748" s="254" t="s">
        <v>3217</v>
      </c>
      <c r="D748" s="255" t="s">
        <v>201</v>
      </c>
      <c r="E748" s="253" t="s">
        <v>1066</v>
      </c>
      <c r="F748" s="255" t="s">
        <v>1989</v>
      </c>
      <c r="G748" s="122" t="str">
        <f ca="1"/>
        <v>Freeport SD 145</v>
      </c>
      <c r="H748" s="122" t="str">
        <f>IFERROR(VLOOKUP(ROWS($H$2:H748),$A$2:$B$995,2,FALSE),"")</f>
        <v/>
      </c>
    </row>
    <row r="749" spans="1:8" ht="15" x14ac:dyDescent="0.25">
      <c r="A749" s="122">
        <f>IF(ISNUMBER(SEARCH('Cover Page'!$D$9,Table1[[#This Row],[School District]])),MAX($A$1:A748)+1,0)</f>
        <v>0</v>
      </c>
      <c r="B749" s="253" t="s">
        <v>812</v>
      </c>
      <c r="C749" s="254" t="s">
        <v>3218</v>
      </c>
      <c r="D749" s="255" t="s">
        <v>201</v>
      </c>
      <c r="E749" s="253" t="s">
        <v>1990</v>
      </c>
      <c r="F749" s="255" t="s">
        <v>1991</v>
      </c>
      <c r="G749" s="122" t="str">
        <f ca="1"/>
        <v>Freeport SD 145</v>
      </c>
      <c r="H749" s="122" t="str">
        <f>IFERROR(VLOOKUP(ROWS($H$2:H749),$A$2:$B$995,2,FALSE),"")</f>
        <v/>
      </c>
    </row>
    <row r="750" spans="1:8" ht="15" x14ac:dyDescent="0.25">
      <c r="A750" s="122">
        <f>IF(ISNUMBER(SEARCH('Cover Page'!$D$9,Table1[[#This Row],[School District]])),MAX($A$1:A749)+1,0)</f>
        <v>0</v>
      </c>
      <c r="B750" s="253" t="s">
        <v>813</v>
      </c>
      <c r="C750" s="254" t="s">
        <v>3219</v>
      </c>
      <c r="D750" s="255" t="s">
        <v>154</v>
      </c>
      <c r="E750" s="253" t="s">
        <v>1050</v>
      </c>
      <c r="F750" s="255" t="s">
        <v>1992</v>
      </c>
      <c r="G750" s="122" t="str">
        <f ca="1"/>
        <v>Freeport SD 145</v>
      </c>
      <c r="H750" s="122" t="str">
        <f>IFERROR(VLOOKUP(ROWS($H$2:H750),$A$2:$B$995,2,FALSE),"")</f>
        <v/>
      </c>
    </row>
    <row r="751" spans="1:8" ht="15" x14ac:dyDescent="0.25">
      <c r="A751" s="122">
        <f>IF(ISNUMBER(SEARCH('Cover Page'!$D$9,Table1[[#This Row],[School District]])),MAX($A$1:A750)+1,0)</f>
        <v>0</v>
      </c>
      <c r="B751" s="253" t="s">
        <v>814</v>
      </c>
      <c r="C751" s="254" t="s">
        <v>3220</v>
      </c>
      <c r="D751" s="255" t="s">
        <v>155</v>
      </c>
      <c r="E751" s="253" t="s">
        <v>1050</v>
      </c>
      <c r="F751" s="255" t="s">
        <v>1993</v>
      </c>
      <c r="G751" s="122" t="str">
        <f ca="1"/>
        <v>Freeport SD 145</v>
      </c>
      <c r="H751" s="122" t="str">
        <f>IFERROR(VLOOKUP(ROWS($H$2:H751),$A$2:$B$995,2,FALSE),"")</f>
        <v/>
      </c>
    </row>
    <row r="752" spans="1:8" ht="15" x14ac:dyDescent="0.25">
      <c r="A752" s="122">
        <f>IF(ISNUMBER(SEARCH('Cover Page'!$D$9,Table1[[#This Row],[School District]])),MAX($A$1:A751)+1,0)</f>
        <v>0</v>
      </c>
      <c r="B752" s="253" t="s">
        <v>1994</v>
      </c>
      <c r="C752" s="254" t="s">
        <v>3221</v>
      </c>
      <c r="D752" s="255" t="s">
        <v>156</v>
      </c>
      <c r="E752" s="253" t="s">
        <v>2385</v>
      </c>
      <c r="F752" s="255" t="s">
        <v>1995</v>
      </c>
      <c r="G752" s="122" t="str">
        <f ca="1"/>
        <v>Freeport SD 145</v>
      </c>
      <c r="H752" s="122" t="str">
        <f>IFERROR(VLOOKUP(ROWS($H$2:H752),$A$2:$B$995,2,FALSE),"")</f>
        <v/>
      </c>
    </row>
    <row r="753" spans="1:8" ht="15" x14ac:dyDescent="0.25">
      <c r="A753" s="122">
        <f>IF(ISNUMBER(SEARCH('Cover Page'!$D$9,Table1[[#This Row],[School District]])),MAX($A$1:A752)+1,0)</f>
        <v>0</v>
      </c>
      <c r="B753" s="253" t="s">
        <v>815</v>
      </c>
      <c r="C753" s="254" t="s">
        <v>3222</v>
      </c>
      <c r="D753" s="255" t="s">
        <v>154</v>
      </c>
      <c r="E753" s="253" t="s">
        <v>1120</v>
      </c>
      <c r="F753" s="255" t="s">
        <v>1996</v>
      </c>
      <c r="G753" s="122" t="str">
        <f ca="1"/>
        <v>Freeport SD 145</v>
      </c>
      <c r="H753" s="122" t="str">
        <f>IFERROR(VLOOKUP(ROWS($H$2:H753),$A$2:$B$995,2,FALSE),"")</f>
        <v/>
      </c>
    </row>
    <row r="754" spans="1:8" ht="15" x14ac:dyDescent="0.25">
      <c r="A754" s="122">
        <f>IF(ISNUMBER(SEARCH('Cover Page'!$D$9,Table1[[#This Row],[School District]])),MAX($A$1:A753)+1,0)</f>
        <v>0</v>
      </c>
      <c r="B754" s="253" t="s">
        <v>816</v>
      </c>
      <c r="C754" s="254" t="s">
        <v>3223</v>
      </c>
      <c r="D754" s="255" t="s">
        <v>155</v>
      </c>
      <c r="E754" s="253" t="s">
        <v>2307</v>
      </c>
      <c r="F754" s="255" t="s">
        <v>1840</v>
      </c>
      <c r="G754" s="122" t="str">
        <f ca="1"/>
        <v>Freeport SD 145</v>
      </c>
      <c r="H754" s="122" t="str">
        <f>IFERROR(VLOOKUP(ROWS($H$2:H754),$A$2:$B$995,2,FALSE),"")</f>
        <v/>
      </c>
    </row>
    <row r="755" spans="1:8" ht="15" x14ac:dyDescent="0.25">
      <c r="A755" s="122">
        <f>IF(ISNUMBER(SEARCH('Cover Page'!$D$9,Table1[[#This Row],[School District]])),MAX($A$1:A754)+1,0)</f>
        <v>0</v>
      </c>
      <c r="B755" s="253" t="s">
        <v>817</v>
      </c>
      <c r="C755" s="254" t="s">
        <v>3224</v>
      </c>
      <c r="D755" s="255" t="s">
        <v>154</v>
      </c>
      <c r="E755" s="253" t="s">
        <v>1050</v>
      </c>
      <c r="F755" s="255" t="s">
        <v>1997</v>
      </c>
      <c r="G755" s="122" t="str">
        <f ca="1"/>
        <v>Freeport SD 145</v>
      </c>
      <c r="H755" s="122" t="str">
        <f>IFERROR(VLOOKUP(ROWS($H$2:H755),$A$2:$B$995,2,FALSE),"")</f>
        <v/>
      </c>
    </row>
    <row r="756" spans="1:8" ht="15" x14ac:dyDescent="0.25">
      <c r="A756" s="122">
        <f>IF(ISNUMBER(SEARCH('Cover Page'!$D$9,Table1[[#This Row],[School District]])),MAX($A$1:A755)+1,0)</f>
        <v>0</v>
      </c>
      <c r="B756" s="253" t="s">
        <v>818</v>
      </c>
      <c r="C756" s="254" t="s">
        <v>3225</v>
      </c>
      <c r="D756" s="255" t="s">
        <v>156</v>
      </c>
      <c r="E756" s="253" t="s">
        <v>1151</v>
      </c>
      <c r="F756" s="255" t="s">
        <v>1998</v>
      </c>
      <c r="G756" s="122" t="str">
        <f ca="1"/>
        <v>Freeport SD 145</v>
      </c>
      <c r="H756" s="122" t="str">
        <f>IFERROR(VLOOKUP(ROWS($H$2:H756),$A$2:$B$995,2,FALSE),"")</f>
        <v/>
      </c>
    </row>
    <row r="757" spans="1:8" ht="15" x14ac:dyDescent="0.25">
      <c r="A757" s="122">
        <f>IF(ISNUMBER(SEARCH('Cover Page'!$D$9,Table1[[#This Row],[School District]])),MAX($A$1:A756)+1,0)</f>
        <v>0</v>
      </c>
      <c r="B757" s="253" t="s">
        <v>1999</v>
      </c>
      <c r="C757" s="254" t="s">
        <v>3226</v>
      </c>
      <c r="D757" s="255" t="s">
        <v>155</v>
      </c>
      <c r="E757" s="253" t="s">
        <v>1050</v>
      </c>
      <c r="F757" s="255" t="s">
        <v>2000</v>
      </c>
      <c r="G757" s="122" t="str">
        <f ca="1"/>
        <v>Freeport SD 145</v>
      </c>
      <c r="H757" s="122" t="str">
        <f>IFERROR(VLOOKUP(ROWS($H$2:H757),$A$2:$B$995,2,FALSE),"")</f>
        <v/>
      </c>
    </row>
    <row r="758" spans="1:8" ht="15" x14ac:dyDescent="0.25">
      <c r="A758" s="122">
        <f>IF(ISNUMBER(SEARCH('Cover Page'!$D$9,Table1[[#This Row],[School District]])),MAX($A$1:A757)+1,0)</f>
        <v>0</v>
      </c>
      <c r="B758" s="253" t="s">
        <v>819</v>
      </c>
      <c r="C758" s="254" t="s">
        <v>3227</v>
      </c>
      <c r="D758" s="255" t="s">
        <v>154</v>
      </c>
      <c r="E758" s="253" t="s">
        <v>1056</v>
      </c>
      <c r="F758" s="255" t="s">
        <v>2001</v>
      </c>
      <c r="G758" s="122" t="str">
        <f ca="1"/>
        <v>Freeport SD 145</v>
      </c>
      <c r="H758" s="122" t="str">
        <f>IFERROR(VLOOKUP(ROWS($H$2:H758),$A$2:$B$995,2,FALSE),"")</f>
        <v/>
      </c>
    </row>
    <row r="759" spans="1:8" ht="15" x14ac:dyDescent="0.25">
      <c r="A759" s="122">
        <f>IF(ISNUMBER(SEARCH('Cover Page'!$D$9,Table1[[#This Row],[School District]])),MAX($A$1:A758)+1,0)</f>
        <v>0</v>
      </c>
      <c r="B759" s="253" t="s">
        <v>820</v>
      </c>
      <c r="C759" s="254" t="s">
        <v>3228</v>
      </c>
      <c r="D759" s="255" t="s">
        <v>156</v>
      </c>
      <c r="E759" s="253" t="s">
        <v>1142</v>
      </c>
      <c r="F759" s="255" t="s">
        <v>2002</v>
      </c>
      <c r="G759" s="122" t="str">
        <f ca="1"/>
        <v>Freeport SD 145</v>
      </c>
      <c r="H759" s="122" t="str">
        <f>IFERROR(VLOOKUP(ROWS($H$2:H759),$A$2:$B$995,2,FALSE),"")</f>
        <v/>
      </c>
    </row>
    <row r="760" spans="1:8" ht="15" x14ac:dyDescent="0.25">
      <c r="A760" s="122">
        <f>IF(ISNUMBER(SEARCH('Cover Page'!$D$9,Table1[[#This Row],[School District]])),MAX($A$1:A759)+1,0)</f>
        <v>0</v>
      </c>
      <c r="B760" s="253" t="s">
        <v>821</v>
      </c>
      <c r="C760" s="254" t="s">
        <v>3229</v>
      </c>
      <c r="D760" s="255" t="s">
        <v>154</v>
      </c>
      <c r="E760" s="253" t="s">
        <v>1050</v>
      </c>
      <c r="F760" s="255" t="s">
        <v>2003</v>
      </c>
      <c r="G760" s="122" t="str">
        <f ca="1"/>
        <v>Freeport SD 145</v>
      </c>
      <c r="H760" s="122" t="str">
        <f>IFERROR(VLOOKUP(ROWS($H$2:H760),$A$2:$B$995,2,FALSE),"")</f>
        <v/>
      </c>
    </row>
    <row r="761" spans="1:8" ht="15" x14ac:dyDescent="0.25">
      <c r="A761" s="122">
        <f>IF(ISNUMBER(SEARCH('Cover Page'!$D$9,Table1[[#This Row],[School District]])),MAX($A$1:A760)+1,0)</f>
        <v>0</v>
      </c>
      <c r="B761" s="253" t="s">
        <v>822</v>
      </c>
      <c r="C761" s="254" t="s">
        <v>3230</v>
      </c>
      <c r="D761" s="255" t="s">
        <v>154</v>
      </c>
      <c r="E761" s="253" t="s">
        <v>1050</v>
      </c>
      <c r="F761" s="255" t="s">
        <v>2004</v>
      </c>
      <c r="G761" s="122" t="str">
        <f ca="1"/>
        <v>Freeport SD 145</v>
      </c>
      <c r="H761" s="122" t="str">
        <f>IFERROR(VLOOKUP(ROWS($H$2:H761),$A$2:$B$995,2,FALSE),"")</f>
        <v/>
      </c>
    </row>
    <row r="762" spans="1:8" ht="15" x14ac:dyDescent="0.25">
      <c r="A762" s="122">
        <f>IF(ISNUMBER(SEARCH('Cover Page'!$D$9,Table1[[#This Row],[School District]])),MAX($A$1:A761)+1,0)</f>
        <v>0</v>
      </c>
      <c r="B762" s="253" t="s">
        <v>823</v>
      </c>
      <c r="C762" s="254" t="s">
        <v>3231</v>
      </c>
      <c r="D762" s="255" t="s">
        <v>156</v>
      </c>
      <c r="E762" s="253" t="s">
        <v>1400</v>
      </c>
      <c r="F762" s="255" t="s">
        <v>2005</v>
      </c>
      <c r="G762" s="122" t="str">
        <f ca="1"/>
        <v>Freeport SD 145</v>
      </c>
      <c r="H762" s="122" t="str">
        <f>IFERROR(VLOOKUP(ROWS($H$2:H762),$A$2:$B$995,2,FALSE),"")</f>
        <v/>
      </c>
    </row>
    <row r="763" spans="1:8" ht="15" x14ac:dyDescent="0.25">
      <c r="A763" s="122">
        <f>IF(ISNUMBER(SEARCH('Cover Page'!$D$9,Table1[[#This Row],[School District]])),MAX($A$1:A762)+1,0)</f>
        <v>0</v>
      </c>
      <c r="B763" s="253" t="s">
        <v>824</v>
      </c>
      <c r="C763" s="254" t="s">
        <v>3232</v>
      </c>
      <c r="D763" s="255" t="s">
        <v>154</v>
      </c>
      <c r="E763" s="253" t="s">
        <v>1050</v>
      </c>
      <c r="F763" s="255" t="s">
        <v>2006</v>
      </c>
      <c r="G763" s="122" t="str">
        <f ca="1"/>
        <v>Freeport SD 145</v>
      </c>
      <c r="H763" s="122" t="str">
        <f>IFERROR(VLOOKUP(ROWS($H$2:H763),$A$2:$B$995,2,FALSE),"")</f>
        <v/>
      </c>
    </row>
    <row r="764" spans="1:8" ht="15" x14ac:dyDescent="0.25">
      <c r="A764" s="122">
        <f>IF(ISNUMBER(SEARCH('Cover Page'!$D$9,Table1[[#This Row],[School District]])),MAX($A$1:A763)+1,0)</f>
        <v>0</v>
      </c>
      <c r="B764" s="253" t="s">
        <v>825</v>
      </c>
      <c r="C764" s="254" t="s">
        <v>3233</v>
      </c>
      <c r="D764" s="255" t="s">
        <v>156</v>
      </c>
      <c r="E764" s="253" t="s">
        <v>1147</v>
      </c>
      <c r="F764" s="255" t="s">
        <v>2007</v>
      </c>
      <c r="G764" s="122" t="str">
        <f ca="1"/>
        <v>Freeport SD 145</v>
      </c>
      <c r="H764" s="122" t="str">
        <f>IFERROR(VLOOKUP(ROWS($H$2:H764),$A$2:$B$995,2,FALSE),"")</f>
        <v/>
      </c>
    </row>
    <row r="765" spans="1:8" ht="15" x14ac:dyDescent="0.25">
      <c r="A765" s="122">
        <f>IF(ISNUMBER(SEARCH('Cover Page'!$D$9,Table1[[#This Row],[School District]])),MAX($A$1:A764)+1,0)</f>
        <v>0</v>
      </c>
      <c r="B765" s="253" t="s">
        <v>826</v>
      </c>
      <c r="C765" s="254" t="s">
        <v>3234</v>
      </c>
      <c r="D765" s="255" t="s">
        <v>154</v>
      </c>
      <c r="E765" s="253" t="s">
        <v>1050</v>
      </c>
      <c r="F765" s="255" t="s">
        <v>2008</v>
      </c>
      <c r="G765" s="122" t="str">
        <f ca="1"/>
        <v>Freeport SD 145</v>
      </c>
      <c r="H765" s="122" t="str">
        <f>IFERROR(VLOOKUP(ROWS($H$2:H765),$A$2:$B$995,2,FALSE),"")</f>
        <v/>
      </c>
    </row>
    <row r="766" spans="1:8" ht="15" x14ac:dyDescent="0.25">
      <c r="A766" s="122">
        <f>IF(ISNUMBER(SEARCH('Cover Page'!$D$9,Table1[[#This Row],[School District]])),MAX($A$1:A765)+1,0)</f>
        <v>0</v>
      </c>
      <c r="B766" s="253" t="s">
        <v>2009</v>
      </c>
      <c r="C766" s="254" t="s">
        <v>3235</v>
      </c>
      <c r="D766" s="255" t="s">
        <v>155</v>
      </c>
      <c r="E766" s="253" t="s">
        <v>1050</v>
      </c>
      <c r="F766" s="255" t="s">
        <v>2010</v>
      </c>
      <c r="G766" s="122" t="str">
        <f ca="1"/>
        <v>Freeport SD 145</v>
      </c>
      <c r="H766" s="122" t="str">
        <f>IFERROR(VLOOKUP(ROWS($H$2:H766),$A$2:$B$995,2,FALSE),"")</f>
        <v/>
      </c>
    </row>
    <row r="767" spans="1:8" ht="15" x14ac:dyDescent="0.25">
      <c r="A767" s="122">
        <f>IF(ISNUMBER(SEARCH('Cover Page'!$D$9,Table1[[#This Row],[School District]])),MAX($A$1:A766)+1,0)</f>
        <v>0</v>
      </c>
      <c r="B767" s="253" t="s">
        <v>827</v>
      </c>
      <c r="C767" s="254" t="s">
        <v>3236</v>
      </c>
      <c r="D767" s="255" t="s">
        <v>156</v>
      </c>
      <c r="E767" s="253" t="s">
        <v>1101</v>
      </c>
      <c r="F767" s="255" t="s">
        <v>2011</v>
      </c>
      <c r="G767" s="122" t="str">
        <f ca="1"/>
        <v>Freeport SD 145</v>
      </c>
      <c r="H767" s="122" t="str">
        <f>IFERROR(VLOOKUP(ROWS($H$2:H767),$A$2:$B$995,2,FALSE),"")</f>
        <v/>
      </c>
    </row>
    <row r="768" spans="1:8" ht="15" x14ac:dyDescent="0.25">
      <c r="A768" s="122">
        <f>IF(ISNUMBER(SEARCH('Cover Page'!$D$9,Table1[[#This Row],[School District]])),MAX($A$1:A767)+1,0)</f>
        <v>0</v>
      </c>
      <c r="B768" s="253" t="s">
        <v>828</v>
      </c>
      <c r="C768" s="254" t="s">
        <v>3237</v>
      </c>
      <c r="D768" s="255" t="s">
        <v>154</v>
      </c>
      <c r="E768" s="253" t="s">
        <v>1265</v>
      </c>
      <c r="F768" s="255" t="s">
        <v>2012</v>
      </c>
      <c r="G768" s="122" t="str">
        <f ca="1"/>
        <v>Freeport SD 145</v>
      </c>
      <c r="H768" s="122" t="str">
        <f>IFERROR(VLOOKUP(ROWS($H$2:H768),$A$2:$B$995,2,FALSE),"")</f>
        <v/>
      </c>
    </row>
    <row r="769" spans="1:8" ht="15" x14ac:dyDescent="0.25">
      <c r="A769" s="122">
        <f>IF(ISNUMBER(SEARCH('Cover Page'!$D$9,Table1[[#This Row],[School District]])),MAX($A$1:A768)+1,0)</f>
        <v>0</v>
      </c>
      <c r="B769" s="253" t="s">
        <v>829</v>
      </c>
      <c r="C769" s="254" t="s">
        <v>3238</v>
      </c>
      <c r="D769" s="255" t="s">
        <v>156</v>
      </c>
      <c r="E769" s="253" t="s">
        <v>1265</v>
      </c>
      <c r="F769" s="255" t="s">
        <v>2013</v>
      </c>
      <c r="G769" s="122" t="str">
        <f ca="1"/>
        <v>Freeport SD 145</v>
      </c>
      <c r="H769" s="122" t="str">
        <f>IFERROR(VLOOKUP(ROWS($H$2:H769),$A$2:$B$995,2,FALSE),"")</f>
        <v/>
      </c>
    </row>
    <row r="770" spans="1:8" ht="15" x14ac:dyDescent="0.25">
      <c r="A770" s="122">
        <f>IF(ISNUMBER(SEARCH('Cover Page'!$D$9,Table1[[#This Row],[School District]])),MAX($A$1:A769)+1,0)</f>
        <v>0</v>
      </c>
      <c r="B770" s="253" t="s">
        <v>830</v>
      </c>
      <c r="C770" s="254" t="s">
        <v>3239</v>
      </c>
      <c r="D770" s="255" t="s">
        <v>154</v>
      </c>
      <c r="E770" s="253" t="s">
        <v>1268</v>
      </c>
      <c r="F770" s="255" t="s">
        <v>2014</v>
      </c>
      <c r="G770" s="122" t="str">
        <f ca="1"/>
        <v>Freeport SD 145</v>
      </c>
      <c r="H770" s="122" t="str">
        <f>IFERROR(VLOOKUP(ROWS($H$2:H770),$A$2:$B$995,2,FALSE),"")</f>
        <v/>
      </c>
    </row>
    <row r="771" spans="1:8" ht="15" x14ac:dyDescent="0.25">
      <c r="A771" s="122">
        <f>IF(ISNUMBER(SEARCH('Cover Page'!$D$9,Table1[[#This Row],[School District]])),MAX($A$1:A770)+1,0)</f>
        <v>0</v>
      </c>
      <c r="B771" s="253" t="s">
        <v>831</v>
      </c>
      <c r="C771" s="254" t="s">
        <v>3240</v>
      </c>
      <c r="D771" s="255" t="s">
        <v>156</v>
      </c>
      <c r="E771" s="253" t="s">
        <v>1593</v>
      </c>
      <c r="F771" s="255" t="s">
        <v>2015</v>
      </c>
      <c r="G771" s="122" t="str">
        <f ca="1"/>
        <v>Freeport SD 145</v>
      </c>
      <c r="H771" s="122" t="str">
        <f>IFERROR(VLOOKUP(ROWS($H$2:H771),$A$2:$B$995,2,FALSE),"")</f>
        <v/>
      </c>
    </row>
    <row r="772" spans="1:8" ht="15" x14ac:dyDescent="0.25">
      <c r="A772" s="122">
        <f>IF(ISNUMBER(SEARCH('Cover Page'!$D$9,Table1[[#This Row],[School District]])),MAX($A$1:A771)+1,0)</f>
        <v>0</v>
      </c>
      <c r="B772" s="253" t="s">
        <v>832</v>
      </c>
      <c r="C772" s="254" t="s">
        <v>3241</v>
      </c>
      <c r="D772" s="255" t="s">
        <v>154</v>
      </c>
      <c r="E772" s="253" t="s">
        <v>2438</v>
      </c>
      <c r="F772" s="255" t="s">
        <v>2016</v>
      </c>
      <c r="G772" s="122" t="str">
        <f ca="1"/>
        <v>Freeport SD 145</v>
      </c>
      <c r="H772" s="122" t="str">
        <f>IFERROR(VLOOKUP(ROWS($H$2:H772),$A$2:$B$995,2,FALSE),"")</f>
        <v/>
      </c>
    </row>
    <row r="773" spans="1:8" ht="15" x14ac:dyDescent="0.25">
      <c r="A773" s="122">
        <f>IF(ISNUMBER(SEARCH('Cover Page'!$D$9,Table1[[#This Row],[School District]])),MAX($A$1:A772)+1,0)</f>
        <v>0</v>
      </c>
      <c r="B773" s="253" t="s">
        <v>833</v>
      </c>
      <c r="C773" s="254" t="s">
        <v>3242</v>
      </c>
      <c r="D773" s="255" t="s">
        <v>155</v>
      </c>
      <c r="E773" s="253" t="s">
        <v>2439</v>
      </c>
      <c r="F773" s="255" t="s">
        <v>2016</v>
      </c>
      <c r="G773" s="122" t="str">
        <f ca="1"/>
        <v>Freeport SD 145</v>
      </c>
      <c r="H773" s="122" t="str">
        <f>IFERROR(VLOOKUP(ROWS($H$2:H773),$A$2:$B$995,2,FALSE),"")</f>
        <v/>
      </c>
    </row>
    <row r="774" spans="1:8" ht="15" x14ac:dyDescent="0.25">
      <c r="A774" s="122">
        <f>IF(ISNUMBER(SEARCH('Cover Page'!$D$9,Table1[[#This Row],[School District]])),MAX($A$1:A773)+1,0)</f>
        <v>0</v>
      </c>
      <c r="B774" s="253" t="s">
        <v>834</v>
      </c>
      <c r="C774" s="254" t="s">
        <v>3243</v>
      </c>
      <c r="D774" s="255" t="s">
        <v>156</v>
      </c>
      <c r="E774" s="253" t="s">
        <v>2440</v>
      </c>
      <c r="F774" s="255" t="s">
        <v>2017</v>
      </c>
      <c r="G774" s="122" t="str">
        <f ca="1"/>
        <v>Freeport SD 145</v>
      </c>
      <c r="H774" s="122" t="str">
        <f>IFERROR(VLOOKUP(ROWS($H$2:H774),$A$2:$B$995,2,FALSE),"")</f>
        <v/>
      </c>
    </row>
    <row r="775" spans="1:8" ht="15" x14ac:dyDescent="0.25">
      <c r="A775" s="122">
        <f>IF(ISNUMBER(SEARCH('Cover Page'!$D$9,Table1[[#This Row],[School District]])),MAX($A$1:A774)+1,0)</f>
        <v>0</v>
      </c>
      <c r="B775" s="253" t="s">
        <v>835</v>
      </c>
      <c r="C775" s="254" t="s">
        <v>3244</v>
      </c>
      <c r="D775" s="255" t="s">
        <v>154</v>
      </c>
      <c r="E775" s="253" t="s">
        <v>1142</v>
      </c>
      <c r="F775" s="255" t="s">
        <v>2018</v>
      </c>
      <c r="G775" s="122" t="str">
        <f ca="1"/>
        <v>Freeport SD 145</v>
      </c>
      <c r="H775" s="122" t="str">
        <f>IFERROR(VLOOKUP(ROWS($H$2:H775),$A$2:$B$995,2,FALSE),"")</f>
        <v/>
      </c>
    </row>
    <row r="776" spans="1:8" ht="15" x14ac:dyDescent="0.25">
      <c r="A776" s="122">
        <f>IF(ISNUMBER(SEARCH('Cover Page'!$D$9,Table1[[#This Row],[School District]])),MAX($A$1:A775)+1,0)</f>
        <v>0</v>
      </c>
      <c r="B776" s="253" t="s">
        <v>836</v>
      </c>
      <c r="C776" s="254" t="s">
        <v>3245</v>
      </c>
      <c r="D776" s="255" t="s">
        <v>155</v>
      </c>
      <c r="E776" s="253" t="s">
        <v>1142</v>
      </c>
      <c r="F776" s="255" t="s">
        <v>2019</v>
      </c>
      <c r="G776" s="122" t="str">
        <f ca="1"/>
        <v>Freeport SD 145</v>
      </c>
      <c r="H776" s="122" t="str">
        <f>IFERROR(VLOOKUP(ROWS($H$2:H776),$A$2:$B$995,2,FALSE),"")</f>
        <v/>
      </c>
    </row>
    <row r="777" spans="1:8" ht="15" x14ac:dyDescent="0.25">
      <c r="A777" s="122">
        <f>IF(ISNUMBER(SEARCH('Cover Page'!$D$9,Table1[[#This Row],[School District]])),MAX($A$1:A776)+1,0)</f>
        <v>0</v>
      </c>
      <c r="B777" s="253" t="s">
        <v>837</v>
      </c>
      <c r="C777" s="254" t="s">
        <v>3246</v>
      </c>
      <c r="D777" s="255" t="s">
        <v>156</v>
      </c>
      <c r="E777" s="253" t="s">
        <v>1147</v>
      </c>
      <c r="F777" s="255" t="s">
        <v>2020</v>
      </c>
      <c r="G777" s="122" t="str">
        <f ca="1"/>
        <v>Freeport SD 145</v>
      </c>
      <c r="H777" s="122" t="str">
        <f>IFERROR(VLOOKUP(ROWS($H$2:H777),$A$2:$B$995,2,FALSE),"")</f>
        <v/>
      </c>
    </row>
    <row r="778" spans="1:8" ht="15" x14ac:dyDescent="0.25">
      <c r="A778" s="122">
        <f>IF(ISNUMBER(SEARCH('Cover Page'!$D$9,Table1[[#This Row],[School District]])),MAX($A$1:A777)+1,0)</f>
        <v>0</v>
      </c>
      <c r="B778" s="253" t="s">
        <v>838</v>
      </c>
      <c r="C778" s="254" t="s">
        <v>3247</v>
      </c>
      <c r="D778" s="255" t="s">
        <v>154</v>
      </c>
      <c r="E778" s="253" t="s">
        <v>1120</v>
      </c>
      <c r="F778" s="255" t="s">
        <v>2021</v>
      </c>
      <c r="G778" s="122" t="str">
        <f ca="1"/>
        <v>Freeport SD 145</v>
      </c>
      <c r="H778" s="122" t="str">
        <f>IFERROR(VLOOKUP(ROWS($H$2:H778),$A$2:$B$995,2,FALSE),"")</f>
        <v/>
      </c>
    </row>
    <row r="779" spans="1:8" ht="15" x14ac:dyDescent="0.25">
      <c r="A779" s="122">
        <f>IF(ISNUMBER(SEARCH('Cover Page'!$D$9,Table1[[#This Row],[School District]])),MAX($A$1:A778)+1,0)</f>
        <v>0</v>
      </c>
      <c r="B779" s="253" t="s">
        <v>839</v>
      </c>
      <c r="C779" s="254" t="s">
        <v>3248</v>
      </c>
      <c r="D779" s="255" t="s">
        <v>156</v>
      </c>
      <c r="E779" s="253" t="s">
        <v>2341</v>
      </c>
      <c r="F779" s="255" t="s">
        <v>2022</v>
      </c>
      <c r="G779" s="122" t="str">
        <f ca="1"/>
        <v>Freeport SD 145</v>
      </c>
      <c r="H779" s="122" t="str">
        <f>IFERROR(VLOOKUP(ROWS($H$2:H779),$A$2:$B$995,2,FALSE),"")</f>
        <v/>
      </c>
    </row>
    <row r="780" spans="1:8" ht="15" x14ac:dyDescent="0.25">
      <c r="A780" s="122">
        <f>IF(ISNUMBER(SEARCH('Cover Page'!$D$9,Table1[[#This Row],[School District]])),MAX($A$1:A779)+1,0)</f>
        <v>0</v>
      </c>
      <c r="B780" s="253" t="s">
        <v>840</v>
      </c>
      <c r="C780" s="254" t="s">
        <v>3249</v>
      </c>
      <c r="D780" s="255" t="s">
        <v>156</v>
      </c>
      <c r="E780" s="253" t="s">
        <v>2441</v>
      </c>
      <c r="F780" s="255" t="s">
        <v>2023</v>
      </c>
      <c r="G780" s="122" t="str">
        <f ca="1"/>
        <v>Freeport SD 145</v>
      </c>
      <c r="H780" s="122" t="str">
        <f>IFERROR(VLOOKUP(ROWS($H$2:H780),$A$2:$B$995,2,FALSE),"")</f>
        <v/>
      </c>
    </row>
    <row r="781" spans="1:8" ht="15" x14ac:dyDescent="0.25">
      <c r="A781" s="122">
        <f>IF(ISNUMBER(SEARCH('Cover Page'!$D$9,Table1[[#This Row],[School District]])),MAX($A$1:A780)+1,0)</f>
        <v>0</v>
      </c>
      <c r="B781" s="253" t="s">
        <v>841</v>
      </c>
      <c r="C781" s="254" t="s">
        <v>3250</v>
      </c>
      <c r="D781" s="255" t="s">
        <v>154</v>
      </c>
      <c r="E781" s="253" t="s">
        <v>1220</v>
      </c>
      <c r="F781" s="255" t="s">
        <v>2024</v>
      </c>
      <c r="G781" s="122" t="str">
        <f ca="1"/>
        <v>Freeport SD 145</v>
      </c>
      <c r="H781" s="122" t="str">
        <f>IFERROR(VLOOKUP(ROWS($H$2:H781),$A$2:$B$995,2,FALSE),"")</f>
        <v/>
      </c>
    </row>
    <row r="782" spans="1:8" ht="15" x14ac:dyDescent="0.25">
      <c r="A782" s="122">
        <f>IF(ISNUMBER(SEARCH('Cover Page'!$D$9,Table1[[#This Row],[School District]])),MAX($A$1:A781)+1,0)</f>
        <v>0</v>
      </c>
      <c r="B782" s="253" t="s">
        <v>842</v>
      </c>
      <c r="C782" s="254" t="s">
        <v>3251</v>
      </c>
      <c r="D782" s="255" t="s">
        <v>154</v>
      </c>
      <c r="E782" s="253" t="s">
        <v>1140</v>
      </c>
      <c r="F782" s="255" t="s">
        <v>2025</v>
      </c>
      <c r="G782" s="122" t="str">
        <f ca="1"/>
        <v>Freeport SD 145</v>
      </c>
      <c r="H782" s="122" t="str">
        <f>IFERROR(VLOOKUP(ROWS($H$2:H782),$A$2:$B$995,2,FALSE),"")</f>
        <v/>
      </c>
    </row>
    <row r="783" spans="1:8" ht="15" x14ac:dyDescent="0.25">
      <c r="A783" s="122">
        <f>IF(ISNUMBER(SEARCH('Cover Page'!$D$9,Table1[[#This Row],[School District]])),MAX($A$1:A782)+1,0)</f>
        <v>0</v>
      </c>
      <c r="B783" s="253" t="s">
        <v>843</v>
      </c>
      <c r="C783" s="254" t="s">
        <v>3252</v>
      </c>
      <c r="D783" s="255" t="s">
        <v>154</v>
      </c>
      <c r="E783" s="253" t="s">
        <v>1048</v>
      </c>
      <c r="F783" s="255" t="s">
        <v>2026</v>
      </c>
      <c r="G783" s="122" t="str">
        <f ca="1"/>
        <v>Freeport SD 145</v>
      </c>
      <c r="H783" s="122" t="str">
        <f>IFERROR(VLOOKUP(ROWS($H$2:H783),$A$2:$B$995,2,FALSE),"")</f>
        <v/>
      </c>
    </row>
    <row r="784" spans="1:8" ht="15" x14ac:dyDescent="0.25">
      <c r="A784" s="122">
        <f>IF(ISNUMBER(SEARCH('Cover Page'!$D$9,Table1[[#This Row],[School District]])),MAX($A$1:A783)+1,0)</f>
        <v>0</v>
      </c>
      <c r="B784" s="253" t="s">
        <v>844</v>
      </c>
      <c r="C784" s="254" t="s">
        <v>3253</v>
      </c>
      <c r="D784" s="255" t="s">
        <v>154</v>
      </c>
      <c r="E784" s="253" t="s">
        <v>1325</v>
      </c>
      <c r="F784" s="255" t="s">
        <v>2027</v>
      </c>
      <c r="G784" s="122" t="str">
        <f ca="1"/>
        <v>Freeport SD 145</v>
      </c>
      <c r="H784" s="122" t="str">
        <f>IFERROR(VLOOKUP(ROWS($H$2:H784),$A$2:$B$995,2,FALSE),"")</f>
        <v/>
      </c>
    </row>
    <row r="785" spans="1:8" ht="15" x14ac:dyDescent="0.25">
      <c r="A785" s="122">
        <f>IF(ISNUMBER(SEARCH('Cover Page'!$D$9,Table1[[#This Row],[School District]])),MAX($A$1:A784)+1,0)</f>
        <v>0</v>
      </c>
      <c r="B785" s="253" t="s">
        <v>845</v>
      </c>
      <c r="C785" s="254" t="s">
        <v>3254</v>
      </c>
      <c r="D785" s="255" t="s">
        <v>154</v>
      </c>
      <c r="E785" s="253" t="s">
        <v>2297</v>
      </c>
      <c r="F785" s="255" t="s">
        <v>2028</v>
      </c>
      <c r="G785" s="122" t="str">
        <f ca="1"/>
        <v>Freeport SD 145</v>
      </c>
      <c r="H785" s="122" t="str">
        <f>IFERROR(VLOOKUP(ROWS($H$2:H785),$A$2:$B$995,2,FALSE),"")</f>
        <v/>
      </c>
    </row>
    <row r="786" spans="1:8" ht="15" x14ac:dyDescent="0.25">
      <c r="A786" s="122">
        <f>IF(ISNUMBER(SEARCH('Cover Page'!$D$9,Table1[[#This Row],[School District]])),MAX($A$1:A785)+1,0)</f>
        <v>0</v>
      </c>
      <c r="B786" s="253" t="s">
        <v>846</v>
      </c>
      <c r="C786" s="254" t="s">
        <v>3255</v>
      </c>
      <c r="D786" s="255" t="s">
        <v>154</v>
      </c>
      <c r="E786" s="253" t="s">
        <v>1050</v>
      </c>
      <c r="F786" s="255" t="s">
        <v>2029</v>
      </c>
      <c r="G786" s="122" t="str">
        <f ca="1"/>
        <v>Freeport SD 145</v>
      </c>
      <c r="H786" s="122" t="str">
        <f>IFERROR(VLOOKUP(ROWS($H$2:H786),$A$2:$B$995,2,FALSE),"")</f>
        <v/>
      </c>
    </row>
    <row r="787" spans="1:8" ht="15" x14ac:dyDescent="0.25">
      <c r="A787" s="122">
        <f>IF(ISNUMBER(SEARCH('Cover Page'!$D$9,Table1[[#This Row],[School District]])),MAX($A$1:A786)+1,0)</f>
        <v>0</v>
      </c>
      <c r="B787" s="253" t="s">
        <v>847</v>
      </c>
      <c r="C787" s="254" t="s">
        <v>3256</v>
      </c>
      <c r="D787" s="255" t="s">
        <v>156</v>
      </c>
      <c r="E787" s="253" t="s">
        <v>1088</v>
      </c>
      <c r="F787" s="255" t="s">
        <v>2030</v>
      </c>
      <c r="G787" s="122" t="str">
        <f ca="1"/>
        <v>Freeport SD 145</v>
      </c>
      <c r="H787" s="122" t="str">
        <f>IFERROR(VLOOKUP(ROWS($H$2:H787),$A$2:$B$995,2,FALSE),"")</f>
        <v/>
      </c>
    </row>
    <row r="788" spans="1:8" ht="15" customHeight="1" x14ac:dyDescent="0.25">
      <c r="A788" s="122">
        <f>IF(ISNUMBER(SEARCH('Cover Page'!$D$9,Table1[[#This Row],[School District]])),MAX($A$1:A787)+1,0)</f>
        <v>0</v>
      </c>
      <c r="B788" s="253" t="s">
        <v>848</v>
      </c>
      <c r="C788" s="254" t="s">
        <v>3257</v>
      </c>
      <c r="D788" s="255" t="s">
        <v>156</v>
      </c>
      <c r="E788" s="253" t="s">
        <v>1048</v>
      </c>
      <c r="F788" s="255" t="s">
        <v>2031</v>
      </c>
      <c r="G788" s="122" t="str">
        <f ca="1"/>
        <v>Freeport SD 145</v>
      </c>
      <c r="H788" s="122" t="str">
        <f>IFERROR(VLOOKUP(ROWS($H$2:H788),$A$2:$B$995,2,FALSE),"")</f>
        <v/>
      </c>
    </row>
    <row r="789" spans="1:8" ht="15" x14ac:dyDescent="0.25">
      <c r="A789" s="122">
        <f>IF(ISNUMBER(SEARCH('Cover Page'!$D$9,Table1[[#This Row],[School District]])),MAX($A$1:A788)+1,0)</f>
        <v>0</v>
      </c>
      <c r="B789" s="253" t="s">
        <v>849</v>
      </c>
      <c r="C789" s="254" t="s">
        <v>3258</v>
      </c>
      <c r="D789" s="255" t="s">
        <v>156</v>
      </c>
      <c r="E789" s="253" t="s">
        <v>1066</v>
      </c>
      <c r="F789" s="255" t="s">
        <v>2032</v>
      </c>
      <c r="G789" s="122" t="str">
        <f ca="1"/>
        <v>Freeport SD 145</v>
      </c>
      <c r="H789" s="122" t="str">
        <f>IFERROR(VLOOKUP(ROWS($H$2:H789),$A$2:$B$995,2,FALSE),"")</f>
        <v/>
      </c>
    </row>
    <row r="790" spans="1:8" ht="15" customHeight="1" x14ac:dyDescent="0.25">
      <c r="A790" s="122">
        <f>IF(ISNUMBER(SEARCH('Cover Page'!$D$9,Table1[[#This Row],[School District]])),MAX($A$1:A789)+1,0)</f>
        <v>0</v>
      </c>
      <c r="B790" s="253" t="s">
        <v>850</v>
      </c>
      <c r="C790" s="254" t="s">
        <v>3259</v>
      </c>
      <c r="D790" s="255" t="s">
        <v>201</v>
      </c>
      <c r="E790" s="253" t="s">
        <v>1279</v>
      </c>
      <c r="F790" s="255" t="s">
        <v>2033</v>
      </c>
      <c r="G790" s="122" t="str">
        <f ca="1"/>
        <v>Freeport SD 145</v>
      </c>
      <c r="H790" s="122" t="str">
        <f>IFERROR(VLOOKUP(ROWS($H$2:H790),$A$2:$B$995,2,FALSE),"")</f>
        <v/>
      </c>
    </row>
    <row r="791" spans="1:8" ht="15" x14ac:dyDescent="0.25">
      <c r="A791" s="122">
        <f>IF(ISNUMBER(SEARCH('Cover Page'!$D$9,Table1[[#This Row],[School District]])),MAX($A$1:A790)+1,0)</f>
        <v>0</v>
      </c>
      <c r="B791" s="253" t="s">
        <v>851</v>
      </c>
      <c r="C791" s="254" t="s">
        <v>3260</v>
      </c>
      <c r="D791" s="255" t="s">
        <v>154</v>
      </c>
      <c r="E791" s="253" t="s">
        <v>2320</v>
      </c>
      <c r="F791" s="255" t="s">
        <v>2034</v>
      </c>
      <c r="G791" s="122" t="str">
        <f ca="1"/>
        <v>Freeport SD 145</v>
      </c>
      <c r="H791" s="122" t="str">
        <f>IFERROR(VLOOKUP(ROWS($H$2:H791),$A$2:$B$995,2,FALSE),"")</f>
        <v/>
      </c>
    </row>
    <row r="792" spans="1:8" ht="15" x14ac:dyDescent="0.25">
      <c r="A792" s="122">
        <f>IF(ISNUMBER(SEARCH('Cover Page'!$D$9,Table1[[#This Row],[School District]])),MAX($A$1:A791)+1,0)</f>
        <v>0</v>
      </c>
      <c r="B792" s="253" t="s">
        <v>852</v>
      </c>
      <c r="C792" s="254" t="s">
        <v>3261</v>
      </c>
      <c r="D792" s="255" t="s">
        <v>155</v>
      </c>
      <c r="E792" s="253" t="s">
        <v>1256</v>
      </c>
      <c r="F792" s="255" t="s">
        <v>2035</v>
      </c>
      <c r="G792" s="122" t="str">
        <f ca="1"/>
        <v>Freeport SD 145</v>
      </c>
      <c r="H792" s="122" t="str">
        <f>IFERROR(VLOOKUP(ROWS($H$2:H792),$A$2:$B$995,2,FALSE),"")</f>
        <v/>
      </c>
    </row>
    <row r="793" spans="1:8" ht="15" x14ac:dyDescent="0.25">
      <c r="A793" s="122">
        <f>IF(ISNUMBER(SEARCH('Cover Page'!$D$9,Table1[[#This Row],[School District]])),MAX($A$1:A792)+1,0)</f>
        <v>0</v>
      </c>
      <c r="B793" s="253" t="s">
        <v>853</v>
      </c>
      <c r="C793" s="254" t="s">
        <v>3262</v>
      </c>
      <c r="D793" s="255" t="s">
        <v>154</v>
      </c>
      <c r="E793" s="253" t="s">
        <v>1256</v>
      </c>
      <c r="F793" s="255" t="s">
        <v>2036</v>
      </c>
      <c r="G793" s="122" t="str">
        <f ca="1"/>
        <v>Freeport SD 145</v>
      </c>
      <c r="H793" s="122" t="str">
        <f>IFERROR(VLOOKUP(ROWS($H$2:H793),$A$2:$B$995,2,FALSE),"")</f>
        <v/>
      </c>
    </row>
    <row r="794" spans="1:8" ht="15" x14ac:dyDescent="0.25">
      <c r="A794" s="122">
        <f>IF(ISNUMBER(SEARCH('Cover Page'!$D$9,Table1[[#This Row],[School District]])),MAX($A$1:A793)+1,0)</f>
        <v>0</v>
      </c>
      <c r="B794" s="253" t="s">
        <v>854</v>
      </c>
      <c r="C794" s="254" t="s">
        <v>3263</v>
      </c>
      <c r="D794" s="255" t="s">
        <v>154</v>
      </c>
      <c r="E794" s="253" t="s">
        <v>2297</v>
      </c>
      <c r="F794" s="255" t="s">
        <v>2037</v>
      </c>
      <c r="G794" s="122" t="str">
        <f ca="1"/>
        <v>Freeport SD 145</v>
      </c>
      <c r="H794" s="122" t="str">
        <f>IFERROR(VLOOKUP(ROWS($H$2:H794),$A$2:$B$995,2,FALSE),"")</f>
        <v/>
      </c>
    </row>
    <row r="795" spans="1:8" ht="15" x14ac:dyDescent="0.25">
      <c r="A795" s="122">
        <f>IF(ISNUMBER(SEARCH('Cover Page'!$D$9,Table1[[#This Row],[School District]])),MAX($A$1:A794)+1,0)</f>
        <v>0</v>
      </c>
      <c r="B795" s="253" t="s">
        <v>2038</v>
      </c>
      <c r="C795" s="254" t="s">
        <v>3264</v>
      </c>
      <c r="D795" s="255" t="s">
        <v>156</v>
      </c>
      <c r="E795" s="253" t="s">
        <v>1088</v>
      </c>
      <c r="F795" s="255" t="s">
        <v>2039</v>
      </c>
      <c r="G795" s="122" t="str">
        <f ca="1"/>
        <v>Freeport SD 145</v>
      </c>
      <c r="H795" s="122" t="str">
        <f>IFERROR(VLOOKUP(ROWS($H$2:H795),$A$2:$B$995,2,FALSE),"")</f>
        <v/>
      </c>
    </row>
    <row r="796" spans="1:8" ht="15" x14ac:dyDescent="0.25">
      <c r="A796" s="122">
        <f>IF(ISNUMBER(SEARCH('Cover Page'!$D$9,Table1[[#This Row],[School District]])),MAX($A$1:A795)+1,0)</f>
        <v>0</v>
      </c>
      <c r="B796" s="253" t="s">
        <v>855</v>
      </c>
      <c r="C796" s="254" t="s">
        <v>3265</v>
      </c>
      <c r="D796" s="255" t="s">
        <v>156</v>
      </c>
      <c r="E796" s="253" t="s">
        <v>1256</v>
      </c>
      <c r="F796" s="255" t="s">
        <v>2040</v>
      </c>
      <c r="G796" s="122" t="str">
        <f ca="1"/>
        <v>Freeport SD 145</v>
      </c>
      <c r="H796" s="122" t="str">
        <f>IFERROR(VLOOKUP(ROWS($H$2:H796),$A$2:$B$995,2,FALSE),"")</f>
        <v/>
      </c>
    </row>
    <row r="797" spans="1:8" ht="15" x14ac:dyDescent="0.25">
      <c r="A797" s="122">
        <f>IF(ISNUMBER(SEARCH('Cover Page'!$D$9,Table1[[#This Row],[School District]])),MAX($A$1:A796)+1,0)</f>
        <v>0</v>
      </c>
      <c r="B797" s="253" t="s">
        <v>856</v>
      </c>
      <c r="C797" s="254" t="s">
        <v>3266</v>
      </c>
      <c r="D797" s="255" t="s">
        <v>154</v>
      </c>
      <c r="E797" s="253" t="s">
        <v>1050</v>
      </c>
      <c r="F797" s="255" t="s">
        <v>2041</v>
      </c>
      <c r="G797" s="122" t="str">
        <f ca="1"/>
        <v>Freeport SD 145</v>
      </c>
      <c r="H797" s="122" t="str">
        <f>IFERROR(VLOOKUP(ROWS($H$2:H797),$A$2:$B$995,2,FALSE),"")</f>
        <v/>
      </c>
    </row>
    <row r="798" spans="1:8" ht="15" customHeight="1" x14ac:dyDescent="0.25">
      <c r="A798" s="122">
        <f>IF(ISNUMBER(SEARCH('Cover Page'!$D$9,Table1[[#This Row],[School District]])),MAX($A$1:A797)+1,0)</f>
        <v>0</v>
      </c>
      <c r="B798" s="253" t="s">
        <v>857</v>
      </c>
      <c r="C798" s="254" t="s">
        <v>3267</v>
      </c>
      <c r="D798" s="255" t="s">
        <v>156</v>
      </c>
      <c r="E798" s="253" t="s">
        <v>2386</v>
      </c>
      <c r="F798" s="255" t="s">
        <v>2042</v>
      </c>
      <c r="G798" s="122" t="str">
        <f ca="1"/>
        <v>Freeport SD 145</v>
      </c>
      <c r="H798" s="122" t="str">
        <f>IFERROR(VLOOKUP(ROWS($H$2:H798),$A$2:$B$995,2,FALSE),"")</f>
        <v/>
      </c>
    </row>
    <row r="799" spans="1:8" ht="15" x14ac:dyDescent="0.25">
      <c r="A799" s="122">
        <f>IF(ISNUMBER(SEARCH('Cover Page'!$D$9,Table1[[#This Row],[School District]])),MAX($A$1:A798)+1,0)</f>
        <v>0</v>
      </c>
      <c r="B799" s="253" t="s">
        <v>2043</v>
      </c>
      <c r="C799" s="254" t="s">
        <v>3268</v>
      </c>
      <c r="D799" s="255" t="s">
        <v>201</v>
      </c>
      <c r="E799" s="253" t="s">
        <v>1101</v>
      </c>
      <c r="F799" s="255" t="s">
        <v>2044</v>
      </c>
      <c r="G799" s="122" t="str">
        <f ca="1"/>
        <v>Freeport SD 145</v>
      </c>
      <c r="H799" s="122" t="str">
        <f>IFERROR(VLOOKUP(ROWS($H$2:H799),$A$2:$B$995,2,FALSE),"")</f>
        <v/>
      </c>
    </row>
    <row r="800" spans="1:8" ht="15" x14ac:dyDescent="0.25">
      <c r="A800" s="122">
        <f>IF(ISNUMBER(SEARCH('Cover Page'!$D$9,Table1[[#This Row],[School District]])),MAX($A$1:A799)+1,0)</f>
        <v>0</v>
      </c>
      <c r="B800" s="253" t="s">
        <v>2045</v>
      </c>
      <c r="C800" s="254" t="s">
        <v>3269</v>
      </c>
      <c r="D800" s="255" t="s">
        <v>156</v>
      </c>
      <c r="E800" s="253" t="s">
        <v>2387</v>
      </c>
      <c r="F800" s="255" t="s">
        <v>2046</v>
      </c>
      <c r="G800" s="122" t="str">
        <f ca="1"/>
        <v>Freeport SD 145</v>
      </c>
      <c r="H800" s="122" t="str">
        <f>IFERROR(VLOOKUP(ROWS($H$2:H800),$A$2:$B$995,2,FALSE),"")</f>
        <v/>
      </c>
    </row>
    <row r="801" spans="1:8" ht="15" x14ac:dyDescent="0.25">
      <c r="A801" s="122">
        <f>IF(ISNUMBER(SEARCH('Cover Page'!$D$9,Table1[[#This Row],[School District]])),MAX($A$1:A800)+1,0)</f>
        <v>0</v>
      </c>
      <c r="B801" s="253" t="s">
        <v>2047</v>
      </c>
      <c r="C801" s="254" t="s">
        <v>3270</v>
      </c>
      <c r="D801" s="255" t="s">
        <v>154</v>
      </c>
      <c r="E801" s="253" t="s">
        <v>1167</v>
      </c>
      <c r="F801" s="255" t="s">
        <v>2048</v>
      </c>
      <c r="G801" s="122" t="str">
        <f ca="1"/>
        <v>Freeport SD 145</v>
      </c>
      <c r="H801" s="122" t="str">
        <f>IFERROR(VLOOKUP(ROWS($H$2:H801),$A$2:$B$995,2,FALSE),"")</f>
        <v/>
      </c>
    </row>
    <row r="802" spans="1:8" ht="15" x14ac:dyDescent="0.25">
      <c r="A802" s="122">
        <f>IF(ISNUMBER(SEARCH('Cover Page'!$D$9,Table1[[#This Row],[School District]])),MAX($A$1:A801)+1,0)</f>
        <v>0</v>
      </c>
      <c r="B802" s="253" t="s">
        <v>858</v>
      </c>
      <c r="C802" s="254" t="s">
        <v>3271</v>
      </c>
      <c r="D802" s="255" t="s">
        <v>154</v>
      </c>
      <c r="E802" s="253" t="s">
        <v>1325</v>
      </c>
      <c r="F802" s="255" t="s">
        <v>2049</v>
      </c>
      <c r="G802" s="122" t="str">
        <f ca="1"/>
        <v>Freeport SD 145</v>
      </c>
      <c r="H802" s="122" t="str">
        <f>IFERROR(VLOOKUP(ROWS($H$2:H802),$A$2:$B$995,2,FALSE),"")</f>
        <v/>
      </c>
    </row>
    <row r="803" spans="1:8" ht="15" x14ac:dyDescent="0.25">
      <c r="A803" s="122">
        <f>IF(ISNUMBER(SEARCH('Cover Page'!$D$9,Table1[[#This Row],[School District]])),MAX($A$1:A802)+1,0)</f>
        <v>0</v>
      </c>
      <c r="B803" s="253" t="s">
        <v>2050</v>
      </c>
      <c r="C803" s="254" t="s">
        <v>3272</v>
      </c>
      <c r="D803" s="255" t="s">
        <v>156</v>
      </c>
      <c r="E803" s="253" t="s">
        <v>1400</v>
      </c>
      <c r="F803" s="255" t="s">
        <v>2051</v>
      </c>
      <c r="G803" s="122" t="str">
        <f ca="1"/>
        <v>Freeport SD 145</v>
      </c>
      <c r="H803" s="122" t="str">
        <f>IFERROR(VLOOKUP(ROWS($H$2:H803),$A$2:$B$995,2,FALSE),"")</f>
        <v/>
      </c>
    </row>
    <row r="804" spans="1:8" ht="15" x14ac:dyDescent="0.25">
      <c r="A804" s="122">
        <f>IF(ISNUMBER(SEARCH('Cover Page'!$D$9,Table1[[#This Row],[School District]])),MAX($A$1:A803)+1,0)</f>
        <v>0</v>
      </c>
      <c r="B804" s="253" t="s">
        <v>859</v>
      </c>
      <c r="C804" s="254" t="s">
        <v>3273</v>
      </c>
      <c r="D804" s="255" t="s">
        <v>154</v>
      </c>
      <c r="E804" s="253" t="s">
        <v>1050</v>
      </c>
      <c r="F804" s="255" t="s">
        <v>2052</v>
      </c>
      <c r="G804" s="122" t="str">
        <f ca="1"/>
        <v>Freeport SD 145</v>
      </c>
      <c r="H804" s="122" t="str">
        <f>IFERROR(VLOOKUP(ROWS($H$2:H804),$A$2:$B$995,2,FALSE),"")</f>
        <v/>
      </c>
    </row>
    <row r="805" spans="1:8" ht="15" customHeight="1" x14ac:dyDescent="0.25">
      <c r="A805" s="122">
        <f>IF(ISNUMBER(SEARCH('Cover Page'!$D$9,Table1[[#This Row],[School District]])),MAX($A$1:A804)+1,0)</f>
        <v>0</v>
      </c>
      <c r="B805" s="253" t="s">
        <v>860</v>
      </c>
      <c r="C805" s="254" t="s">
        <v>3274</v>
      </c>
      <c r="D805" s="255" t="s">
        <v>154</v>
      </c>
      <c r="E805" s="253" t="s">
        <v>1050</v>
      </c>
      <c r="F805" s="255" t="s">
        <v>2053</v>
      </c>
      <c r="G805" s="122" t="str">
        <f ca="1"/>
        <v>Freeport SD 145</v>
      </c>
      <c r="H805" s="122" t="str">
        <f>IFERROR(VLOOKUP(ROWS($H$2:H805),$A$2:$B$995,2,FALSE),"")</f>
        <v/>
      </c>
    </row>
    <row r="806" spans="1:8" ht="15" x14ac:dyDescent="0.25">
      <c r="A806" s="122">
        <f>IF(ISNUMBER(SEARCH('Cover Page'!$D$9,Table1[[#This Row],[School District]])),MAX($A$1:A805)+1,0)</f>
        <v>0</v>
      </c>
      <c r="B806" s="253" t="s">
        <v>2054</v>
      </c>
      <c r="C806" s="254" t="s">
        <v>3275</v>
      </c>
      <c r="D806" s="255" t="s">
        <v>201</v>
      </c>
      <c r="E806" s="253" t="s">
        <v>2297</v>
      </c>
      <c r="F806" s="255" t="s">
        <v>2055</v>
      </c>
      <c r="G806" s="122" t="str">
        <f ca="1"/>
        <v>Freeport SD 145</v>
      </c>
      <c r="H806" s="122" t="str">
        <f>IFERROR(VLOOKUP(ROWS($H$2:H806),$A$2:$B$995,2,FALSE),"")</f>
        <v/>
      </c>
    </row>
    <row r="807" spans="1:8" ht="15" x14ac:dyDescent="0.25">
      <c r="A807" s="122">
        <f>IF(ISNUMBER(SEARCH('Cover Page'!$D$9,Table1[[#This Row],[School District]])),MAX($A$1:A806)+1,0)</f>
        <v>0</v>
      </c>
      <c r="B807" s="253" t="s">
        <v>2056</v>
      </c>
      <c r="C807" s="254" t="s">
        <v>3276</v>
      </c>
      <c r="D807" s="255" t="s">
        <v>156</v>
      </c>
      <c r="E807" s="253" t="s">
        <v>2057</v>
      </c>
      <c r="F807" s="255" t="s">
        <v>2058</v>
      </c>
      <c r="G807" s="122" t="str">
        <f ca="1"/>
        <v>Freeport SD 145</v>
      </c>
      <c r="H807" s="122" t="str">
        <f>IFERROR(VLOOKUP(ROWS($H$2:H807),$A$2:$B$995,2,FALSE),"")</f>
        <v/>
      </c>
    </row>
    <row r="808" spans="1:8" ht="15" x14ac:dyDescent="0.25">
      <c r="A808" s="122">
        <f>IF(ISNUMBER(SEARCH('Cover Page'!$D$9,Table1[[#This Row],[School District]])),MAX($A$1:A807)+1,0)</f>
        <v>0</v>
      </c>
      <c r="B808" s="253" t="s">
        <v>861</v>
      </c>
      <c r="C808" s="254" t="s">
        <v>3277</v>
      </c>
      <c r="D808" s="255" t="s">
        <v>156</v>
      </c>
      <c r="E808" s="253" t="s">
        <v>2388</v>
      </c>
      <c r="F808" s="255" t="s">
        <v>2059</v>
      </c>
      <c r="G808" s="122" t="str">
        <f ca="1"/>
        <v>Freeport SD 145</v>
      </c>
      <c r="H808" s="122" t="str">
        <f>IFERROR(VLOOKUP(ROWS($H$2:H808),$A$2:$B$995,2,FALSE),"")</f>
        <v/>
      </c>
    </row>
    <row r="809" spans="1:8" ht="15" x14ac:dyDescent="0.25">
      <c r="A809" s="122">
        <f>IF(ISNUMBER(SEARCH('Cover Page'!$D$9,Table1[[#This Row],[School District]])),MAX($A$1:A808)+1,0)</f>
        <v>0</v>
      </c>
      <c r="B809" s="253" t="s">
        <v>2060</v>
      </c>
      <c r="C809" s="254" t="s">
        <v>3278</v>
      </c>
      <c r="D809" s="255" t="s">
        <v>154</v>
      </c>
      <c r="E809" s="253" t="s">
        <v>2297</v>
      </c>
      <c r="F809" s="255" t="s">
        <v>2061</v>
      </c>
      <c r="G809" s="122" t="str">
        <f ca="1"/>
        <v>Freeport SD 145</v>
      </c>
      <c r="H809" s="122" t="str">
        <f>IFERROR(VLOOKUP(ROWS($H$2:H809),$A$2:$B$995,2,FALSE),"")</f>
        <v/>
      </c>
    </row>
    <row r="810" spans="1:8" ht="15" x14ac:dyDescent="0.25">
      <c r="A810" s="122">
        <f>IF(ISNUMBER(SEARCH('Cover Page'!$D$9,Table1[[#This Row],[School District]])),MAX($A$1:A809)+1,0)</f>
        <v>0</v>
      </c>
      <c r="B810" s="253" t="s">
        <v>862</v>
      </c>
      <c r="C810" s="254" t="s">
        <v>3279</v>
      </c>
      <c r="D810" s="255" t="s">
        <v>156</v>
      </c>
      <c r="E810" s="253" t="s">
        <v>2389</v>
      </c>
      <c r="F810" s="255" t="s">
        <v>2062</v>
      </c>
      <c r="G810" s="122" t="str">
        <f ca="1"/>
        <v>Freeport SD 145</v>
      </c>
      <c r="H810" s="122" t="str">
        <f>IFERROR(VLOOKUP(ROWS($H$2:H810),$A$2:$B$995,2,FALSE),"")</f>
        <v/>
      </c>
    </row>
    <row r="811" spans="1:8" ht="15" x14ac:dyDescent="0.25">
      <c r="A811" s="122">
        <f>IF(ISNUMBER(SEARCH('Cover Page'!$D$9,Table1[[#This Row],[School District]])),MAX($A$1:A810)+1,0)</f>
        <v>0</v>
      </c>
      <c r="B811" s="253" t="s">
        <v>863</v>
      </c>
      <c r="C811" s="254" t="s">
        <v>3280</v>
      </c>
      <c r="D811" s="255" t="s">
        <v>154</v>
      </c>
      <c r="E811" s="253" t="s">
        <v>1256</v>
      </c>
      <c r="F811" s="255" t="s">
        <v>2063</v>
      </c>
      <c r="G811" s="122" t="str">
        <f ca="1"/>
        <v>Freeport SD 145</v>
      </c>
      <c r="H811" s="122" t="str">
        <f>IFERROR(VLOOKUP(ROWS($H$2:H811),$A$2:$B$995,2,FALSE),"")</f>
        <v/>
      </c>
    </row>
    <row r="812" spans="1:8" ht="15" x14ac:dyDescent="0.25">
      <c r="A812" s="122">
        <f>IF(ISNUMBER(SEARCH('Cover Page'!$D$9,Table1[[#This Row],[School District]])),MAX($A$1:A811)+1,0)</f>
        <v>0</v>
      </c>
      <c r="B812" s="253" t="s">
        <v>864</v>
      </c>
      <c r="C812" s="254" t="s">
        <v>3281</v>
      </c>
      <c r="D812" s="255" t="s">
        <v>154</v>
      </c>
      <c r="E812" s="253" t="s">
        <v>2320</v>
      </c>
      <c r="F812" s="255" t="s">
        <v>2064</v>
      </c>
      <c r="G812" s="122" t="str">
        <f ca="1"/>
        <v>Freeport SD 145</v>
      </c>
      <c r="H812" s="122" t="str">
        <f>IFERROR(VLOOKUP(ROWS($H$2:H812),$A$2:$B$995,2,FALSE),"")</f>
        <v/>
      </c>
    </row>
    <row r="813" spans="1:8" ht="15" x14ac:dyDescent="0.25">
      <c r="A813" s="122">
        <f>IF(ISNUMBER(SEARCH('Cover Page'!$D$9,Table1[[#This Row],[School District]])),MAX($A$1:A812)+1,0)</f>
        <v>0</v>
      </c>
      <c r="B813" s="253" t="s">
        <v>865</v>
      </c>
      <c r="C813" s="254" t="s">
        <v>3282</v>
      </c>
      <c r="D813" s="255" t="s">
        <v>155</v>
      </c>
      <c r="E813" s="253" t="s">
        <v>2358</v>
      </c>
      <c r="F813" s="255" t="s">
        <v>2065</v>
      </c>
      <c r="G813" s="122" t="str">
        <f ca="1"/>
        <v>Freeport SD 145</v>
      </c>
      <c r="H813" s="122" t="str">
        <f>IFERROR(VLOOKUP(ROWS($H$2:H813),$A$2:$B$995,2,FALSE),"")</f>
        <v/>
      </c>
    </row>
    <row r="814" spans="1:8" ht="15" x14ac:dyDescent="0.25">
      <c r="A814" s="122">
        <f>IF(ISNUMBER(SEARCH('Cover Page'!$D$9,Table1[[#This Row],[School District]])),MAX($A$1:A813)+1,0)</f>
        <v>0</v>
      </c>
      <c r="B814" s="253" t="s">
        <v>866</v>
      </c>
      <c r="C814" s="254" t="s">
        <v>3283</v>
      </c>
      <c r="D814" s="255" t="s">
        <v>156</v>
      </c>
      <c r="E814" s="253" t="s">
        <v>2320</v>
      </c>
      <c r="F814" s="255" t="s">
        <v>2066</v>
      </c>
      <c r="G814" s="122" t="str">
        <f ca="1"/>
        <v>Freeport SD 145</v>
      </c>
      <c r="H814" s="122" t="str">
        <f>IFERROR(VLOOKUP(ROWS($H$2:H814),$A$2:$B$995,2,FALSE),"")</f>
        <v/>
      </c>
    </row>
    <row r="815" spans="1:8" ht="15" x14ac:dyDescent="0.25">
      <c r="A815" s="122">
        <f>IF(ISNUMBER(SEARCH('Cover Page'!$D$9,Table1[[#This Row],[School District]])),MAX($A$1:A814)+1,0)</f>
        <v>0</v>
      </c>
      <c r="B815" s="253" t="s">
        <v>867</v>
      </c>
      <c r="C815" s="254" t="s">
        <v>3284</v>
      </c>
      <c r="D815" s="255" t="s">
        <v>156</v>
      </c>
      <c r="E815" s="253" t="s">
        <v>1052</v>
      </c>
      <c r="F815" s="255" t="s">
        <v>2067</v>
      </c>
      <c r="G815" s="122" t="str">
        <f ca="1"/>
        <v>Freeport SD 145</v>
      </c>
      <c r="H815" s="122" t="str">
        <f>IFERROR(VLOOKUP(ROWS($H$2:H815),$A$2:$B$995,2,FALSE),"")</f>
        <v/>
      </c>
    </row>
    <row r="816" spans="1:8" ht="15" x14ac:dyDescent="0.25">
      <c r="A816" s="122">
        <f>IF(ISNUMBER(SEARCH('Cover Page'!$D$9,Table1[[#This Row],[School District]])),MAX($A$1:A815)+1,0)</f>
        <v>0</v>
      </c>
      <c r="B816" s="253" t="s">
        <v>868</v>
      </c>
      <c r="C816" s="254" t="s">
        <v>3285</v>
      </c>
      <c r="D816" s="255" t="s">
        <v>156</v>
      </c>
      <c r="E816" s="253" t="s">
        <v>2390</v>
      </c>
      <c r="F816" s="255" t="s">
        <v>2068</v>
      </c>
      <c r="G816" s="122" t="str">
        <f ca="1"/>
        <v>Freeport SD 145</v>
      </c>
      <c r="H816" s="122" t="str">
        <f>IFERROR(VLOOKUP(ROWS($H$2:H816),$A$2:$B$995,2,FALSE),"")</f>
        <v/>
      </c>
    </row>
    <row r="817" spans="1:8" ht="15" x14ac:dyDescent="0.25">
      <c r="A817" s="122">
        <f>IF(ISNUMBER(SEARCH('Cover Page'!$D$9,Table1[[#This Row],[School District]])),MAX($A$1:A816)+1,0)</f>
        <v>0</v>
      </c>
      <c r="B817" s="253" t="s">
        <v>869</v>
      </c>
      <c r="C817" s="254" t="s">
        <v>3286</v>
      </c>
      <c r="D817" s="255" t="s">
        <v>156</v>
      </c>
      <c r="E817" s="253" t="s">
        <v>1253</v>
      </c>
      <c r="F817" s="255" t="s">
        <v>2069</v>
      </c>
      <c r="G817" s="122" t="str">
        <f ca="1"/>
        <v>Freeport SD 145</v>
      </c>
      <c r="H817" s="122" t="str">
        <f>IFERROR(VLOOKUP(ROWS($H$2:H817),$A$2:$B$995,2,FALSE),"")</f>
        <v/>
      </c>
    </row>
    <row r="818" spans="1:8" ht="15" x14ac:dyDescent="0.25">
      <c r="A818" s="122">
        <f>IF(ISNUMBER(SEARCH('Cover Page'!$D$9,Table1[[#This Row],[School District]])),MAX($A$1:A817)+1,0)</f>
        <v>0</v>
      </c>
      <c r="B818" s="253" t="s">
        <v>870</v>
      </c>
      <c r="C818" s="254" t="s">
        <v>3287</v>
      </c>
      <c r="D818" s="255" t="s">
        <v>156</v>
      </c>
      <c r="E818" s="253" t="s">
        <v>2442</v>
      </c>
      <c r="F818" s="255" t="s">
        <v>2070</v>
      </c>
      <c r="G818" s="122" t="str">
        <f ca="1"/>
        <v>Freeport SD 145</v>
      </c>
      <c r="H818" s="122" t="str">
        <f>IFERROR(VLOOKUP(ROWS($H$2:H818),$A$2:$B$995,2,FALSE),"")</f>
        <v/>
      </c>
    </row>
    <row r="819" spans="1:8" ht="15" x14ac:dyDescent="0.25">
      <c r="A819" s="122">
        <f>IF(ISNUMBER(SEARCH('Cover Page'!$D$9,Table1[[#This Row],[School District]])),MAX($A$1:A818)+1,0)</f>
        <v>0</v>
      </c>
      <c r="B819" s="253" t="s">
        <v>871</v>
      </c>
      <c r="C819" s="254" t="s">
        <v>3288</v>
      </c>
      <c r="D819" s="255" t="s">
        <v>156</v>
      </c>
      <c r="E819" s="253" t="s">
        <v>1418</v>
      </c>
      <c r="F819" s="255" t="s">
        <v>2071</v>
      </c>
      <c r="G819" s="122" t="str">
        <f ca="1"/>
        <v>Freeport SD 145</v>
      </c>
      <c r="H819" s="122" t="str">
        <f>IFERROR(VLOOKUP(ROWS($H$2:H819),$A$2:$B$995,2,FALSE),"")</f>
        <v/>
      </c>
    </row>
    <row r="820" spans="1:8" ht="15" x14ac:dyDescent="0.25">
      <c r="A820" s="122">
        <f>IF(ISNUMBER(SEARCH('Cover Page'!$D$9,Table1[[#This Row],[School District]])),MAX($A$1:A819)+1,0)</f>
        <v>0</v>
      </c>
      <c r="B820" s="253" t="s">
        <v>872</v>
      </c>
      <c r="C820" s="254" t="s">
        <v>3289</v>
      </c>
      <c r="D820" s="255" t="s">
        <v>154</v>
      </c>
      <c r="E820" s="253" t="s">
        <v>2295</v>
      </c>
      <c r="F820" s="255" t="s">
        <v>2072</v>
      </c>
      <c r="G820" s="122" t="str">
        <f ca="1"/>
        <v>Freeport SD 145</v>
      </c>
      <c r="H820" s="122" t="str">
        <f>IFERROR(VLOOKUP(ROWS($H$2:H820),$A$2:$B$995,2,FALSE),"")</f>
        <v/>
      </c>
    </row>
    <row r="821" spans="1:8" ht="15" x14ac:dyDescent="0.25">
      <c r="A821" s="122">
        <f>IF(ISNUMBER(SEARCH('Cover Page'!$D$9,Table1[[#This Row],[School District]])),MAX($A$1:A820)+1,0)</f>
        <v>0</v>
      </c>
      <c r="B821" s="253" t="s">
        <v>873</v>
      </c>
      <c r="C821" s="254" t="s">
        <v>3290</v>
      </c>
      <c r="D821" s="255" t="s">
        <v>154</v>
      </c>
      <c r="E821" s="253" t="s">
        <v>1220</v>
      </c>
      <c r="F821" s="255" t="s">
        <v>2073</v>
      </c>
      <c r="G821" s="122" t="str">
        <f ca="1"/>
        <v>Freeport SD 145</v>
      </c>
      <c r="H821" s="122" t="str">
        <f>IFERROR(VLOOKUP(ROWS($H$2:H821),$A$2:$B$995,2,FALSE),"")</f>
        <v/>
      </c>
    </row>
    <row r="822" spans="1:8" ht="15" x14ac:dyDescent="0.25">
      <c r="A822" s="122">
        <f>IF(ISNUMBER(SEARCH('Cover Page'!$D$9,Table1[[#This Row],[School District]])),MAX($A$1:A821)+1,0)</f>
        <v>0</v>
      </c>
      <c r="B822" s="253" t="s">
        <v>874</v>
      </c>
      <c r="C822" s="254" t="s">
        <v>3291</v>
      </c>
      <c r="D822" s="255" t="s">
        <v>154</v>
      </c>
      <c r="E822" s="253" t="s">
        <v>2295</v>
      </c>
      <c r="F822" s="255" t="s">
        <v>2074</v>
      </c>
      <c r="G822" s="122" t="str">
        <f ca="1"/>
        <v>Freeport SD 145</v>
      </c>
      <c r="H822" s="122" t="str">
        <f>IFERROR(VLOOKUP(ROWS($H$2:H822),$A$2:$B$995,2,FALSE),"")</f>
        <v/>
      </c>
    </row>
    <row r="823" spans="1:8" ht="15" x14ac:dyDescent="0.25">
      <c r="A823" s="122">
        <f>IF(ISNUMBER(SEARCH('Cover Page'!$D$9,Table1[[#This Row],[School District]])),MAX($A$1:A822)+1,0)</f>
        <v>0</v>
      </c>
      <c r="B823" s="253" t="s">
        <v>875</v>
      </c>
      <c r="C823" s="254" t="s">
        <v>3292</v>
      </c>
      <c r="D823" s="255" t="s">
        <v>154</v>
      </c>
      <c r="E823" s="253" t="s">
        <v>1147</v>
      </c>
      <c r="F823" s="255" t="s">
        <v>2075</v>
      </c>
      <c r="G823" s="122" t="str">
        <f ca="1"/>
        <v>Freeport SD 145</v>
      </c>
      <c r="H823" s="122" t="str">
        <f>IFERROR(VLOOKUP(ROWS($H$2:H823),$A$2:$B$995,2,FALSE),"")</f>
        <v/>
      </c>
    </row>
    <row r="824" spans="1:8" ht="15" x14ac:dyDescent="0.25">
      <c r="A824" s="122">
        <f>IF(ISNUMBER(SEARCH('Cover Page'!$D$9,Table1[[#This Row],[School District]])),MAX($A$1:A823)+1,0)</f>
        <v>0</v>
      </c>
      <c r="B824" s="253" t="s">
        <v>876</v>
      </c>
      <c r="C824" s="254" t="s">
        <v>3293</v>
      </c>
      <c r="D824" s="255" t="s">
        <v>154</v>
      </c>
      <c r="E824" s="253" t="s">
        <v>1050</v>
      </c>
      <c r="F824" s="255" t="s">
        <v>2076</v>
      </c>
      <c r="G824" s="122" t="str">
        <f ca="1"/>
        <v>Freeport SD 145</v>
      </c>
      <c r="H824" s="122" t="str">
        <f>IFERROR(VLOOKUP(ROWS($H$2:H824),$A$2:$B$995,2,FALSE),"")</f>
        <v/>
      </c>
    </row>
    <row r="825" spans="1:8" ht="15" x14ac:dyDescent="0.25">
      <c r="A825" s="122">
        <f>IF(ISNUMBER(SEARCH('Cover Page'!$D$9,Table1[[#This Row],[School District]])),MAX($A$1:A824)+1,0)</f>
        <v>0</v>
      </c>
      <c r="B825" s="253" t="s">
        <v>877</v>
      </c>
      <c r="C825" s="254" t="s">
        <v>3294</v>
      </c>
      <c r="D825" s="255" t="s">
        <v>154</v>
      </c>
      <c r="E825" s="253" t="s">
        <v>1050</v>
      </c>
      <c r="F825" s="255" t="s">
        <v>2077</v>
      </c>
      <c r="G825" s="122" t="str">
        <f ca="1"/>
        <v>Freeport SD 145</v>
      </c>
      <c r="H825" s="122" t="str">
        <f>IFERROR(VLOOKUP(ROWS($H$2:H825),$A$2:$B$995,2,FALSE),"")</f>
        <v/>
      </c>
    </row>
    <row r="826" spans="1:8" ht="15" x14ac:dyDescent="0.25">
      <c r="A826" s="122">
        <f>IF(ISNUMBER(SEARCH('Cover Page'!$D$9,Table1[[#This Row],[School District]])),MAX($A$1:A825)+1,0)</f>
        <v>0</v>
      </c>
      <c r="B826" s="253" t="s">
        <v>878</v>
      </c>
      <c r="C826" s="254" t="s">
        <v>3295</v>
      </c>
      <c r="D826" s="255" t="s">
        <v>154</v>
      </c>
      <c r="E826" s="253" t="s">
        <v>1050</v>
      </c>
      <c r="F826" s="255" t="s">
        <v>2078</v>
      </c>
      <c r="G826" s="122" t="str">
        <f ca="1"/>
        <v>Freeport SD 145</v>
      </c>
      <c r="H826" s="122" t="str">
        <f>IFERROR(VLOOKUP(ROWS($H$2:H826),$A$2:$B$995,2,FALSE),"")</f>
        <v/>
      </c>
    </row>
    <row r="827" spans="1:8" ht="15" x14ac:dyDescent="0.25">
      <c r="A827" s="122">
        <f>IF(ISNUMBER(SEARCH('Cover Page'!$D$9,Table1[[#This Row],[School District]])),MAX($A$1:A826)+1,0)</f>
        <v>0</v>
      </c>
      <c r="B827" s="253" t="s">
        <v>879</v>
      </c>
      <c r="C827" s="254" t="s">
        <v>3296</v>
      </c>
      <c r="D827" s="255" t="s">
        <v>154</v>
      </c>
      <c r="E827" s="253" t="s">
        <v>2295</v>
      </c>
      <c r="F827" s="255" t="s">
        <v>2079</v>
      </c>
      <c r="G827" s="122" t="str">
        <f ca="1"/>
        <v>Freeport SD 145</v>
      </c>
      <c r="H827" s="122" t="str">
        <f>IFERROR(VLOOKUP(ROWS($H$2:H827),$A$2:$B$995,2,FALSE),"")</f>
        <v/>
      </c>
    </row>
    <row r="828" spans="1:8" ht="15" x14ac:dyDescent="0.25">
      <c r="A828" s="122">
        <f>IF(ISNUMBER(SEARCH('Cover Page'!$D$9,Table1[[#This Row],[School District]])),MAX($A$1:A827)+1,0)</f>
        <v>0</v>
      </c>
      <c r="B828" s="253" t="s">
        <v>880</v>
      </c>
      <c r="C828" s="254" t="s">
        <v>3297</v>
      </c>
      <c r="D828" s="255" t="s">
        <v>156</v>
      </c>
      <c r="E828" s="253" t="s">
        <v>1648</v>
      </c>
      <c r="F828" s="255" t="s">
        <v>2080</v>
      </c>
      <c r="G828" s="122" t="str">
        <f ca="1"/>
        <v>Freeport SD 145</v>
      </c>
      <c r="H828" s="122" t="str">
        <f>IFERROR(VLOOKUP(ROWS($H$2:H828),$A$2:$B$995,2,FALSE),"")</f>
        <v/>
      </c>
    </row>
    <row r="829" spans="1:8" ht="15" customHeight="1" x14ac:dyDescent="0.25">
      <c r="A829" s="122">
        <f>IF(ISNUMBER(SEARCH('Cover Page'!$D$9,Table1[[#This Row],[School District]])),MAX($A$1:A828)+1,0)</f>
        <v>0</v>
      </c>
      <c r="B829" s="253" t="s">
        <v>2081</v>
      </c>
      <c r="C829" s="254" t="s">
        <v>3298</v>
      </c>
      <c r="D829" s="255" t="s">
        <v>156</v>
      </c>
      <c r="E829" s="253" t="s">
        <v>1256</v>
      </c>
      <c r="F829" s="255" t="s">
        <v>2082</v>
      </c>
      <c r="G829" s="122" t="str">
        <f ca="1"/>
        <v>Freeport SD 145</v>
      </c>
      <c r="H829" s="122" t="str">
        <f>IFERROR(VLOOKUP(ROWS($H$2:H829),$A$2:$B$995,2,FALSE),"")</f>
        <v/>
      </c>
    </row>
    <row r="830" spans="1:8" ht="15" x14ac:dyDescent="0.25">
      <c r="A830" s="122">
        <f>IF(ISNUMBER(SEARCH('Cover Page'!$D$9,Table1[[#This Row],[School District]])),MAX($A$1:A829)+1,0)</f>
        <v>0</v>
      </c>
      <c r="B830" s="253" t="s">
        <v>881</v>
      </c>
      <c r="C830" s="254" t="s">
        <v>3299</v>
      </c>
      <c r="D830" s="255" t="s">
        <v>201</v>
      </c>
      <c r="E830" s="253" t="s">
        <v>1622</v>
      </c>
      <c r="F830" s="255" t="s">
        <v>2083</v>
      </c>
      <c r="G830" s="122" t="str">
        <f ca="1"/>
        <v>Freeport SD 145</v>
      </c>
      <c r="H830" s="122" t="str">
        <f>IFERROR(VLOOKUP(ROWS($H$2:H830),$A$2:$B$995,2,FALSE),"")</f>
        <v/>
      </c>
    </row>
    <row r="831" spans="1:8" ht="15" x14ac:dyDescent="0.25">
      <c r="A831" s="122">
        <f>IF(ISNUMBER(SEARCH('Cover Page'!$D$9,Table1[[#This Row],[School District]])),MAX($A$1:A830)+1,0)</f>
        <v>0</v>
      </c>
      <c r="B831" s="253" t="s">
        <v>882</v>
      </c>
      <c r="C831" s="254" t="s">
        <v>3300</v>
      </c>
      <c r="D831" s="255" t="s">
        <v>156</v>
      </c>
      <c r="E831" s="253" t="s">
        <v>1420</v>
      </c>
      <c r="F831" s="255" t="s">
        <v>2084</v>
      </c>
      <c r="G831" s="122" t="str">
        <f ca="1"/>
        <v>Freeport SD 145</v>
      </c>
      <c r="H831" s="122" t="str">
        <f>IFERROR(VLOOKUP(ROWS($H$2:H831),$A$2:$B$995,2,FALSE),"")</f>
        <v/>
      </c>
    </row>
    <row r="832" spans="1:8" ht="15" x14ac:dyDescent="0.25">
      <c r="A832" s="122">
        <f>IF(ISNUMBER(SEARCH('Cover Page'!$D$9,Table1[[#This Row],[School District]])),MAX($A$1:A831)+1,0)</f>
        <v>0</v>
      </c>
      <c r="B832" s="253" t="s">
        <v>883</v>
      </c>
      <c r="C832" s="254" t="s">
        <v>3301</v>
      </c>
      <c r="D832" s="255" t="s">
        <v>154</v>
      </c>
      <c r="E832" s="253" t="s">
        <v>1050</v>
      </c>
      <c r="F832" s="255" t="s">
        <v>2085</v>
      </c>
      <c r="G832" s="122" t="str">
        <f ca="1"/>
        <v>Freeport SD 145</v>
      </c>
      <c r="H832" s="122" t="str">
        <f>IFERROR(VLOOKUP(ROWS($H$2:H832),$A$2:$B$995,2,FALSE),"")</f>
        <v/>
      </c>
    </row>
    <row r="833" spans="1:8" ht="15" customHeight="1" x14ac:dyDescent="0.25">
      <c r="A833" s="122">
        <f>IF(ISNUMBER(SEARCH('Cover Page'!$D$9,Table1[[#This Row],[School District]])),MAX($A$1:A832)+1,0)</f>
        <v>0</v>
      </c>
      <c r="B833" s="253" t="s">
        <v>884</v>
      </c>
      <c r="C833" s="254" t="s">
        <v>3302</v>
      </c>
      <c r="D833" s="255" t="s">
        <v>154</v>
      </c>
      <c r="E833" s="253" t="s">
        <v>1050</v>
      </c>
      <c r="F833" s="255" t="s">
        <v>2086</v>
      </c>
      <c r="G833" s="122" t="str">
        <f ca="1"/>
        <v>Freeport SD 145</v>
      </c>
      <c r="H833" s="122" t="str">
        <f>IFERROR(VLOOKUP(ROWS($H$2:H833),$A$2:$B$995,2,FALSE),"")</f>
        <v/>
      </c>
    </row>
    <row r="834" spans="1:8" ht="15" x14ac:dyDescent="0.25">
      <c r="A834" s="122">
        <f>IF(ISNUMBER(SEARCH('Cover Page'!$D$9,Table1[[#This Row],[School District]])),MAX($A$1:A833)+1,0)</f>
        <v>0</v>
      </c>
      <c r="B834" s="253" t="s">
        <v>2087</v>
      </c>
      <c r="C834" s="254" t="s">
        <v>3303</v>
      </c>
      <c r="D834" s="255" t="s">
        <v>201</v>
      </c>
      <c r="E834" s="253" t="s">
        <v>1189</v>
      </c>
      <c r="F834" s="255" t="s">
        <v>2088</v>
      </c>
      <c r="G834" s="122" t="str">
        <f ca="1"/>
        <v>Freeport SD 145</v>
      </c>
      <c r="H834" s="122" t="str">
        <f>IFERROR(VLOOKUP(ROWS($H$2:H834),$A$2:$B$995,2,FALSE),"")</f>
        <v/>
      </c>
    </row>
    <row r="835" spans="1:8" ht="15" x14ac:dyDescent="0.25">
      <c r="A835" s="122">
        <f>IF(ISNUMBER(SEARCH('Cover Page'!$D$9,Table1[[#This Row],[School District]])),MAX($A$1:A834)+1,0)</f>
        <v>0</v>
      </c>
      <c r="B835" s="253" t="s">
        <v>885</v>
      </c>
      <c r="C835" s="254" t="s">
        <v>3304</v>
      </c>
      <c r="D835" s="255" t="s">
        <v>154</v>
      </c>
      <c r="E835" s="253" t="s">
        <v>1268</v>
      </c>
      <c r="F835" s="255" t="s">
        <v>2089</v>
      </c>
      <c r="G835" s="122" t="str">
        <f ca="1"/>
        <v>Freeport SD 145</v>
      </c>
      <c r="H835" s="122" t="str">
        <f>IFERROR(VLOOKUP(ROWS($H$2:H835),$A$2:$B$995,2,FALSE),"")</f>
        <v/>
      </c>
    </row>
    <row r="836" spans="1:8" ht="15" x14ac:dyDescent="0.25">
      <c r="A836" s="122">
        <f>IF(ISNUMBER(SEARCH('Cover Page'!$D$9,Table1[[#This Row],[School District]])),MAX($A$1:A835)+1,0)</f>
        <v>0</v>
      </c>
      <c r="B836" s="253" t="s">
        <v>2090</v>
      </c>
      <c r="C836" s="254" t="s">
        <v>3305</v>
      </c>
      <c r="D836" s="255" t="s">
        <v>201</v>
      </c>
      <c r="E836" s="253" t="s">
        <v>1120</v>
      </c>
      <c r="F836" s="255" t="s">
        <v>2091</v>
      </c>
      <c r="G836" s="122" t="str">
        <f ca="1"/>
        <v>Freeport SD 145</v>
      </c>
      <c r="H836" s="122" t="str">
        <f>IFERROR(VLOOKUP(ROWS($H$2:H836),$A$2:$B$995,2,FALSE),"")</f>
        <v/>
      </c>
    </row>
    <row r="837" spans="1:8" ht="15" customHeight="1" x14ac:dyDescent="0.25">
      <c r="A837" s="122">
        <f>IF(ISNUMBER(SEARCH('Cover Page'!$D$9,Table1[[#This Row],[School District]])),MAX($A$1:A836)+1,0)</f>
        <v>0</v>
      </c>
      <c r="B837" s="253" t="s">
        <v>2092</v>
      </c>
      <c r="C837" s="254" t="s">
        <v>3306</v>
      </c>
      <c r="D837" s="255" t="s">
        <v>154</v>
      </c>
      <c r="E837" s="253" t="s">
        <v>1167</v>
      </c>
      <c r="F837" s="255" t="s">
        <v>2093</v>
      </c>
      <c r="G837" s="122" t="str">
        <f ca="1"/>
        <v>Freeport SD 145</v>
      </c>
      <c r="H837" s="122" t="str">
        <f>IFERROR(VLOOKUP(ROWS($H$2:H837),$A$2:$B$995,2,FALSE),"")</f>
        <v/>
      </c>
    </row>
    <row r="838" spans="1:8" ht="15" x14ac:dyDescent="0.25">
      <c r="A838" s="122">
        <f>IF(ISNUMBER(SEARCH('Cover Page'!$D$9,Table1[[#This Row],[School District]])),MAX($A$1:A837)+1,0)</f>
        <v>0</v>
      </c>
      <c r="B838" s="253" t="s">
        <v>886</v>
      </c>
      <c r="C838" s="254" t="s">
        <v>3307</v>
      </c>
      <c r="D838" s="255" t="s">
        <v>156</v>
      </c>
      <c r="E838" s="253" t="s">
        <v>2391</v>
      </c>
      <c r="F838" s="255" t="s">
        <v>2094</v>
      </c>
      <c r="G838" s="122" t="str">
        <f ca="1"/>
        <v>Freeport SD 145</v>
      </c>
      <c r="H838" s="122" t="str">
        <f>IFERROR(VLOOKUP(ROWS($H$2:H838),$A$2:$B$995,2,FALSE),"")</f>
        <v/>
      </c>
    </row>
    <row r="839" spans="1:8" ht="15" customHeight="1" x14ac:dyDescent="0.25">
      <c r="A839" s="122">
        <f>IF(ISNUMBER(SEARCH('Cover Page'!$D$9,Table1[[#This Row],[School District]])),MAX($A$1:A838)+1,0)</f>
        <v>0</v>
      </c>
      <c r="B839" s="253" t="s">
        <v>887</v>
      </c>
      <c r="C839" s="254" t="s">
        <v>3308</v>
      </c>
      <c r="D839" s="255" t="s">
        <v>201</v>
      </c>
      <c r="E839" s="253" t="s">
        <v>1050</v>
      </c>
      <c r="F839" s="255" t="s">
        <v>2095</v>
      </c>
      <c r="G839" s="122" t="str">
        <f ca="1"/>
        <v>Freeport SD 145</v>
      </c>
      <c r="H839" s="122" t="str">
        <f>IFERROR(VLOOKUP(ROWS($H$2:H839),$A$2:$B$995,2,FALSE),"")</f>
        <v/>
      </c>
    </row>
    <row r="840" spans="1:8" ht="15" x14ac:dyDescent="0.25">
      <c r="A840" s="122">
        <f>IF(ISNUMBER(SEARCH('Cover Page'!$D$9,Table1[[#This Row],[School District]])),MAX($A$1:A839)+1,0)</f>
        <v>0</v>
      </c>
      <c r="B840" s="253" t="s">
        <v>888</v>
      </c>
      <c r="C840" s="254" t="s">
        <v>3309</v>
      </c>
      <c r="D840" s="255" t="s">
        <v>156</v>
      </c>
      <c r="E840" s="253" t="s">
        <v>2392</v>
      </c>
      <c r="F840" s="255" t="s">
        <v>2096</v>
      </c>
      <c r="G840" s="122" t="str">
        <f ca="1"/>
        <v>Freeport SD 145</v>
      </c>
      <c r="H840" s="122" t="str">
        <f>IFERROR(VLOOKUP(ROWS($H$2:H840),$A$2:$B$995,2,FALSE),"")</f>
        <v/>
      </c>
    </row>
    <row r="841" spans="1:8" ht="15" customHeight="1" x14ac:dyDescent="0.25">
      <c r="A841" s="122">
        <f>IF(ISNUMBER(SEARCH('Cover Page'!$D$9,Table1[[#This Row],[School District]])),MAX($A$1:A840)+1,0)</f>
        <v>0</v>
      </c>
      <c r="B841" s="253" t="s">
        <v>2097</v>
      </c>
      <c r="C841" s="254" t="s">
        <v>3310</v>
      </c>
      <c r="D841" s="255" t="s">
        <v>201</v>
      </c>
      <c r="E841" s="253" t="s">
        <v>2295</v>
      </c>
      <c r="F841" s="255" t="s">
        <v>1873</v>
      </c>
      <c r="G841" s="122" t="str">
        <f ca="1"/>
        <v>Freeport SD 145</v>
      </c>
      <c r="H841" s="122" t="str">
        <f>IFERROR(VLOOKUP(ROWS($H$2:H841),$A$2:$B$995,2,FALSE),"")</f>
        <v/>
      </c>
    </row>
    <row r="842" spans="1:8" ht="15" customHeight="1" x14ac:dyDescent="0.25">
      <c r="A842" s="122">
        <f>IF(ISNUMBER(SEARCH('Cover Page'!$D$9,Table1[[#This Row],[School District]])),MAX($A$1:A841)+1,0)</f>
        <v>0</v>
      </c>
      <c r="B842" s="253" t="s">
        <v>889</v>
      </c>
      <c r="C842" s="254" t="s">
        <v>3311</v>
      </c>
      <c r="D842" s="255" t="s">
        <v>156</v>
      </c>
      <c r="E842" s="253" t="s">
        <v>1285</v>
      </c>
      <c r="F842" s="255" t="s">
        <v>2098</v>
      </c>
      <c r="G842" s="122" t="str">
        <f ca="1"/>
        <v>Freeport SD 145</v>
      </c>
      <c r="H842" s="122" t="str">
        <f>IFERROR(VLOOKUP(ROWS($H$2:H842),$A$2:$B$995,2,FALSE),"")</f>
        <v/>
      </c>
    </row>
    <row r="843" spans="1:8" ht="15" customHeight="1" x14ac:dyDescent="0.25">
      <c r="A843" s="122">
        <f>IF(ISNUMBER(SEARCH('Cover Page'!$D$9,Table1[[#This Row],[School District]])),MAX($A$1:A842)+1,0)</f>
        <v>0</v>
      </c>
      <c r="B843" s="253" t="s">
        <v>890</v>
      </c>
      <c r="C843" s="254" t="s">
        <v>3312</v>
      </c>
      <c r="D843" s="255" t="s">
        <v>201</v>
      </c>
      <c r="E843" s="253" t="s">
        <v>1258</v>
      </c>
      <c r="F843" s="255" t="s">
        <v>1974</v>
      </c>
      <c r="G843" s="122" t="str">
        <f ca="1"/>
        <v>Freeport SD 145</v>
      </c>
      <c r="H843" s="122" t="str">
        <f>IFERROR(VLOOKUP(ROWS($H$2:H843),$A$2:$B$995,2,FALSE),"")</f>
        <v/>
      </c>
    </row>
    <row r="844" spans="1:8" ht="15" customHeight="1" x14ac:dyDescent="0.25">
      <c r="A844" s="122">
        <f>IF(ISNUMBER(SEARCH('Cover Page'!$D$9,Table1[[#This Row],[School District]])),MAX($A$1:A843)+1,0)</f>
        <v>0</v>
      </c>
      <c r="B844" s="253" t="s">
        <v>2099</v>
      </c>
      <c r="C844" s="254" t="s">
        <v>3313</v>
      </c>
      <c r="D844" s="255" t="s">
        <v>201</v>
      </c>
      <c r="E844" s="253" t="s">
        <v>1112</v>
      </c>
      <c r="F844" s="255" t="s">
        <v>2100</v>
      </c>
      <c r="G844" s="122" t="str">
        <f ca="1"/>
        <v>Freeport SD 145</v>
      </c>
      <c r="H844" s="122" t="str">
        <f>IFERROR(VLOOKUP(ROWS($H$2:H844),$A$2:$B$995,2,FALSE),"")</f>
        <v/>
      </c>
    </row>
    <row r="845" spans="1:8" ht="15" customHeight="1" x14ac:dyDescent="0.25">
      <c r="A845" s="122">
        <f>IF(ISNUMBER(SEARCH('Cover Page'!$D$9,Table1[[#This Row],[School District]])),MAX($A$1:A844)+1,0)</f>
        <v>0</v>
      </c>
      <c r="B845" s="253" t="s">
        <v>891</v>
      </c>
      <c r="C845" s="254" t="s">
        <v>3314</v>
      </c>
      <c r="D845" s="255" t="s">
        <v>201</v>
      </c>
      <c r="E845" s="253" t="s">
        <v>1048</v>
      </c>
      <c r="F845" s="255" t="s">
        <v>2101</v>
      </c>
      <c r="G845" s="122" t="str">
        <f ca="1"/>
        <v>Freeport SD 145</v>
      </c>
      <c r="H845" s="122" t="str">
        <f>IFERROR(VLOOKUP(ROWS($H$2:H845),$A$2:$B$995,2,FALSE),"")</f>
        <v/>
      </c>
    </row>
    <row r="846" spans="1:8" ht="15" x14ac:dyDescent="0.25">
      <c r="A846" s="122">
        <f>IF(ISNUMBER(SEARCH('Cover Page'!$D$9,Table1[[#This Row],[School District]])),MAX($A$1:A845)+1,0)</f>
        <v>0</v>
      </c>
      <c r="B846" s="253" t="s">
        <v>892</v>
      </c>
      <c r="C846" s="254" t="s">
        <v>3315</v>
      </c>
      <c r="D846" s="255" t="s">
        <v>201</v>
      </c>
      <c r="E846" s="253" t="s">
        <v>1056</v>
      </c>
      <c r="F846" s="255" t="s">
        <v>2102</v>
      </c>
      <c r="G846" s="122" t="str">
        <f ca="1"/>
        <v>Freeport SD 145</v>
      </c>
      <c r="H846" s="122" t="str">
        <f>IFERROR(VLOOKUP(ROWS($H$2:H846),$A$2:$B$995,2,FALSE),"")</f>
        <v/>
      </c>
    </row>
    <row r="847" spans="1:8" ht="15" x14ac:dyDescent="0.25">
      <c r="A847" s="122">
        <f>IF(ISNUMBER(SEARCH('Cover Page'!$D$9,Table1[[#This Row],[School District]])),MAX($A$1:A846)+1,0)</f>
        <v>0</v>
      </c>
      <c r="B847" s="253" t="s">
        <v>893</v>
      </c>
      <c r="C847" s="254" t="s">
        <v>3316</v>
      </c>
      <c r="D847" s="255" t="s">
        <v>201</v>
      </c>
      <c r="E847" s="253" t="s">
        <v>1050</v>
      </c>
      <c r="F847" s="255" t="s">
        <v>2103</v>
      </c>
      <c r="G847" s="122" t="str">
        <f ca="1"/>
        <v>Freeport SD 145</v>
      </c>
      <c r="H847" s="122" t="str">
        <f>IFERROR(VLOOKUP(ROWS($H$2:H847),$A$2:$B$995,2,FALSE),"")</f>
        <v/>
      </c>
    </row>
    <row r="848" spans="1:8" ht="15" x14ac:dyDescent="0.25">
      <c r="A848" s="122">
        <f>IF(ISNUMBER(SEARCH('Cover Page'!$D$9,Table1[[#This Row],[School District]])),MAX($A$1:A847)+1,0)</f>
        <v>0</v>
      </c>
      <c r="B848" s="253" t="s">
        <v>894</v>
      </c>
      <c r="C848" s="254" t="s">
        <v>3317</v>
      </c>
      <c r="D848" s="255" t="s">
        <v>156</v>
      </c>
      <c r="E848" s="253" t="s">
        <v>2393</v>
      </c>
      <c r="F848" s="255" t="s">
        <v>2104</v>
      </c>
      <c r="G848" s="122" t="str">
        <f ca="1"/>
        <v>Freeport SD 145</v>
      </c>
      <c r="H848" s="122" t="str">
        <f>IFERROR(VLOOKUP(ROWS($H$2:H848),$A$2:$B$995,2,FALSE),"")</f>
        <v/>
      </c>
    </row>
    <row r="849" spans="1:8" ht="15" x14ac:dyDescent="0.25">
      <c r="A849" s="122">
        <f>IF(ISNUMBER(SEARCH('Cover Page'!$D$9,Table1[[#This Row],[School District]])),MAX($A$1:A848)+1,0)</f>
        <v>0</v>
      </c>
      <c r="B849" s="253" t="s">
        <v>2264</v>
      </c>
      <c r="C849" s="254" t="s">
        <v>3318</v>
      </c>
      <c r="D849" s="255" t="s">
        <v>154</v>
      </c>
      <c r="E849" s="253" t="s">
        <v>1140</v>
      </c>
      <c r="F849" s="255" t="s">
        <v>2105</v>
      </c>
      <c r="G849" s="122" t="str">
        <f ca="1"/>
        <v>Freeport SD 145</v>
      </c>
      <c r="H849" s="122" t="str">
        <f>IFERROR(VLOOKUP(ROWS($H$2:H849),$A$2:$B$995,2,FALSE),"")</f>
        <v/>
      </c>
    </row>
    <row r="850" spans="1:8" ht="15" x14ac:dyDescent="0.25">
      <c r="A850" s="122">
        <f>IF(ISNUMBER(SEARCH('Cover Page'!$D$9,Table1[[#This Row],[School District]])),MAX($A$1:A849)+1,0)</f>
        <v>0</v>
      </c>
      <c r="B850" s="253" t="s">
        <v>895</v>
      </c>
      <c r="C850" s="254" t="s">
        <v>3319</v>
      </c>
      <c r="D850" s="255" t="s">
        <v>154</v>
      </c>
      <c r="E850" s="253" t="s">
        <v>1268</v>
      </c>
      <c r="F850" s="255" t="s">
        <v>2106</v>
      </c>
      <c r="G850" s="122" t="str">
        <f ca="1"/>
        <v>Freeport SD 145</v>
      </c>
      <c r="H850" s="122" t="str">
        <f>IFERROR(VLOOKUP(ROWS($H$2:H850),$A$2:$B$995,2,FALSE),"")</f>
        <v/>
      </c>
    </row>
    <row r="851" spans="1:8" ht="15" x14ac:dyDescent="0.25">
      <c r="A851" s="122">
        <f>IF(ISNUMBER(SEARCH('Cover Page'!$D$9,Table1[[#This Row],[School District]])),MAX($A$1:A850)+1,0)</f>
        <v>0</v>
      </c>
      <c r="B851" s="253" t="s">
        <v>896</v>
      </c>
      <c r="C851" s="254" t="s">
        <v>3320</v>
      </c>
      <c r="D851" s="255" t="s">
        <v>154</v>
      </c>
      <c r="E851" s="253" t="s">
        <v>1192</v>
      </c>
      <c r="F851" s="255" t="s">
        <v>2107</v>
      </c>
      <c r="G851" s="122" t="str">
        <f ca="1"/>
        <v>Freeport SD 145</v>
      </c>
      <c r="H851" s="122" t="str">
        <f>IFERROR(VLOOKUP(ROWS($H$2:H851),$A$2:$B$995,2,FALSE),"")</f>
        <v/>
      </c>
    </row>
    <row r="852" spans="1:8" ht="12.75" customHeight="1" x14ac:dyDescent="0.25">
      <c r="A852" s="122">
        <f>IF(ISNUMBER(SEARCH('Cover Page'!$D$9,Table1[[#This Row],[School District]])),MAX($A$1:A851)+1,0)</f>
        <v>0</v>
      </c>
      <c r="B852" s="253" t="s">
        <v>897</v>
      </c>
      <c r="C852" s="254" t="s">
        <v>3321</v>
      </c>
      <c r="D852" s="255" t="s">
        <v>156</v>
      </c>
      <c r="E852" s="253" t="s">
        <v>1101</v>
      </c>
      <c r="F852" s="255" t="s">
        <v>2108</v>
      </c>
      <c r="G852" s="122" t="str">
        <f ca="1"/>
        <v>Freeport SD 145</v>
      </c>
      <c r="H852" s="122" t="str">
        <f>IFERROR(VLOOKUP(ROWS($H$2:H852),$A$2:$B$995,2,FALSE),"")</f>
        <v/>
      </c>
    </row>
    <row r="853" spans="1:8" ht="12.75" customHeight="1" x14ac:dyDescent="0.25">
      <c r="A853" s="122">
        <f>IF(ISNUMBER(SEARCH('Cover Page'!$D$9,Table1[[#This Row],[School District]])),MAX($A$1:A852)+1,0)</f>
        <v>0</v>
      </c>
      <c r="B853" s="428" t="s">
        <v>3483</v>
      </c>
      <c r="C853" s="429" t="s">
        <v>3484</v>
      </c>
      <c r="D853" s="430" t="s">
        <v>156</v>
      </c>
      <c r="E853" s="431" t="s">
        <v>1165</v>
      </c>
      <c r="F853" s="432" t="s">
        <v>3485</v>
      </c>
      <c r="G853" s="122" t="str">
        <f ca="1"/>
        <v>Freeport SD 145</v>
      </c>
      <c r="H853" s="122" t="str">
        <f>IFERROR(VLOOKUP(ROWS($H$2:H853),$A$2:$B$995,2,FALSE),"")</f>
        <v/>
      </c>
    </row>
    <row r="854" spans="1:8" ht="12.75" customHeight="1" x14ac:dyDescent="0.25">
      <c r="A854" s="122">
        <f>IF(ISNUMBER(SEARCH('Cover Page'!$D$9,Table1[[#This Row],[School District]])),MAX($A$1:A853)+1,0)</f>
        <v>0</v>
      </c>
      <c r="B854" s="253" t="s">
        <v>898</v>
      </c>
      <c r="C854" s="254" t="s">
        <v>3322</v>
      </c>
      <c r="D854" s="255" t="s">
        <v>156</v>
      </c>
      <c r="E854" s="253" t="s">
        <v>1103</v>
      </c>
      <c r="F854" s="255" t="s">
        <v>2109</v>
      </c>
      <c r="G854" s="122" t="str">
        <f ca="1"/>
        <v>Freeport SD 145</v>
      </c>
      <c r="H854" s="122" t="str">
        <f>IFERROR(VLOOKUP(ROWS($H$2:H854),$A$2:$B$995,2,FALSE),"")</f>
        <v/>
      </c>
    </row>
    <row r="855" spans="1:8" ht="12.75" customHeight="1" x14ac:dyDescent="0.25">
      <c r="A855" s="122">
        <f>IF(ISNUMBER(SEARCH('Cover Page'!$D$9,Table1[[#This Row],[School District]])),MAX($A$1:A854)+1,0)</f>
        <v>0</v>
      </c>
      <c r="B855" s="253" t="s">
        <v>899</v>
      </c>
      <c r="C855" s="254" t="s">
        <v>3323</v>
      </c>
      <c r="D855" s="255" t="s">
        <v>156</v>
      </c>
      <c r="E855" s="253" t="s">
        <v>1163</v>
      </c>
      <c r="F855" s="255" t="s">
        <v>2110</v>
      </c>
      <c r="G855" s="122" t="str">
        <f ca="1"/>
        <v>Freeport SD 145</v>
      </c>
      <c r="H855" s="122" t="str">
        <f>IFERROR(VLOOKUP(ROWS($H$2:H855),$A$2:$B$995,2,FALSE),"")</f>
        <v/>
      </c>
    </row>
    <row r="856" spans="1:8" ht="12.75" customHeight="1" x14ac:dyDescent="0.25">
      <c r="A856" s="122">
        <f>IF(ISNUMBER(SEARCH('Cover Page'!$D$9,Table1[[#This Row],[School District]])),MAX($A$1:A855)+1,0)</f>
        <v>0</v>
      </c>
      <c r="B856" s="253" t="s">
        <v>900</v>
      </c>
      <c r="C856" s="254" t="s">
        <v>3324</v>
      </c>
      <c r="D856" s="255" t="s">
        <v>154</v>
      </c>
      <c r="E856" s="253" t="s">
        <v>1165</v>
      </c>
      <c r="F856" s="255" t="s">
        <v>2111</v>
      </c>
      <c r="G856" s="122" t="str">
        <f ca="1"/>
        <v>Freeport SD 145</v>
      </c>
      <c r="H856" s="122" t="str">
        <f>IFERROR(VLOOKUP(ROWS($H$2:H856),$A$2:$B$995,2,FALSE),"")</f>
        <v/>
      </c>
    </row>
    <row r="857" spans="1:8" ht="12.75" customHeight="1" x14ac:dyDescent="0.25">
      <c r="A857" s="122">
        <f>IF(ISNUMBER(SEARCH('Cover Page'!$D$9,Table1[[#This Row],[School District]])),MAX($A$1:A856)+1,0)</f>
        <v>0</v>
      </c>
      <c r="B857" s="253" t="s">
        <v>901</v>
      </c>
      <c r="C857" s="254" t="s">
        <v>3325</v>
      </c>
      <c r="D857" s="255" t="s">
        <v>154</v>
      </c>
      <c r="E857" s="253" t="s">
        <v>1279</v>
      </c>
      <c r="F857" s="255" t="s">
        <v>2112</v>
      </c>
      <c r="G857" s="122" t="str">
        <f ca="1"/>
        <v>Freeport SD 145</v>
      </c>
      <c r="H857" s="122" t="str">
        <f>IFERROR(VLOOKUP(ROWS($H$2:H857),$A$2:$B$995,2,FALSE),"")</f>
        <v/>
      </c>
    </row>
    <row r="858" spans="1:8" ht="12.75" customHeight="1" x14ac:dyDescent="0.25">
      <c r="A858" s="122">
        <f>IF(ISNUMBER(SEARCH('Cover Page'!$D$9,Table1[[#This Row],[School District]])),MAX($A$1:A857)+1,0)</f>
        <v>0</v>
      </c>
      <c r="B858" s="253" t="s">
        <v>902</v>
      </c>
      <c r="C858" s="254" t="s">
        <v>3326</v>
      </c>
      <c r="D858" s="255" t="s">
        <v>155</v>
      </c>
      <c r="E858" s="253" t="s">
        <v>2384</v>
      </c>
      <c r="F858" s="255" t="s">
        <v>2113</v>
      </c>
      <c r="G858" s="122" t="str">
        <f ca="1"/>
        <v>Freeport SD 145</v>
      </c>
      <c r="H858" s="122" t="str">
        <f>IFERROR(VLOOKUP(ROWS($H$2:H858),$A$2:$B$995,2,FALSE),"")</f>
        <v/>
      </c>
    </row>
    <row r="859" spans="1:8" ht="15" x14ac:dyDescent="0.25">
      <c r="A859" s="122">
        <f>IF(ISNUMBER(SEARCH('Cover Page'!$D$9,Table1[[#This Row],[School District]])),MAX($A$1:A858)+1,0)</f>
        <v>0</v>
      </c>
      <c r="B859" s="253" t="s">
        <v>2114</v>
      </c>
      <c r="C859" s="254" t="s">
        <v>3327</v>
      </c>
      <c r="D859" s="255" t="s">
        <v>154</v>
      </c>
      <c r="E859" s="253" t="s">
        <v>2295</v>
      </c>
      <c r="F859" s="255" t="s">
        <v>2115</v>
      </c>
      <c r="G859" s="122" t="str">
        <f ca="1"/>
        <v>Freeport SD 145</v>
      </c>
      <c r="H859" s="122" t="str">
        <f>IFERROR(VLOOKUP(ROWS($H$2:H859),$A$2:$B$995,2,FALSE),"")</f>
        <v/>
      </c>
    </row>
    <row r="860" spans="1:8" ht="12.75" customHeight="1" x14ac:dyDescent="0.25">
      <c r="A860" s="122">
        <f>IF(ISNUMBER(SEARCH('Cover Page'!$D$9,Table1[[#This Row],[School District]])),MAX($A$1:A859)+1,0)</f>
        <v>0</v>
      </c>
      <c r="B860" s="253" t="s">
        <v>903</v>
      </c>
      <c r="C860" s="254" t="s">
        <v>3328</v>
      </c>
      <c r="D860" s="255" t="s">
        <v>154</v>
      </c>
      <c r="E860" s="253" t="s">
        <v>1054</v>
      </c>
      <c r="F860" s="255" t="s">
        <v>2116</v>
      </c>
      <c r="G860" s="122" t="str">
        <f ca="1"/>
        <v>Freeport SD 145</v>
      </c>
      <c r="H860" s="122" t="str">
        <f>IFERROR(VLOOKUP(ROWS($H$2:H860),$A$2:$B$995,2,FALSE),"")</f>
        <v/>
      </c>
    </row>
    <row r="861" spans="1:8" ht="12.75" customHeight="1" x14ac:dyDescent="0.25">
      <c r="A861" s="122">
        <f>IF(ISNUMBER(SEARCH('Cover Page'!$D$9,Table1[[#This Row],[School District]])),MAX($A$1:A860)+1,0)</f>
        <v>0</v>
      </c>
      <c r="B861" s="253" t="s">
        <v>2117</v>
      </c>
      <c r="C861" s="254" t="s">
        <v>3329</v>
      </c>
      <c r="D861" s="255" t="s">
        <v>156</v>
      </c>
      <c r="E861" s="253" t="s">
        <v>2394</v>
      </c>
      <c r="F861" s="255" t="s">
        <v>2118</v>
      </c>
      <c r="G861" s="122" t="str">
        <f ca="1"/>
        <v>Freeport SD 145</v>
      </c>
      <c r="H861" s="122" t="str">
        <f>IFERROR(VLOOKUP(ROWS($H$2:H861),$A$2:$B$995,2,FALSE),"")</f>
        <v/>
      </c>
    </row>
    <row r="862" spans="1:8" ht="12.75" customHeight="1" x14ac:dyDescent="0.25">
      <c r="A862" s="122">
        <f>IF(ISNUMBER(SEARCH('Cover Page'!$D$9,Table1[[#This Row],[School District]])),MAX($A$1:A861)+1,0)</f>
        <v>0</v>
      </c>
      <c r="B862" s="253" t="s">
        <v>904</v>
      </c>
      <c r="C862" s="254" t="s">
        <v>3330</v>
      </c>
      <c r="D862" s="255" t="s">
        <v>201</v>
      </c>
      <c r="E862" s="253" t="s">
        <v>2320</v>
      </c>
      <c r="F862" s="255" t="s">
        <v>1660</v>
      </c>
      <c r="G862" s="122" t="str">
        <f ca="1"/>
        <v>Freeport SD 145</v>
      </c>
      <c r="H862" s="122" t="str">
        <f>IFERROR(VLOOKUP(ROWS($H$2:H862),$A$2:$B$995,2,FALSE),"")</f>
        <v/>
      </c>
    </row>
    <row r="863" spans="1:8" ht="12.75" customHeight="1" x14ac:dyDescent="0.25">
      <c r="A863" s="122">
        <f>IF(ISNUMBER(SEARCH('Cover Page'!$D$9,Table1[[#This Row],[School District]])),MAX($A$1:A862)+1,0)</f>
        <v>0</v>
      </c>
      <c r="B863" s="253" t="s">
        <v>905</v>
      </c>
      <c r="C863" s="254" t="s">
        <v>3331</v>
      </c>
      <c r="D863" s="255" t="s">
        <v>156</v>
      </c>
      <c r="E863" s="253" t="s">
        <v>2443</v>
      </c>
      <c r="F863" s="255" t="s">
        <v>2119</v>
      </c>
      <c r="G863" s="122" t="str">
        <f ca="1"/>
        <v>Freeport SD 145</v>
      </c>
      <c r="H863" s="122" t="str">
        <f>IFERROR(VLOOKUP(ROWS($H$2:H863),$A$2:$B$995,2,FALSE),"")</f>
        <v/>
      </c>
    </row>
    <row r="864" spans="1:8" ht="12.75" customHeight="1" x14ac:dyDescent="0.25">
      <c r="A864" s="122">
        <f>IF(ISNUMBER(SEARCH('Cover Page'!$D$9,Table1[[#This Row],[School District]])),MAX($A$1:A863)+1,0)</f>
        <v>0</v>
      </c>
      <c r="B864" s="253" t="s">
        <v>906</v>
      </c>
      <c r="C864" s="254" t="s">
        <v>3332</v>
      </c>
      <c r="D864" s="255" t="s">
        <v>156</v>
      </c>
      <c r="E864" s="253" t="s">
        <v>1285</v>
      </c>
      <c r="F864" s="255" t="s">
        <v>2120</v>
      </c>
      <c r="G864" s="122" t="str">
        <f ca="1"/>
        <v>Freeport SD 145</v>
      </c>
      <c r="H864" s="122" t="str">
        <f>IFERROR(VLOOKUP(ROWS($H$2:H864),$A$2:$B$995,2,FALSE),"")</f>
        <v/>
      </c>
    </row>
    <row r="865" spans="1:8" ht="12.75" customHeight="1" x14ac:dyDescent="0.25">
      <c r="A865" s="122">
        <f>IF(ISNUMBER(SEARCH('Cover Page'!$D$9,Table1[[#This Row],[School District]])),MAX($A$1:A864)+1,0)</f>
        <v>0</v>
      </c>
      <c r="B865" s="253" t="s">
        <v>907</v>
      </c>
      <c r="C865" s="254" t="s">
        <v>3333</v>
      </c>
      <c r="D865" s="255" t="s">
        <v>154</v>
      </c>
      <c r="E865" s="253" t="s">
        <v>2298</v>
      </c>
      <c r="F865" s="255" t="s">
        <v>2121</v>
      </c>
      <c r="G865" s="122" t="str">
        <f ca="1"/>
        <v>Freeport SD 145</v>
      </c>
      <c r="H865" s="122" t="str">
        <f>IFERROR(VLOOKUP(ROWS($H$2:H865),$A$2:$B$995,2,FALSE),"")</f>
        <v/>
      </c>
    </row>
    <row r="866" spans="1:8" ht="12.75" customHeight="1" x14ac:dyDescent="0.25">
      <c r="A866" s="122">
        <f>IF(ISNUMBER(SEARCH('Cover Page'!$D$9,Table1[[#This Row],[School District]])),MAX($A$1:A865)+1,0)</f>
        <v>0</v>
      </c>
      <c r="B866" s="253" t="s">
        <v>908</v>
      </c>
      <c r="C866" s="254" t="s">
        <v>3334</v>
      </c>
      <c r="D866" s="255" t="s">
        <v>156</v>
      </c>
      <c r="E866" s="253" t="s">
        <v>1142</v>
      </c>
      <c r="F866" s="255" t="s">
        <v>2122</v>
      </c>
      <c r="G866" s="122" t="str">
        <f ca="1"/>
        <v>Freeport SD 145</v>
      </c>
      <c r="H866" s="122" t="str">
        <f>IFERROR(VLOOKUP(ROWS($H$2:H866),$A$2:$B$995,2,FALSE),"")</f>
        <v/>
      </c>
    </row>
    <row r="867" spans="1:8" ht="12.75" customHeight="1" x14ac:dyDescent="0.25">
      <c r="A867" s="122">
        <f>IF(ISNUMBER(SEARCH('Cover Page'!$D$9,Table1[[#This Row],[School District]])),MAX($A$1:A866)+1,0)</f>
        <v>0</v>
      </c>
      <c r="B867" s="253" t="s">
        <v>909</v>
      </c>
      <c r="C867" s="254" t="s">
        <v>3335</v>
      </c>
      <c r="D867" s="255" t="s">
        <v>154</v>
      </c>
      <c r="E867" s="253" t="s">
        <v>2444</v>
      </c>
      <c r="F867" s="255" t="s">
        <v>2123</v>
      </c>
      <c r="G867" s="122" t="str">
        <f ca="1"/>
        <v>Freeport SD 145</v>
      </c>
      <c r="H867" s="122" t="str">
        <f>IFERROR(VLOOKUP(ROWS($H$2:H867),$A$2:$B$995,2,FALSE),"")</f>
        <v/>
      </c>
    </row>
    <row r="868" spans="1:8" ht="12.75" customHeight="1" x14ac:dyDescent="0.25">
      <c r="A868" s="122">
        <f>IF(ISNUMBER(SEARCH('Cover Page'!$D$9,Table1[[#This Row],[School District]])),MAX($A$1:A867)+1,0)</f>
        <v>0</v>
      </c>
      <c r="B868" s="253" t="s">
        <v>910</v>
      </c>
      <c r="C868" s="254" t="s">
        <v>3336</v>
      </c>
      <c r="D868" s="255" t="s">
        <v>156</v>
      </c>
      <c r="E868" s="253" t="s">
        <v>1253</v>
      </c>
      <c r="F868" s="255" t="s">
        <v>2124</v>
      </c>
      <c r="G868" s="122" t="str">
        <f ca="1"/>
        <v>Freeport SD 145</v>
      </c>
      <c r="H868" s="122" t="str">
        <f>IFERROR(VLOOKUP(ROWS($H$2:H868),$A$2:$B$995,2,FALSE),"")</f>
        <v/>
      </c>
    </row>
    <row r="869" spans="1:8" ht="12.75" customHeight="1" x14ac:dyDescent="0.25">
      <c r="A869" s="122">
        <f>IF(ISNUMBER(SEARCH('Cover Page'!$D$9,Table1[[#This Row],[School District]])),MAX($A$1:A868)+1,0)</f>
        <v>0</v>
      </c>
      <c r="B869" s="253" t="s">
        <v>911</v>
      </c>
      <c r="C869" s="254" t="s">
        <v>3337</v>
      </c>
      <c r="D869" s="255" t="s">
        <v>156</v>
      </c>
      <c r="E869" s="253" t="s">
        <v>1400</v>
      </c>
      <c r="F869" s="255" t="s">
        <v>2125</v>
      </c>
      <c r="G869" s="122" t="str">
        <f ca="1"/>
        <v>Freeport SD 145</v>
      </c>
      <c r="H869" s="122" t="str">
        <f>IFERROR(VLOOKUP(ROWS($H$2:H869),$A$2:$B$995,2,FALSE),"")</f>
        <v/>
      </c>
    </row>
    <row r="870" spans="1:8" ht="12.75" customHeight="1" x14ac:dyDescent="0.25">
      <c r="A870" s="122">
        <f>IF(ISNUMBER(SEARCH('Cover Page'!$D$9,Table1[[#This Row],[School District]])),MAX($A$1:A869)+1,0)</f>
        <v>0</v>
      </c>
      <c r="B870" s="253" t="s">
        <v>912</v>
      </c>
      <c r="C870" s="254" t="s">
        <v>3338</v>
      </c>
      <c r="D870" s="255" t="s">
        <v>154</v>
      </c>
      <c r="E870" s="253" t="s">
        <v>2320</v>
      </c>
      <c r="F870" s="255" t="s">
        <v>2126</v>
      </c>
      <c r="G870" s="122" t="str">
        <f ca="1"/>
        <v>Freeport SD 145</v>
      </c>
      <c r="H870" s="122" t="str">
        <f>IFERROR(VLOOKUP(ROWS($H$2:H870),$A$2:$B$995,2,FALSE),"")</f>
        <v/>
      </c>
    </row>
    <row r="871" spans="1:8" ht="12.75" customHeight="1" x14ac:dyDescent="0.25">
      <c r="A871" s="122">
        <f>IF(ISNUMBER(SEARCH('Cover Page'!$D$9,Table1[[#This Row],[School District]])),MAX($A$1:A870)+1,0)</f>
        <v>0</v>
      </c>
      <c r="B871" s="253" t="s">
        <v>913</v>
      </c>
      <c r="C871" s="254" t="s">
        <v>3339</v>
      </c>
      <c r="D871" s="255" t="s">
        <v>155</v>
      </c>
      <c r="E871" s="253" t="s">
        <v>2288</v>
      </c>
      <c r="F871" s="255" t="s">
        <v>2127</v>
      </c>
      <c r="G871" s="122" t="str">
        <f ca="1"/>
        <v>Freeport SD 145</v>
      </c>
      <c r="H871" s="122" t="str">
        <f>IFERROR(VLOOKUP(ROWS($H$2:H871),$A$2:$B$995,2,FALSE),"")</f>
        <v/>
      </c>
    </row>
    <row r="872" spans="1:8" ht="12.75" customHeight="1" x14ac:dyDescent="0.25">
      <c r="A872" s="122">
        <f>IF(ISNUMBER(SEARCH('Cover Page'!$D$9,Table1[[#This Row],[School District]])),MAX($A$1:A871)+1,0)</f>
        <v>0</v>
      </c>
      <c r="B872" s="253" t="s">
        <v>914</v>
      </c>
      <c r="C872" s="254" t="s">
        <v>3340</v>
      </c>
      <c r="D872" s="255" t="s">
        <v>156</v>
      </c>
      <c r="E872" s="253" t="s">
        <v>2395</v>
      </c>
      <c r="F872" s="255" t="s">
        <v>2128</v>
      </c>
      <c r="G872" s="122" t="str">
        <f ca="1"/>
        <v>Freeport SD 145</v>
      </c>
      <c r="H872" s="122" t="str">
        <f>IFERROR(VLOOKUP(ROWS($H$2:H872),$A$2:$B$995,2,FALSE),"")</f>
        <v/>
      </c>
    </row>
    <row r="873" spans="1:8" ht="12.75" customHeight="1" x14ac:dyDescent="0.25">
      <c r="A873" s="122">
        <f>IF(ISNUMBER(SEARCH('Cover Page'!$D$9,Table1[[#This Row],[School District]])),MAX($A$1:A872)+1,0)</f>
        <v>0</v>
      </c>
      <c r="B873" s="253" t="s">
        <v>915</v>
      </c>
      <c r="C873" s="254" t="s">
        <v>3341</v>
      </c>
      <c r="D873" s="255" t="s">
        <v>154</v>
      </c>
      <c r="E873" s="253" t="s">
        <v>1140</v>
      </c>
      <c r="F873" s="255" t="s">
        <v>2129</v>
      </c>
      <c r="G873" s="122" t="str">
        <f ca="1"/>
        <v>Freeport SD 145</v>
      </c>
      <c r="H873" s="122" t="str">
        <f>IFERROR(VLOOKUP(ROWS($H$2:H873),$A$2:$B$995,2,FALSE),"")</f>
        <v/>
      </c>
    </row>
    <row r="874" spans="1:8" ht="12.75" customHeight="1" x14ac:dyDescent="0.25">
      <c r="A874" s="122">
        <f>IF(ISNUMBER(SEARCH('Cover Page'!$D$9,Table1[[#This Row],[School District]])),MAX($A$1:A873)+1,0)</f>
        <v>0</v>
      </c>
      <c r="B874" s="253" t="s">
        <v>916</v>
      </c>
      <c r="C874" s="254" t="s">
        <v>3342</v>
      </c>
      <c r="D874" s="255" t="s">
        <v>154</v>
      </c>
      <c r="E874" s="253" t="s">
        <v>1120</v>
      </c>
      <c r="F874" s="255" t="s">
        <v>2130</v>
      </c>
      <c r="G874" s="122" t="str">
        <f ca="1"/>
        <v>Freeport SD 145</v>
      </c>
      <c r="H874" s="122" t="str">
        <f>IFERROR(VLOOKUP(ROWS($H$2:H874),$A$2:$B$995,2,FALSE),"")</f>
        <v/>
      </c>
    </row>
    <row r="875" spans="1:8" ht="12.75" customHeight="1" x14ac:dyDescent="0.25">
      <c r="A875" s="122">
        <f>IF(ISNUMBER(SEARCH('Cover Page'!$D$9,Table1[[#This Row],[School District]])),MAX($A$1:A874)+1,0)</f>
        <v>0</v>
      </c>
      <c r="B875" s="253" t="s">
        <v>917</v>
      </c>
      <c r="C875" s="254" t="s">
        <v>3343</v>
      </c>
      <c r="D875" s="255" t="s">
        <v>154</v>
      </c>
      <c r="E875" s="253" t="s">
        <v>1050</v>
      </c>
      <c r="F875" s="255" t="s">
        <v>2131</v>
      </c>
      <c r="G875" s="122" t="str">
        <f ca="1"/>
        <v>Freeport SD 145</v>
      </c>
      <c r="H875" s="122" t="str">
        <f>IFERROR(VLOOKUP(ROWS($H$2:H875),$A$2:$B$995,2,FALSE),"")</f>
        <v/>
      </c>
    </row>
    <row r="876" spans="1:8" ht="12.75" customHeight="1" x14ac:dyDescent="0.25">
      <c r="A876" s="122">
        <f>IF(ISNUMBER(SEARCH('Cover Page'!$D$9,Table1[[#This Row],[School District]])),MAX($A$1:A875)+1,0)</f>
        <v>0</v>
      </c>
      <c r="B876" s="253" t="s">
        <v>918</v>
      </c>
      <c r="C876" s="254" t="s">
        <v>3344</v>
      </c>
      <c r="D876" s="255" t="s">
        <v>154</v>
      </c>
      <c r="E876" s="253" t="s">
        <v>1050</v>
      </c>
      <c r="F876" s="255" t="s">
        <v>2132</v>
      </c>
      <c r="G876" s="122" t="str">
        <f ca="1"/>
        <v>Freeport SD 145</v>
      </c>
      <c r="H876" s="122" t="str">
        <f>IFERROR(VLOOKUP(ROWS($H$2:H876),$A$2:$B$995,2,FALSE),"")</f>
        <v/>
      </c>
    </row>
    <row r="877" spans="1:8" ht="12.75" customHeight="1" x14ac:dyDescent="0.25">
      <c r="A877" s="122">
        <f>IF(ISNUMBER(SEARCH('Cover Page'!$D$9,Table1[[#This Row],[School District]])),MAX($A$1:A876)+1,0)</f>
        <v>0</v>
      </c>
      <c r="B877" s="253" t="s">
        <v>919</v>
      </c>
      <c r="C877" s="254" t="s">
        <v>3345</v>
      </c>
      <c r="D877" s="255" t="s">
        <v>154</v>
      </c>
      <c r="E877" s="253" t="s">
        <v>1050</v>
      </c>
      <c r="F877" s="255" t="s">
        <v>2133</v>
      </c>
      <c r="G877" s="122" t="str">
        <f ca="1"/>
        <v>Freeport SD 145</v>
      </c>
      <c r="H877" s="122" t="str">
        <f>IFERROR(VLOOKUP(ROWS($H$2:H877),$A$2:$B$995,2,FALSE),"")</f>
        <v/>
      </c>
    </row>
    <row r="878" spans="1:8" ht="15" x14ac:dyDescent="0.25">
      <c r="A878" s="122">
        <f>IF(ISNUMBER(SEARCH('Cover Page'!$D$9,Table1[[#This Row],[School District]])),MAX($A$1:A877)+1,0)</f>
        <v>0</v>
      </c>
      <c r="B878" s="253" t="s">
        <v>920</v>
      </c>
      <c r="C878" s="254" t="s">
        <v>3346</v>
      </c>
      <c r="D878" s="255" t="s">
        <v>156</v>
      </c>
      <c r="E878" s="253" t="s">
        <v>2396</v>
      </c>
      <c r="F878" s="255" t="s">
        <v>2134</v>
      </c>
      <c r="G878" s="122" t="str">
        <f ca="1"/>
        <v>Freeport SD 145</v>
      </c>
      <c r="H878" s="122" t="str">
        <f>IFERROR(VLOOKUP(ROWS($H$2:H878),$A$2:$B$995,2,FALSE),"")</f>
        <v/>
      </c>
    </row>
    <row r="879" spans="1:8" ht="15" x14ac:dyDescent="0.25">
      <c r="A879" s="122">
        <f>IF(ISNUMBER(SEARCH('Cover Page'!$D$9,Table1[[#This Row],[School District]])),MAX($A$1:A878)+1,0)</f>
        <v>0</v>
      </c>
      <c r="B879" s="253" t="s">
        <v>921</v>
      </c>
      <c r="C879" s="254" t="s">
        <v>3347</v>
      </c>
      <c r="D879" s="255" t="s">
        <v>154</v>
      </c>
      <c r="E879" s="253" t="s">
        <v>1120</v>
      </c>
      <c r="F879" s="255" t="s">
        <v>2135</v>
      </c>
      <c r="G879" s="122" t="str">
        <f ca="1"/>
        <v>Freeport SD 145</v>
      </c>
      <c r="H879" s="122" t="str">
        <f>IFERROR(VLOOKUP(ROWS($H$2:H879),$A$2:$B$995,2,FALSE),"")</f>
        <v/>
      </c>
    </row>
    <row r="880" spans="1:8" ht="12.75" customHeight="1" x14ac:dyDescent="0.25">
      <c r="A880" s="122">
        <f>IF(ISNUMBER(SEARCH('Cover Page'!$D$9,Table1[[#This Row],[School District]])),MAX($A$1:A879)+1,0)</f>
        <v>0</v>
      </c>
      <c r="B880" s="253" t="s">
        <v>2136</v>
      </c>
      <c r="C880" s="254" t="s">
        <v>3348</v>
      </c>
      <c r="D880" s="255" t="s">
        <v>154</v>
      </c>
      <c r="E880" s="253" t="s">
        <v>1244</v>
      </c>
      <c r="F880" s="255" t="s">
        <v>2137</v>
      </c>
      <c r="G880" s="122" t="str">
        <f ca="1"/>
        <v>Freeport SD 145</v>
      </c>
      <c r="H880" s="122" t="str">
        <f>IFERROR(VLOOKUP(ROWS($H$2:H880),$A$2:$B$995,2,FALSE),"")</f>
        <v/>
      </c>
    </row>
    <row r="881" spans="1:8" ht="12.75" customHeight="1" x14ac:dyDescent="0.25">
      <c r="A881" s="122">
        <f>IF(ISNUMBER(SEARCH('Cover Page'!$D$9,Table1[[#This Row],[School District]])),MAX($A$1:A880)+1,0)</f>
        <v>0</v>
      </c>
      <c r="B881" s="253" t="s">
        <v>922</v>
      </c>
      <c r="C881" s="254" t="s">
        <v>3349</v>
      </c>
      <c r="D881" s="255" t="s">
        <v>156</v>
      </c>
      <c r="E881" s="253" t="s">
        <v>1420</v>
      </c>
      <c r="F881" s="255" t="s">
        <v>2138</v>
      </c>
      <c r="G881" s="122" t="str">
        <f ca="1"/>
        <v>Freeport SD 145</v>
      </c>
      <c r="H881" s="122" t="str">
        <f>IFERROR(VLOOKUP(ROWS($H$2:H881),$A$2:$B$995,2,FALSE),"")</f>
        <v/>
      </c>
    </row>
    <row r="882" spans="1:8" ht="12.75" customHeight="1" x14ac:dyDescent="0.25">
      <c r="A882" s="122">
        <f>IF(ISNUMBER(SEARCH('Cover Page'!$D$9,Table1[[#This Row],[School District]])),MAX($A$1:A881)+1,0)</f>
        <v>0</v>
      </c>
      <c r="B882" s="253" t="s">
        <v>923</v>
      </c>
      <c r="C882" s="254" t="s">
        <v>3350</v>
      </c>
      <c r="D882" s="255" t="s">
        <v>201</v>
      </c>
      <c r="E882" s="253" t="s">
        <v>1268</v>
      </c>
      <c r="F882" s="255" t="s">
        <v>2139</v>
      </c>
      <c r="G882" s="122" t="str">
        <f ca="1"/>
        <v>Freeport SD 145</v>
      </c>
      <c r="H882" s="122" t="str">
        <f>IFERROR(VLOOKUP(ROWS($H$2:H882),$A$2:$B$995,2,FALSE),"")</f>
        <v/>
      </c>
    </row>
    <row r="883" spans="1:8" ht="12.75" customHeight="1" x14ac:dyDescent="0.25">
      <c r="A883" s="122">
        <f>IF(ISNUMBER(SEARCH('Cover Page'!$D$9,Table1[[#This Row],[School District]])),MAX($A$1:A882)+1,0)</f>
        <v>0</v>
      </c>
      <c r="B883" s="253" t="s">
        <v>2140</v>
      </c>
      <c r="C883" s="254" t="s">
        <v>3351</v>
      </c>
      <c r="D883" s="255" t="s">
        <v>201</v>
      </c>
      <c r="E883" s="253" t="s">
        <v>1268</v>
      </c>
      <c r="F883" s="255" t="s">
        <v>2141</v>
      </c>
      <c r="G883" s="122" t="str">
        <f ca="1"/>
        <v>Freeport SD 145</v>
      </c>
      <c r="H883" s="122" t="str">
        <f>IFERROR(VLOOKUP(ROWS($H$2:H883),$A$2:$B$995,2,FALSE),"")</f>
        <v/>
      </c>
    </row>
    <row r="884" spans="1:8" ht="12.75" customHeight="1" x14ac:dyDescent="0.25">
      <c r="A884" s="122">
        <f>IF(ISNUMBER(SEARCH('Cover Page'!$D$9,Table1[[#This Row],[School District]])),MAX($A$1:A883)+1,0)</f>
        <v>0</v>
      </c>
      <c r="B884" s="253" t="s">
        <v>924</v>
      </c>
      <c r="C884" s="254" t="s">
        <v>3352</v>
      </c>
      <c r="D884" s="255" t="s">
        <v>156</v>
      </c>
      <c r="E884" s="253" t="s">
        <v>2397</v>
      </c>
      <c r="F884" s="255" t="s">
        <v>2142</v>
      </c>
      <c r="G884" s="122" t="str">
        <f ca="1"/>
        <v>Freeport SD 145</v>
      </c>
      <c r="H884" s="122" t="str">
        <f>IFERROR(VLOOKUP(ROWS($H$2:H884),$A$2:$B$995,2,FALSE),"")</f>
        <v/>
      </c>
    </row>
    <row r="885" spans="1:8" ht="12.75" customHeight="1" x14ac:dyDescent="0.25">
      <c r="A885" s="122">
        <f>IF(ISNUMBER(SEARCH('Cover Page'!$D$9,Table1[[#This Row],[School District]])),MAX($A$1:A884)+1,0)</f>
        <v>0</v>
      </c>
      <c r="B885" s="253" t="s">
        <v>925</v>
      </c>
      <c r="C885" s="254" t="s">
        <v>3353</v>
      </c>
      <c r="D885" s="255" t="s">
        <v>154</v>
      </c>
      <c r="E885" s="253" t="s">
        <v>1279</v>
      </c>
      <c r="F885" s="255" t="s">
        <v>2143</v>
      </c>
      <c r="G885" s="122" t="str">
        <f ca="1"/>
        <v>Freeport SD 145</v>
      </c>
      <c r="H885" s="122" t="str">
        <f>IFERROR(VLOOKUP(ROWS($H$2:H885),$A$2:$B$995,2,FALSE),"")</f>
        <v/>
      </c>
    </row>
    <row r="886" spans="1:8" ht="15" x14ac:dyDescent="0.25">
      <c r="A886" s="122">
        <f>IF(ISNUMBER(SEARCH('Cover Page'!$D$9,Table1[[#This Row],[School District]])),MAX($A$1:A885)+1,0)</f>
        <v>0</v>
      </c>
      <c r="B886" s="253" t="s">
        <v>926</v>
      </c>
      <c r="C886" s="254" t="s">
        <v>3354</v>
      </c>
      <c r="D886" s="255" t="s">
        <v>156</v>
      </c>
      <c r="E886" s="253" t="s">
        <v>2398</v>
      </c>
      <c r="F886" s="255" t="s">
        <v>2144</v>
      </c>
      <c r="G886" s="122" t="str">
        <f ca="1"/>
        <v>Freeport SD 145</v>
      </c>
      <c r="H886" s="122" t="str">
        <f>IFERROR(VLOOKUP(ROWS($H$2:H886),$A$2:$B$995,2,FALSE),"")</f>
        <v/>
      </c>
    </row>
    <row r="887" spans="1:8" ht="12.75" customHeight="1" x14ac:dyDescent="0.25">
      <c r="A887" s="122">
        <f>IF(ISNUMBER(SEARCH('Cover Page'!$D$9,Table1[[#This Row],[School District]])),MAX($A$1:A886)+1,0)</f>
        <v>0</v>
      </c>
      <c r="B887" s="253" t="s">
        <v>2145</v>
      </c>
      <c r="C887" s="254" t="s">
        <v>3355</v>
      </c>
      <c r="D887" s="255" t="s">
        <v>155</v>
      </c>
      <c r="E887" s="253" t="s">
        <v>1050</v>
      </c>
      <c r="F887" s="255" t="s">
        <v>2146</v>
      </c>
      <c r="G887" s="122" t="str">
        <f ca="1"/>
        <v>Freeport SD 145</v>
      </c>
      <c r="H887" s="122" t="str">
        <f>IFERROR(VLOOKUP(ROWS($H$2:H887),$A$2:$B$995,2,FALSE),"")</f>
        <v/>
      </c>
    </row>
    <row r="888" spans="1:8" ht="12.75" customHeight="1" x14ac:dyDescent="0.25">
      <c r="A888" s="122">
        <f>IF(ISNUMBER(SEARCH('Cover Page'!$D$9,Table1[[#This Row],[School District]])),MAX($A$1:A887)+1,0)</f>
        <v>0</v>
      </c>
      <c r="B888" s="253" t="s">
        <v>927</v>
      </c>
      <c r="C888" s="254" t="s">
        <v>3356</v>
      </c>
      <c r="D888" s="255" t="s">
        <v>154</v>
      </c>
      <c r="E888" s="253" t="s">
        <v>1050</v>
      </c>
      <c r="F888" s="255" t="s">
        <v>2147</v>
      </c>
      <c r="G888" s="122" t="str">
        <f ca="1"/>
        <v>Freeport SD 145</v>
      </c>
      <c r="H888" s="122" t="str">
        <f>IFERROR(VLOOKUP(ROWS($H$2:H888),$A$2:$B$995,2,FALSE),"")</f>
        <v/>
      </c>
    </row>
    <row r="889" spans="1:8" ht="12.75" customHeight="1" x14ac:dyDescent="0.25">
      <c r="A889" s="122">
        <f>IF(ISNUMBER(SEARCH('Cover Page'!$D$9,Table1[[#This Row],[School District]])),MAX($A$1:A888)+1,0)</f>
        <v>0</v>
      </c>
      <c r="B889" s="253" t="s">
        <v>928</v>
      </c>
      <c r="C889" s="254" t="s">
        <v>3357</v>
      </c>
      <c r="D889" s="255" t="s">
        <v>155</v>
      </c>
      <c r="E889" s="253" t="s">
        <v>1050</v>
      </c>
      <c r="F889" s="255" t="s">
        <v>2148</v>
      </c>
      <c r="G889" s="122" t="str">
        <f ca="1"/>
        <v>Freeport SD 145</v>
      </c>
      <c r="H889" s="122" t="str">
        <f>IFERROR(VLOOKUP(ROWS($H$2:H889),$A$2:$B$995,2,FALSE),"")</f>
        <v/>
      </c>
    </row>
    <row r="890" spans="1:8" ht="12.75" customHeight="1" x14ac:dyDescent="0.25">
      <c r="A890" s="122">
        <f>IF(ISNUMBER(SEARCH('Cover Page'!$D$9,Table1[[#This Row],[School District]])),MAX($A$1:A889)+1,0)</f>
        <v>0</v>
      </c>
      <c r="B890" s="253" t="s">
        <v>929</v>
      </c>
      <c r="C890" s="254" t="s">
        <v>3358</v>
      </c>
      <c r="D890" s="255" t="s">
        <v>201</v>
      </c>
      <c r="E890" s="253" t="s">
        <v>1120</v>
      </c>
      <c r="F890" s="255" t="s">
        <v>2149</v>
      </c>
      <c r="G890" s="122" t="str">
        <f ca="1"/>
        <v>Freeport SD 145</v>
      </c>
      <c r="H890" s="122" t="str">
        <f>IFERROR(VLOOKUP(ROWS($H$2:H890),$A$2:$B$995,2,FALSE),"")</f>
        <v/>
      </c>
    </row>
    <row r="891" spans="1:8" ht="12.75" customHeight="1" x14ac:dyDescent="0.25">
      <c r="A891" s="122">
        <f>IF(ISNUMBER(SEARCH('Cover Page'!$D$9,Table1[[#This Row],[School District]])),MAX($A$1:A890)+1,0)</f>
        <v>0</v>
      </c>
      <c r="B891" s="253" t="s">
        <v>930</v>
      </c>
      <c r="C891" s="254" t="s">
        <v>3359</v>
      </c>
      <c r="D891" s="255" t="s">
        <v>156</v>
      </c>
      <c r="E891" s="253" t="s">
        <v>1279</v>
      </c>
      <c r="F891" s="255" t="s">
        <v>2150</v>
      </c>
      <c r="G891" s="122" t="str">
        <f ca="1"/>
        <v>Freeport SD 145</v>
      </c>
      <c r="H891" s="122" t="str">
        <f>IFERROR(VLOOKUP(ROWS($H$2:H891),$A$2:$B$995,2,FALSE),"")</f>
        <v/>
      </c>
    </row>
    <row r="892" spans="1:8" ht="12.75" customHeight="1" x14ac:dyDescent="0.25">
      <c r="A892" s="122">
        <f>IF(ISNUMBER(SEARCH('Cover Page'!$D$9,Table1[[#This Row],[School District]])),MAX($A$1:A891)+1,0)</f>
        <v>0</v>
      </c>
      <c r="B892" s="253" t="s">
        <v>931</v>
      </c>
      <c r="C892" s="254" t="s">
        <v>3360</v>
      </c>
      <c r="D892" s="255" t="s">
        <v>154</v>
      </c>
      <c r="E892" s="253" t="s">
        <v>2320</v>
      </c>
      <c r="F892" s="255" t="s">
        <v>2151</v>
      </c>
      <c r="G892" s="122" t="str">
        <f ca="1"/>
        <v>Freeport SD 145</v>
      </c>
      <c r="H892" s="122" t="str">
        <f>IFERROR(VLOOKUP(ROWS($H$2:H892),$A$2:$B$995,2,FALSE),"")</f>
        <v/>
      </c>
    </row>
    <row r="893" spans="1:8" ht="12.75" customHeight="1" x14ac:dyDescent="0.25">
      <c r="A893" s="122">
        <f>IF(ISNUMBER(SEARCH('Cover Page'!$D$9,Table1[[#This Row],[School District]])),MAX($A$1:A892)+1,0)</f>
        <v>0</v>
      </c>
      <c r="B893" s="253" t="s">
        <v>2152</v>
      </c>
      <c r="C893" s="254" t="s">
        <v>3361</v>
      </c>
      <c r="D893" s="255" t="s">
        <v>155</v>
      </c>
      <c r="E893" s="253" t="s">
        <v>1050</v>
      </c>
      <c r="F893" s="255" t="s">
        <v>2153</v>
      </c>
      <c r="G893" s="122" t="str">
        <f ca="1"/>
        <v>Freeport SD 145</v>
      </c>
      <c r="H893" s="122" t="str">
        <f>IFERROR(VLOOKUP(ROWS($H$2:H893),$A$2:$B$995,2,FALSE),"")</f>
        <v/>
      </c>
    </row>
    <row r="894" spans="1:8" ht="12.75" customHeight="1" x14ac:dyDescent="0.25">
      <c r="A894" s="122">
        <f>IF(ISNUMBER(SEARCH('Cover Page'!$D$9,Table1[[#This Row],[School District]])),MAX($A$1:A893)+1,0)</f>
        <v>0</v>
      </c>
      <c r="B894" s="253" t="s">
        <v>932</v>
      </c>
      <c r="C894" s="254" t="s">
        <v>3362</v>
      </c>
      <c r="D894" s="255" t="s">
        <v>155</v>
      </c>
      <c r="E894" s="253" t="s">
        <v>1050</v>
      </c>
      <c r="F894" s="255" t="s">
        <v>1861</v>
      </c>
      <c r="G894" s="122" t="str">
        <f ca="1"/>
        <v>Freeport SD 145</v>
      </c>
      <c r="H894" s="122" t="str">
        <f>IFERROR(VLOOKUP(ROWS($H$2:H894),$A$2:$B$995,2,FALSE),"")</f>
        <v/>
      </c>
    </row>
    <row r="895" spans="1:8" ht="12.75" customHeight="1" x14ac:dyDescent="0.25">
      <c r="A895" s="122">
        <f>IF(ISNUMBER(SEARCH('Cover Page'!$D$9,Table1[[#This Row],[School District]])),MAX($A$1:A894)+1,0)</f>
        <v>0</v>
      </c>
      <c r="B895" s="253" t="s">
        <v>933</v>
      </c>
      <c r="C895" s="254" t="s">
        <v>3363</v>
      </c>
      <c r="D895" s="255" t="s">
        <v>156</v>
      </c>
      <c r="E895" s="253" t="s">
        <v>1268</v>
      </c>
      <c r="F895" s="255" t="s">
        <v>2154</v>
      </c>
      <c r="G895" s="122" t="str">
        <f ca="1"/>
        <v>Freeport SD 145</v>
      </c>
      <c r="H895" s="122" t="str">
        <f>IFERROR(VLOOKUP(ROWS($H$2:H895),$A$2:$B$995,2,FALSE),"")</f>
        <v/>
      </c>
    </row>
    <row r="896" spans="1:8" ht="15" x14ac:dyDescent="0.25">
      <c r="A896" s="122">
        <f>IF(ISNUMBER(SEARCH('Cover Page'!$D$9,Table1[[#This Row],[School District]])),MAX($A$1:A895)+1,0)</f>
        <v>0</v>
      </c>
      <c r="B896" s="253" t="s">
        <v>934</v>
      </c>
      <c r="C896" s="254" t="s">
        <v>3364</v>
      </c>
      <c r="D896" s="255" t="s">
        <v>156</v>
      </c>
      <c r="E896" s="253" t="s">
        <v>1101</v>
      </c>
      <c r="F896" s="255" t="s">
        <v>2155</v>
      </c>
      <c r="G896" s="122" t="str">
        <f ca="1"/>
        <v>Freeport SD 145</v>
      </c>
      <c r="H896" s="122" t="str">
        <f>IFERROR(VLOOKUP(ROWS($H$2:H896),$A$2:$B$995,2,FALSE),"")</f>
        <v/>
      </c>
    </row>
    <row r="897" spans="1:8" ht="15" x14ac:dyDescent="0.25">
      <c r="A897" s="122">
        <f>IF(ISNUMBER(SEARCH('Cover Page'!$D$9,Table1[[#This Row],[School District]])),MAX($A$1:A896)+1,0)</f>
        <v>0</v>
      </c>
      <c r="B897" s="253" t="s">
        <v>2156</v>
      </c>
      <c r="C897" s="254" t="s">
        <v>3365</v>
      </c>
      <c r="D897" s="255" t="s">
        <v>156</v>
      </c>
      <c r="E897" s="253" t="s">
        <v>2399</v>
      </c>
      <c r="F897" s="255" t="s">
        <v>2157</v>
      </c>
      <c r="G897" s="122" t="str">
        <f ca="1"/>
        <v>Freeport SD 145</v>
      </c>
      <c r="H897" s="122" t="str">
        <f>IFERROR(VLOOKUP(ROWS($H$2:H897),$A$2:$B$995,2,FALSE),"")</f>
        <v/>
      </c>
    </row>
    <row r="898" spans="1:8" ht="12.75" customHeight="1" x14ac:dyDescent="0.25">
      <c r="A898" s="122">
        <f>IF(ISNUMBER(SEARCH('Cover Page'!$D$9,Table1[[#This Row],[School District]])),MAX($A$1:A897)+1,0)</f>
        <v>0</v>
      </c>
      <c r="B898" s="253" t="s">
        <v>935</v>
      </c>
      <c r="C898" s="254" t="s">
        <v>3366</v>
      </c>
      <c r="D898" s="255" t="s">
        <v>156</v>
      </c>
      <c r="E898" s="253" t="s">
        <v>1151</v>
      </c>
      <c r="F898" s="255" t="s">
        <v>2158</v>
      </c>
      <c r="G898" s="122" t="str">
        <f ca="1"/>
        <v>Freeport SD 145</v>
      </c>
      <c r="H898" s="122" t="str">
        <f>IFERROR(VLOOKUP(ROWS($H$2:H898),$A$2:$B$995,2,FALSE),"")</f>
        <v/>
      </c>
    </row>
    <row r="899" spans="1:8" ht="12.75" customHeight="1" x14ac:dyDescent="0.25">
      <c r="A899" s="122">
        <f>IF(ISNUMBER(SEARCH('Cover Page'!$D$9,Table1[[#This Row],[School District]])),MAX($A$1:A898)+1,0)</f>
        <v>0</v>
      </c>
      <c r="B899" s="253" t="s">
        <v>936</v>
      </c>
      <c r="C899" s="254" t="s">
        <v>3367</v>
      </c>
      <c r="D899" s="255" t="s">
        <v>156</v>
      </c>
      <c r="E899" s="253" t="s">
        <v>1066</v>
      </c>
      <c r="F899" s="255" t="s">
        <v>2159</v>
      </c>
      <c r="G899" s="122" t="str">
        <f ca="1"/>
        <v>Freeport SD 145</v>
      </c>
      <c r="H899" s="122" t="str">
        <f>IFERROR(VLOOKUP(ROWS($H$2:H899),$A$2:$B$995,2,FALSE),"")</f>
        <v/>
      </c>
    </row>
    <row r="900" spans="1:8" ht="15" x14ac:dyDescent="0.25">
      <c r="A900" s="122">
        <f>IF(ISNUMBER(SEARCH('Cover Page'!$D$9,Table1[[#This Row],[School District]])),MAX($A$1:A899)+1,0)</f>
        <v>0</v>
      </c>
      <c r="B900" s="253" t="s">
        <v>2160</v>
      </c>
      <c r="C900" s="254" t="s">
        <v>3368</v>
      </c>
      <c r="D900" s="255" t="s">
        <v>156</v>
      </c>
      <c r="E900" s="253" t="s">
        <v>1212</v>
      </c>
      <c r="F900" s="255" t="s">
        <v>2161</v>
      </c>
      <c r="G900" s="122" t="str">
        <f ca="1"/>
        <v>Freeport SD 145</v>
      </c>
      <c r="H900" s="122" t="str">
        <f>IFERROR(VLOOKUP(ROWS($H$2:H900),$A$2:$B$995,2,FALSE),"")</f>
        <v/>
      </c>
    </row>
    <row r="901" spans="1:8" ht="15" x14ac:dyDescent="0.25">
      <c r="A901" s="122">
        <f>IF(ISNUMBER(SEARCH('Cover Page'!$D$9,Table1[[#This Row],[School District]])),MAX($A$1:A900)+1,0)</f>
        <v>0</v>
      </c>
      <c r="B901" s="253" t="s">
        <v>937</v>
      </c>
      <c r="C901" s="254" t="s">
        <v>3369</v>
      </c>
      <c r="D901" s="255" t="s">
        <v>201</v>
      </c>
      <c r="E901" s="253" t="s">
        <v>1151</v>
      </c>
      <c r="F901" s="255" t="s">
        <v>2162</v>
      </c>
      <c r="G901" s="122" t="str">
        <f ca="1"/>
        <v>Freeport SD 145</v>
      </c>
      <c r="H901" s="122" t="str">
        <f>IFERROR(VLOOKUP(ROWS($H$2:H901),$A$2:$B$995,2,FALSE),"")</f>
        <v/>
      </c>
    </row>
    <row r="902" spans="1:8" ht="12.75" customHeight="1" x14ac:dyDescent="0.25">
      <c r="A902" s="122">
        <f>IF(ISNUMBER(SEARCH('Cover Page'!$D$9,Table1[[#This Row],[School District]])),MAX($A$1:A901)+1,0)</f>
        <v>0</v>
      </c>
      <c r="B902" s="253" t="s">
        <v>938</v>
      </c>
      <c r="C902" s="254" t="s">
        <v>3370</v>
      </c>
      <c r="D902" s="255" t="s">
        <v>201</v>
      </c>
      <c r="E902" s="253" t="s">
        <v>2400</v>
      </c>
      <c r="F902" s="255" t="s">
        <v>2163</v>
      </c>
      <c r="G902" s="122" t="str">
        <f ca="1"/>
        <v>Freeport SD 145</v>
      </c>
      <c r="H902" s="122" t="str">
        <f>IFERROR(VLOOKUP(ROWS($H$2:H902),$A$2:$B$995,2,FALSE),"")</f>
        <v/>
      </c>
    </row>
    <row r="903" spans="1:8" ht="12.75" customHeight="1" x14ac:dyDescent="0.25">
      <c r="A903" s="122">
        <f>IF(ISNUMBER(SEARCH('Cover Page'!$D$9,Table1[[#This Row],[School District]])),MAX($A$1:A902)+1,0)</f>
        <v>0</v>
      </c>
      <c r="B903" s="253" t="s">
        <v>939</v>
      </c>
      <c r="C903" s="254" t="s">
        <v>3371</v>
      </c>
      <c r="D903" s="255" t="s">
        <v>156</v>
      </c>
      <c r="E903" s="253" t="s">
        <v>2401</v>
      </c>
      <c r="F903" s="255" t="s">
        <v>2164</v>
      </c>
      <c r="G903" s="122" t="str">
        <f ca="1"/>
        <v>Freeport SD 145</v>
      </c>
      <c r="H903" s="122" t="str">
        <f>IFERROR(VLOOKUP(ROWS($H$2:H903),$A$2:$B$995,2,FALSE),"")</f>
        <v/>
      </c>
    </row>
    <row r="904" spans="1:8" ht="12.75" customHeight="1" x14ac:dyDescent="0.25">
      <c r="A904" s="122">
        <f>IF(ISNUMBER(SEARCH('Cover Page'!$D$9,Table1[[#This Row],[School District]])),MAX($A$1:A903)+1,0)</f>
        <v>0</v>
      </c>
      <c r="B904" s="253" t="s">
        <v>2165</v>
      </c>
      <c r="C904" s="254" t="s">
        <v>3372</v>
      </c>
      <c r="D904" s="255" t="s">
        <v>154</v>
      </c>
      <c r="E904" s="253" t="s">
        <v>1120</v>
      </c>
      <c r="F904" s="255" t="s">
        <v>2166</v>
      </c>
      <c r="G904" s="122" t="str">
        <f ca="1"/>
        <v>Freeport SD 145</v>
      </c>
      <c r="H904" s="122" t="str">
        <f>IFERROR(VLOOKUP(ROWS($H$2:H904),$A$2:$B$995,2,FALSE),"")</f>
        <v/>
      </c>
    </row>
    <row r="905" spans="1:8" ht="12.75" customHeight="1" x14ac:dyDescent="0.25">
      <c r="A905" s="122">
        <f>IF(ISNUMBER(SEARCH('Cover Page'!$D$9,Table1[[#This Row],[School District]])),MAX($A$1:A904)+1,0)</f>
        <v>0</v>
      </c>
      <c r="B905" s="253" t="s">
        <v>940</v>
      </c>
      <c r="C905" s="254" t="s">
        <v>3373</v>
      </c>
      <c r="D905" s="255" t="s">
        <v>156</v>
      </c>
      <c r="E905" s="253" t="s">
        <v>2402</v>
      </c>
      <c r="F905" s="255" t="s">
        <v>2167</v>
      </c>
      <c r="G905" s="122" t="str">
        <f ca="1"/>
        <v>Freeport SD 145</v>
      </c>
      <c r="H905" s="122" t="str">
        <f>IFERROR(VLOOKUP(ROWS($H$2:H905),$A$2:$B$995,2,FALSE),"")</f>
        <v/>
      </c>
    </row>
    <row r="906" spans="1:8" ht="15" x14ac:dyDescent="0.25">
      <c r="A906" s="122">
        <f>IF(ISNUMBER(SEARCH('Cover Page'!$D$9,Table1[[#This Row],[School District]])),MAX($A$1:A905)+1,0)</f>
        <v>0</v>
      </c>
      <c r="B906" s="253" t="s">
        <v>941</v>
      </c>
      <c r="C906" s="254" t="s">
        <v>3374</v>
      </c>
      <c r="D906" s="255" t="s">
        <v>201</v>
      </c>
      <c r="E906" s="253" t="s">
        <v>1593</v>
      </c>
      <c r="F906" s="255" t="s">
        <v>2168</v>
      </c>
      <c r="G906" s="122" t="str">
        <f ca="1"/>
        <v>Freeport SD 145</v>
      </c>
      <c r="H906" s="122" t="str">
        <f>IFERROR(VLOOKUP(ROWS($H$2:H906),$A$2:$B$995,2,FALSE),"")</f>
        <v/>
      </c>
    </row>
    <row r="907" spans="1:8" ht="12.75" customHeight="1" x14ac:dyDescent="0.25">
      <c r="A907" s="122">
        <f>IF(ISNUMBER(SEARCH('Cover Page'!$D$9,Table1[[#This Row],[School District]])),MAX($A$1:A906)+1,0)</f>
        <v>0</v>
      </c>
      <c r="B907" s="253" t="s">
        <v>942</v>
      </c>
      <c r="C907" s="254" t="s">
        <v>3375</v>
      </c>
      <c r="D907" s="255" t="s">
        <v>201</v>
      </c>
      <c r="E907" s="253" t="s">
        <v>2445</v>
      </c>
      <c r="F907" s="255" t="s">
        <v>2169</v>
      </c>
      <c r="G907" s="122" t="str">
        <f ca="1"/>
        <v>Freeport SD 145</v>
      </c>
      <c r="H907" s="122" t="str">
        <f>IFERROR(VLOOKUP(ROWS($H$2:H907),$A$2:$B$995,2,FALSE),"")</f>
        <v/>
      </c>
    </row>
    <row r="908" spans="1:8" ht="12.75" customHeight="1" x14ac:dyDescent="0.25">
      <c r="A908" s="122">
        <f>IF(ISNUMBER(SEARCH('Cover Page'!$D$9,Table1[[#This Row],[School District]])),MAX($A$1:A907)+1,0)</f>
        <v>0</v>
      </c>
      <c r="B908" s="253" t="s">
        <v>2170</v>
      </c>
      <c r="C908" s="254" t="s">
        <v>3376</v>
      </c>
      <c r="D908" s="255" t="s">
        <v>155</v>
      </c>
      <c r="E908" s="253" t="s">
        <v>1048</v>
      </c>
      <c r="F908" s="255" t="s">
        <v>2171</v>
      </c>
      <c r="G908" s="122" t="str">
        <f ca="1"/>
        <v>Freeport SD 145</v>
      </c>
      <c r="H908" s="122" t="str">
        <f>IFERROR(VLOOKUP(ROWS($H$2:H908),$A$2:$B$995,2,FALSE),"")</f>
        <v/>
      </c>
    </row>
    <row r="909" spans="1:8" ht="12.75" customHeight="1" x14ac:dyDescent="0.25">
      <c r="A909" s="122">
        <f>IF(ISNUMBER(SEARCH('Cover Page'!$D$9,Table1[[#This Row],[School District]])),MAX($A$1:A908)+1,0)</f>
        <v>0</v>
      </c>
      <c r="B909" s="253" t="s">
        <v>943</v>
      </c>
      <c r="C909" s="254" t="s">
        <v>3377</v>
      </c>
      <c r="D909" s="255" t="s">
        <v>154</v>
      </c>
      <c r="E909" s="253" t="s">
        <v>1050</v>
      </c>
      <c r="F909" s="255" t="s">
        <v>2172</v>
      </c>
      <c r="G909" s="122" t="str">
        <f ca="1"/>
        <v>Freeport SD 145</v>
      </c>
      <c r="H909" s="122" t="str">
        <f>IFERROR(VLOOKUP(ROWS($H$2:H909),$A$2:$B$995,2,FALSE),"")</f>
        <v/>
      </c>
    </row>
    <row r="910" spans="1:8" ht="15" x14ac:dyDescent="0.25">
      <c r="A910" s="122">
        <f>IF(ISNUMBER(SEARCH('Cover Page'!$D$9,Table1[[#This Row],[School District]])),MAX($A$1:A909)+1,0)</f>
        <v>0</v>
      </c>
      <c r="B910" s="253" t="s">
        <v>944</v>
      </c>
      <c r="C910" s="254" t="s">
        <v>3378</v>
      </c>
      <c r="D910" s="255" t="s">
        <v>154</v>
      </c>
      <c r="E910" s="253" t="s">
        <v>1120</v>
      </c>
      <c r="F910" s="255" t="s">
        <v>2173</v>
      </c>
      <c r="G910" s="122" t="str">
        <f ca="1"/>
        <v>Freeport SD 145</v>
      </c>
      <c r="H910" s="122" t="str">
        <f>IFERROR(VLOOKUP(ROWS($H$2:H910),$A$2:$B$995,2,FALSE),"")</f>
        <v/>
      </c>
    </row>
    <row r="911" spans="1:8" ht="12.75" customHeight="1" x14ac:dyDescent="0.25">
      <c r="A911" s="122">
        <f>IF(ISNUMBER(SEARCH('Cover Page'!$D$9,Table1[[#This Row],[School District]])),MAX($A$1:A910)+1,0)</f>
        <v>0</v>
      </c>
      <c r="B911" s="253" t="s">
        <v>945</v>
      </c>
      <c r="C911" s="254" t="s">
        <v>3379</v>
      </c>
      <c r="D911" s="255" t="s">
        <v>156</v>
      </c>
      <c r="E911" s="253" t="s">
        <v>1370</v>
      </c>
      <c r="F911" s="255" t="s">
        <v>2174</v>
      </c>
      <c r="G911" s="122" t="str">
        <f ca="1"/>
        <v>Freeport SD 145</v>
      </c>
      <c r="H911" s="122" t="str">
        <f>IFERROR(VLOOKUP(ROWS($H$2:H911),$A$2:$B$995,2,FALSE),"")</f>
        <v/>
      </c>
    </row>
    <row r="912" spans="1:8" ht="12.75" customHeight="1" x14ac:dyDescent="0.25">
      <c r="A912" s="122">
        <f>IF(ISNUMBER(SEARCH('Cover Page'!$D$9,Table1[[#This Row],[School District]])),MAX($A$1:A911)+1,0)</f>
        <v>0</v>
      </c>
      <c r="B912" s="253" t="s">
        <v>946</v>
      </c>
      <c r="C912" s="254" t="s">
        <v>3380</v>
      </c>
      <c r="D912" s="255" t="s">
        <v>201</v>
      </c>
      <c r="E912" s="253" t="s">
        <v>1147</v>
      </c>
      <c r="F912" s="255" t="s">
        <v>1971</v>
      </c>
      <c r="G912" s="122" t="str">
        <f ca="1"/>
        <v>Freeport SD 145</v>
      </c>
      <c r="H912" s="122" t="str">
        <f>IFERROR(VLOOKUP(ROWS($H$2:H912),$A$2:$B$995,2,FALSE),"")</f>
        <v/>
      </c>
    </row>
    <row r="913" spans="1:8" ht="15" x14ac:dyDescent="0.25">
      <c r="A913" s="122">
        <f>IF(ISNUMBER(SEARCH('Cover Page'!$D$9,Table1[[#This Row],[School District]])),MAX($A$1:A912)+1,0)</f>
        <v>0</v>
      </c>
      <c r="B913" s="253" t="s">
        <v>947</v>
      </c>
      <c r="C913" s="254" t="s">
        <v>3381</v>
      </c>
      <c r="D913" s="255" t="s">
        <v>155</v>
      </c>
      <c r="E913" s="253" t="s">
        <v>2446</v>
      </c>
      <c r="F913" s="255" t="s">
        <v>1971</v>
      </c>
      <c r="G913" s="122" t="str">
        <f ca="1"/>
        <v>Freeport SD 145</v>
      </c>
      <c r="H913" s="122" t="str">
        <f>IFERROR(VLOOKUP(ROWS($H$2:H913),$A$2:$B$995,2,FALSE),"")</f>
        <v/>
      </c>
    </row>
    <row r="914" spans="1:8" ht="15" x14ac:dyDescent="0.25">
      <c r="A914" s="122">
        <f>IF(ISNUMBER(SEARCH('Cover Page'!$D$9,Table1[[#This Row],[School District]])),MAX($A$1:A913)+1,0)</f>
        <v>0</v>
      </c>
      <c r="B914" s="253" t="s">
        <v>948</v>
      </c>
      <c r="C914" s="254" t="s">
        <v>3382</v>
      </c>
      <c r="D914" s="255" t="s">
        <v>154</v>
      </c>
      <c r="E914" s="253" t="s">
        <v>1212</v>
      </c>
      <c r="F914" s="255" t="s">
        <v>2175</v>
      </c>
      <c r="G914" s="122" t="str">
        <f ca="1"/>
        <v>Freeport SD 145</v>
      </c>
      <c r="H914" s="122" t="str">
        <f>IFERROR(VLOOKUP(ROWS($H$2:H914),$A$2:$B$995,2,FALSE),"")</f>
        <v/>
      </c>
    </row>
    <row r="915" spans="1:8" ht="12.75" customHeight="1" x14ac:dyDescent="0.25">
      <c r="A915" s="122">
        <f>IF(ISNUMBER(SEARCH('Cover Page'!$D$9,Table1[[#This Row],[School District]])),MAX($A$1:A914)+1,0)</f>
        <v>0</v>
      </c>
      <c r="B915" s="253" t="s">
        <v>949</v>
      </c>
      <c r="C915" s="254" t="s">
        <v>3383</v>
      </c>
      <c r="D915" s="255" t="s">
        <v>156</v>
      </c>
      <c r="E915" s="253" t="s">
        <v>1279</v>
      </c>
      <c r="F915" s="255" t="s">
        <v>2176</v>
      </c>
      <c r="G915" s="122" t="str">
        <f ca="1"/>
        <v>Freeport SD 145</v>
      </c>
      <c r="H915" s="122" t="str">
        <f>IFERROR(VLOOKUP(ROWS($H$2:H915),$A$2:$B$995,2,FALSE),"")</f>
        <v/>
      </c>
    </row>
    <row r="916" spans="1:8" ht="12.75" customHeight="1" x14ac:dyDescent="0.25">
      <c r="A916" s="122">
        <f>IF(ISNUMBER(SEARCH('Cover Page'!$D$9,Table1[[#This Row],[School District]])),MAX($A$1:A915)+1,0)</f>
        <v>0</v>
      </c>
      <c r="B916" s="253" t="s">
        <v>2177</v>
      </c>
      <c r="C916" s="254" t="s">
        <v>3384</v>
      </c>
      <c r="D916" s="255" t="s">
        <v>156</v>
      </c>
      <c r="E916" s="253" t="s">
        <v>1096</v>
      </c>
      <c r="F916" s="255" t="s">
        <v>2178</v>
      </c>
      <c r="G916" s="122" t="str">
        <f ca="1"/>
        <v>Freeport SD 145</v>
      </c>
      <c r="H916" s="122" t="str">
        <f>IFERROR(VLOOKUP(ROWS($H$2:H916),$A$2:$B$995,2,FALSE),"")</f>
        <v/>
      </c>
    </row>
    <row r="917" spans="1:8" ht="12.75" customHeight="1" x14ac:dyDescent="0.25">
      <c r="A917" s="122">
        <f>IF(ISNUMBER(SEARCH('Cover Page'!$D$9,Table1[[#This Row],[School District]])),MAX($A$1:A916)+1,0)</f>
        <v>0</v>
      </c>
      <c r="B917" s="253" t="s">
        <v>2179</v>
      </c>
      <c r="C917" s="254" t="s">
        <v>3385</v>
      </c>
      <c r="D917" s="255" t="s">
        <v>201</v>
      </c>
      <c r="E917" s="253" t="s">
        <v>1103</v>
      </c>
      <c r="F917" s="255" t="s">
        <v>2180</v>
      </c>
      <c r="G917" s="122" t="str">
        <f ca="1"/>
        <v>Freeport SD 145</v>
      </c>
      <c r="H917" s="122" t="str">
        <f>IFERROR(VLOOKUP(ROWS($H$2:H917),$A$2:$B$995,2,FALSE),"")</f>
        <v/>
      </c>
    </row>
    <row r="918" spans="1:8" ht="12.75" customHeight="1" x14ac:dyDescent="0.25">
      <c r="A918" s="122">
        <f>IF(ISNUMBER(SEARCH('Cover Page'!$D$9,Table1[[#This Row],[School District]])),MAX($A$1:A917)+1,0)</f>
        <v>0</v>
      </c>
      <c r="B918" s="253" t="s">
        <v>950</v>
      </c>
      <c r="C918" s="254" t="s">
        <v>3386</v>
      </c>
      <c r="D918" s="255" t="s">
        <v>156</v>
      </c>
      <c r="E918" s="253" t="s">
        <v>1120</v>
      </c>
      <c r="F918" s="255" t="s">
        <v>2181</v>
      </c>
      <c r="G918" s="122" t="str">
        <f ca="1"/>
        <v>Freeport SD 145</v>
      </c>
      <c r="H918" s="122" t="str">
        <f>IFERROR(VLOOKUP(ROWS($H$2:H918),$A$2:$B$995,2,FALSE),"")</f>
        <v/>
      </c>
    </row>
    <row r="919" spans="1:8" ht="12.75" customHeight="1" x14ac:dyDescent="0.25">
      <c r="A919" s="122">
        <f>IF(ISNUMBER(SEARCH('Cover Page'!$D$9,Table1[[#This Row],[School District]])),MAX($A$1:A918)+1,0)</f>
        <v>0</v>
      </c>
      <c r="B919" s="253" t="s">
        <v>951</v>
      </c>
      <c r="C919" s="254" t="s">
        <v>3387</v>
      </c>
      <c r="D919" s="255" t="s">
        <v>156</v>
      </c>
      <c r="E919" s="253" t="s">
        <v>1216</v>
      </c>
      <c r="F919" s="255" t="s">
        <v>2182</v>
      </c>
      <c r="G919" s="122" t="str">
        <f ca="1"/>
        <v>Freeport SD 145</v>
      </c>
      <c r="H919" s="122" t="str">
        <f>IFERROR(VLOOKUP(ROWS($H$2:H919),$A$2:$B$995,2,FALSE),"")</f>
        <v/>
      </c>
    </row>
    <row r="920" spans="1:8" ht="12.75" customHeight="1" x14ac:dyDescent="0.25">
      <c r="A920" s="122">
        <f>IF(ISNUMBER(SEARCH('Cover Page'!$D$9,Table1[[#This Row],[School District]])),MAX($A$1:A919)+1,0)</f>
        <v>0</v>
      </c>
      <c r="B920" s="253" t="s">
        <v>952</v>
      </c>
      <c r="C920" s="254" t="s">
        <v>3388</v>
      </c>
      <c r="D920" s="255" t="s">
        <v>156</v>
      </c>
      <c r="E920" s="253" t="s">
        <v>2372</v>
      </c>
      <c r="F920" s="255" t="s">
        <v>1164</v>
      </c>
      <c r="G920" s="122" t="str">
        <f ca="1"/>
        <v>Freeport SD 145</v>
      </c>
      <c r="H920" s="122" t="str">
        <f>IFERROR(VLOOKUP(ROWS($H$2:H920),$A$2:$B$995,2,FALSE),"")</f>
        <v/>
      </c>
    </row>
    <row r="921" spans="1:8" ht="15" x14ac:dyDescent="0.25">
      <c r="A921" s="122">
        <f>IF(ISNUMBER(SEARCH('Cover Page'!$D$9,Table1[[#This Row],[School District]])),MAX($A$1:A920)+1,0)</f>
        <v>0</v>
      </c>
      <c r="B921" s="253" t="s">
        <v>953</v>
      </c>
      <c r="C921" s="254" t="s">
        <v>3389</v>
      </c>
      <c r="D921" s="255" t="s">
        <v>156</v>
      </c>
      <c r="E921" s="253" t="s">
        <v>1066</v>
      </c>
      <c r="F921" s="255" t="s">
        <v>2183</v>
      </c>
      <c r="G921" s="122" t="str">
        <f ca="1"/>
        <v>Freeport SD 145</v>
      </c>
      <c r="H921" s="122" t="str">
        <f>IFERROR(VLOOKUP(ROWS($H$2:H921),$A$2:$B$995,2,FALSE),"")</f>
        <v/>
      </c>
    </row>
    <row r="922" spans="1:8" ht="12.75" customHeight="1" x14ac:dyDescent="0.25">
      <c r="A922" s="122">
        <f>IF(ISNUMBER(SEARCH('Cover Page'!$D$9,Table1[[#This Row],[School District]])),MAX($A$1:A921)+1,0)</f>
        <v>0</v>
      </c>
      <c r="B922" s="253" t="s">
        <v>954</v>
      </c>
      <c r="C922" s="254" t="s">
        <v>3390</v>
      </c>
      <c r="D922" s="255" t="s">
        <v>201</v>
      </c>
      <c r="E922" s="253" t="s">
        <v>1088</v>
      </c>
      <c r="F922" s="255" t="s">
        <v>2184</v>
      </c>
      <c r="G922" s="122" t="str">
        <f ca="1"/>
        <v>Freeport SD 145</v>
      </c>
      <c r="H922" s="122" t="str">
        <f>IFERROR(VLOOKUP(ROWS($H$2:H922),$A$2:$B$995,2,FALSE),"")</f>
        <v/>
      </c>
    </row>
    <row r="923" spans="1:8" ht="12.75" customHeight="1" x14ac:dyDescent="0.25">
      <c r="A923" s="122">
        <f>IF(ISNUMBER(SEARCH('Cover Page'!$D$9,Table1[[#This Row],[School District]])),MAX($A$1:A922)+1,0)</f>
        <v>0</v>
      </c>
      <c r="B923" s="253" t="s">
        <v>955</v>
      </c>
      <c r="C923" s="254" t="s">
        <v>3391</v>
      </c>
      <c r="D923" s="255" t="s">
        <v>201</v>
      </c>
      <c r="E923" s="253" t="s">
        <v>1088</v>
      </c>
      <c r="F923" s="255" t="s">
        <v>2185</v>
      </c>
      <c r="G923" s="122" t="str">
        <f ca="1"/>
        <v>Freeport SD 145</v>
      </c>
      <c r="H923" s="122" t="str">
        <f>IFERROR(VLOOKUP(ROWS($H$2:H923),$A$2:$B$995,2,FALSE),"")</f>
        <v/>
      </c>
    </row>
    <row r="924" spans="1:8" ht="12.75" customHeight="1" x14ac:dyDescent="0.25">
      <c r="A924" s="122">
        <f>IF(ISNUMBER(SEARCH('Cover Page'!$D$9,Table1[[#This Row],[School District]])),MAX($A$1:A923)+1,0)</f>
        <v>0</v>
      </c>
      <c r="B924" s="253" t="s">
        <v>956</v>
      </c>
      <c r="C924" s="254" t="s">
        <v>3392</v>
      </c>
      <c r="D924" s="255" t="s">
        <v>155</v>
      </c>
      <c r="E924" s="253" t="s">
        <v>2403</v>
      </c>
      <c r="F924" s="255" t="s">
        <v>2186</v>
      </c>
      <c r="G924" s="122" t="str">
        <f ca="1"/>
        <v>Freeport SD 145</v>
      </c>
      <c r="H924" s="122" t="str">
        <f>IFERROR(VLOOKUP(ROWS($H$2:H924),$A$2:$B$995,2,FALSE),"")</f>
        <v/>
      </c>
    </row>
    <row r="925" spans="1:8" ht="12.75" customHeight="1" x14ac:dyDescent="0.25">
      <c r="A925" s="122">
        <f>IF(ISNUMBER(SEARCH('Cover Page'!$D$9,Table1[[#This Row],[School District]])),MAX($A$1:A924)+1,0)</f>
        <v>0</v>
      </c>
      <c r="B925" s="253" t="s">
        <v>957</v>
      </c>
      <c r="C925" s="254" t="s">
        <v>3393</v>
      </c>
      <c r="D925" s="255" t="s">
        <v>154</v>
      </c>
      <c r="E925" s="253" t="s">
        <v>1187</v>
      </c>
      <c r="F925" s="255" t="s">
        <v>2187</v>
      </c>
      <c r="G925" s="122" t="str">
        <f ca="1"/>
        <v>Freeport SD 145</v>
      </c>
      <c r="H925" s="122" t="str">
        <f>IFERROR(VLOOKUP(ROWS($H$2:H925),$A$2:$B$995,2,FALSE),"")</f>
        <v/>
      </c>
    </row>
    <row r="926" spans="1:8" ht="12.75" customHeight="1" x14ac:dyDescent="0.25">
      <c r="A926" s="122">
        <f>IF(ISNUMBER(SEARCH('Cover Page'!$D$9,Table1[[#This Row],[School District]])),MAX($A$1:A925)+1,0)</f>
        <v>0</v>
      </c>
      <c r="B926" s="253" t="s">
        <v>958</v>
      </c>
      <c r="C926" s="254" t="s">
        <v>3394</v>
      </c>
      <c r="D926" s="255" t="s">
        <v>156</v>
      </c>
      <c r="E926" s="253" t="s">
        <v>2402</v>
      </c>
      <c r="F926" s="255" t="s">
        <v>2188</v>
      </c>
      <c r="G926" s="122" t="str">
        <f ca="1"/>
        <v>Freeport SD 145</v>
      </c>
      <c r="H926" s="122" t="str">
        <f>IFERROR(VLOOKUP(ROWS($H$2:H926),$A$2:$B$995,2,FALSE),"")</f>
        <v/>
      </c>
    </row>
    <row r="927" spans="1:8" ht="12.75" customHeight="1" x14ac:dyDescent="0.25">
      <c r="A927" s="122">
        <f>IF(ISNUMBER(SEARCH('Cover Page'!$D$9,Table1[[#This Row],[School District]])),MAX($A$1:A926)+1,0)</f>
        <v>0</v>
      </c>
      <c r="B927" s="253" t="s">
        <v>959</v>
      </c>
      <c r="C927" s="254" t="s">
        <v>3395</v>
      </c>
      <c r="D927" s="255" t="s">
        <v>156</v>
      </c>
      <c r="E927" s="253" t="s">
        <v>2404</v>
      </c>
      <c r="F927" s="255" t="s">
        <v>2189</v>
      </c>
      <c r="G927" s="122" t="str">
        <f ca="1"/>
        <v>Freeport SD 145</v>
      </c>
      <c r="H927" s="122" t="str">
        <f>IFERROR(VLOOKUP(ROWS($H$2:H927),$A$2:$B$995,2,FALSE),"")</f>
        <v/>
      </c>
    </row>
    <row r="928" spans="1:8" ht="12.75" customHeight="1" x14ac:dyDescent="0.25">
      <c r="A928" s="122">
        <f>IF(ISNUMBER(SEARCH('Cover Page'!$D$9,Table1[[#This Row],[School District]])),MAX($A$1:A927)+1,0)</f>
        <v>0</v>
      </c>
      <c r="B928" s="253" t="s">
        <v>960</v>
      </c>
      <c r="C928" s="254" t="s">
        <v>3396</v>
      </c>
      <c r="D928" s="255" t="s">
        <v>154</v>
      </c>
      <c r="E928" s="253" t="s">
        <v>1050</v>
      </c>
      <c r="F928" s="255" t="s">
        <v>2190</v>
      </c>
      <c r="G928" s="122" t="str">
        <f ca="1"/>
        <v>Freeport SD 145</v>
      </c>
      <c r="H928" s="122" t="str">
        <f>IFERROR(VLOOKUP(ROWS($H$2:H928),$A$2:$B$995,2,FALSE),"")</f>
        <v/>
      </c>
    </row>
    <row r="929" spans="1:8" ht="12.75" customHeight="1" x14ac:dyDescent="0.25">
      <c r="A929" s="122">
        <f>IF(ISNUMBER(SEARCH('Cover Page'!$D$9,Table1[[#This Row],[School District]])),MAX($A$1:A928)+1,0)</f>
        <v>0</v>
      </c>
      <c r="B929" s="253" t="s">
        <v>961</v>
      </c>
      <c r="C929" s="254" t="s">
        <v>3397</v>
      </c>
      <c r="D929" s="255" t="s">
        <v>201</v>
      </c>
      <c r="E929" s="253" t="s">
        <v>1226</v>
      </c>
      <c r="F929" s="255" t="s">
        <v>1889</v>
      </c>
      <c r="G929" s="122" t="str">
        <f ca="1"/>
        <v>Freeport SD 145</v>
      </c>
      <c r="H929" s="122" t="str">
        <f>IFERROR(VLOOKUP(ROWS($H$2:H929),$A$2:$B$995,2,FALSE),"")</f>
        <v/>
      </c>
    </row>
    <row r="930" spans="1:8" ht="12.75" customHeight="1" x14ac:dyDescent="0.25">
      <c r="A930" s="122">
        <f>IF(ISNUMBER(SEARCH('Cover Page'!$D$9,Table1[[#This Row],[School District]])),MAX($A$1:A929)+1,0)</f>
        <v>0</v>
      </c>
      <c r="B930" s="253" t="s">
        <v>962</v>
      </c>
      <c r="C930" s="254" t="s">
        <v>3398</v>
      </c>
      <c r="D930" s="255" t="s">
        <v>156</v>
      </c>
      <c r="E930" s="253" t="s">
        <v>1058</v>
      </c>
      <c r="F930" s="255" t="s">
        <v>2191</v>
      </c>
      <c r="G930" s="122" t="str">
        <f ca="1"/>
        <v>Freeport SD 145</v>
      </c>
      <c r="H930" s="122" t="str">
        <f>IFERROR(VLOOKUP(ROWS($H$2:H930),$A$2:$B$995,2,FALSE),"")</f>
        <v/>
      </c>
    </row>
    <row r="931" spans="1:8" ht="12.75" customHeight="1" x14ac:dyDescent="0.25">
      <c r="A931" s="122">
        <f>IF(ISNUMBER(SEARCH('Cover Page'!$D$9,Table1[[#This Row],[School District]])),MAX($A$1:A930)+1,0)</f>
        <v>0</v>
      </c>
      <c r="B931" s="253" t="s">
        <v>963</v>
      </c>
      <c r="C931" s="254" t="s">
        <v>3399</v>
      </c>
      <c r="D931" s="255" t="s">
        <v>154</v>
      </c>
      <c r="E931" s="253" t="s">
        <v>2320</v>
      </c>
      <c r="F931" s="255" t="s">
        <v>2192</v>
      </c>
      <c r="G931" s="122" t="str">
        <f ca="1"/>
        <v>Freeport SD 145</v>
      </c>
      <c r="H931" s="122" t="str">
        <f>IFERROR(VLOOKUP(ROWS($H$2:H931),$A$2:$B$995,2,FALSE),"")</f>
        <v/>
      </c>
    </row>
    <row r="932" spans="1:8" ht="12.75" customHeight="1" x14ac:dyDescent="0.25">
      <c r="A932" s="122">
        <f>IF(ISNUMBER(SEARCH('Cover Page'!$D$9,Table1[[#This Row],[School District]])),MAX($A$1:A931)+1,0)</f>
        <v>0</v>
      </c>
      <c r="B932" s="253" t="s">
        <v>964</v>
      </c>
      <c r="C932" s="254" t="s">
        <v>3400</v>
      </c>
      <c r="D932" s="255" t="s">
        <v>154</v>
      </c>
      <c r="E932" s="253" t="s">
        <v>2320</v>
      </c>
      <c r="F932" s="255" t="s">
        <v>2193</v>
      </c>
      <c r="G932" s="122" t="str">
        <f ca="1"/>
        <v>Freeport SD 145</v>
      </c>
      <c r="H932" s="122" t="str">
        <f>IFERROR(VLOOKUP(ROWS($H$2:H932),$A$2:$B$995,2,FALSE),"")</f>
        <v/>
      </c>
    </row>
    <row r="933" spans="1:8" ht="12.75" customHeight="1" x14ac:dyDescent="0.25">
      <c r="A933" s="122">
        <f>IF(ISNUMBER(SEARCH('Cover Page'!$D$9,Table1[[#This Row],[School District]])),MAX($A$1:A932)+1,0)</f>
        <v>0</v>
      </c>
      <c r="B933" s="253" t="s">
        <v>965</v>
      </c>
      <c r="C933" s="254" t="s">
        <v>3401</v>
      </c>
      <c r="D933" s="255" t="s">
        <v>156</v>
      </c>
      <c r="E933" s="253" t="s">
        <v>1140</v>
      </c>
      <c r="F933" s="255" t="s">
        <v>2194</v>
      </c>
      <c r="G933" s="122" t="str">
        <f ca="1"/>
        <v>Freeport SD 145</v>
      </c>
      <c r="H933" s="122" t="str">
        <f>IFERROR(VLOOKUP(ROWS($H$2:H933),$A$2:$B$995,2,FALSE),"")</f>
        <v/>
      </c>
    </row>
    <row r="934" spans="1:8" ht="12.75" customHeight="1" x14ac:dyDescent="0.25">
      <c r="A934" s="122">
        <f>IF(ISNUMBER(SEARCH('Cover Page'!$D$9,Table1[[#This Row],[School District]])),MAX($A$1:A933)+1,0)</f>
        <v>0</v>
      </c>
      <c r="B934" s="253" t="s">
        <v>966</v>
      </c>
      <c r="C934" s="254" t="s">
        <v>3402</v>
      </c>
      <c r="D934" s="255" t="s">
        <v>156</v>
      </c>
      <c r="E934" s="253" t="s">
        <v>1400</v>
      </c>
      <c r="F934" s="255" t="s">
        <v>2195</v>
      </c>
      <c r="G934" s="122" t="str">
        <f ca="1"/>
        <v>Freeport SD 145</v>
      </c>
      <c r="H934" s="122" t="str">
        <f>IFERROR(VLOOKUP(ROWS($H$2:H934),$A$2:$B$995,2,FALSE),"")</f>
        <v/>
      </c>
    </row>
    <row r="935" spans="1:8" ht="12.75" customHeight="1" x14ac:dyDescent="0.25">
      <c r="A935" s="122">
        <f>IF(ISNUMBER(SEARCH('Cover Page'!$D$9,Table1[[#This Row],[School District]])),MAX($A$1:A934)+1,0)</f>
        <v>0</v>
      </c>
      <c r="B935" s="253" t="s">
        <v>967</v>
      </c>
      <c r="C935" s="254" t="s">
        <v>3403</v>
      </c>
      <c r="D935" s="255" t="s">
        <v>155</v>
      </c>
      <c r="E935" s="253" t="s">
        <v>1048</v>
      </c>
      <c r="F935" s="255" t="s">
        <v>2196</v>
      </c>
      <c r="G935" s="122" t="str">
        <f ca="1"/>
        <v>Freeport SD 145</v>
      </c>
      <c r="H935" s="122" t="str">
        <f>IFERROR(VLOOKUP(ROWS($H$2:H935),$A$2:$B$995,2,FALSE),"")</f>
        <v/>
      </c>
    </row>
    <row r="936" spans="1:8" ht="12.75" customHeight="1" x14ac:dyDescent="0.25">
      <c r="A936" s="122">
        <f>IF(ISNUMBER(SEARCH('Cover Page'!$D$9,Table1[[#This Row],[School District]])),MAX($A$1:A935)+1,0)</f>
        <v>0</v>
      </c>
      <c r="B936" s="253" t="s">
        <v>2197</v>
      </c>
      <c r="C936" s="254" t="s">
        <v>3404</v>
      </c>
      <c r="D936" s="255" t="s">
        <v>156</v>
      </c>
      <c r="E936" s="253" t="s">
        <v>2405</v>
      </c>
      <c r="F936" s="255" t="s">
        <v>2198</v>
      </c>
      <c r="G936" s="122" t="str">
        <f ca="1"/>
        <v>Freeport SD 145</v>
      </c>
      <c r="H936" s="122" t="str">
        <f>IFERROR(VLOOKUP(ROWS($H$2:H936),$A$2:$B$995,2,FALSE),"")</f>
        <v/>
      </c>
    </row>
    <row r="937" spans="1:8" ht="15" x14ac:dyDescent="0.25">
      <c r="A937" s="122">
        <f>IF(ISNUMBER(SEARCH('Cover Page'!$D$9,Table1[[#This Row],[School District]])),MAX($A$1:A936)+1,0)</f>
        <v>0</v>
      </c>
      <c r="B937" s="253" t="s">
        <v>968</v>
      </c>
      <c r="C937" s="254" t="s">
        <v>3405</v>
      </c>
      <c r="D937" s="255" t="s">
        <v>156</v>
      </c>
      <c r="E937" s="253" t="s">
        <v>1234</v>
      </c>
      <c r="F937" s="255" t="s">
        <v>2199</v>
      </c>
      <c r="G937" s="122" t="str">
        <f ca="1"/>
        <v>Freeport SD 145</v>
      </c>
      <c r="H937" s="122" t="str">
        <f>IFERROR(VLOOKUP(ROWS($H$2:H937),$A$2:$B$995,2,FALSE),"")</f>
        <v/>
      </c>
    </row>
    <row r="938" spans="1:8" ht="15" x14ac:dyDescent="0.25">
      <c r="A938" s="122">
        <f>IF(ISNUMBER(SEARCH('Cover Page'!$D$9,Table1[[#This Row],[School District]])),MAX($A$1:A937)+1,0)</f>
        <v>0</v>
      </c>
      <c r="B938" s="253" t="s">
        <v>969</v>
      </c>
      <c r="C938" s="254" t="s">
        <v>3406</v>
      </c>
      <c r="D938" s="255" t="s">
        <v>155</v>
      </c>
      <c r="E938" s="253" t="s">
        <v>1268</v>
      </c>
      <c r="F938" s="255" t="s">
        <v>2200</v>
      </c>
      <c r="G938" s="122" t="str">
        <f ca="1"/>
        <v>Freeport SD 145</v>
      </c>
      <c r="H938" s="122" t="str">
        <f>IFERROR(VLOOKUP(ROWS($H$2:H938),$A$2:$B$995,2,FALSE),"")</f>
        <v/>
      </c>
    </row>
    <row r="939" spans="1:8" ht="12.75" customHeight="1" x14ac:dyDescent="0.25">
      <c r="A939" s="122">
        <f>IF(ISNUMBER(SEARCH('Cover Page'!$D$9,Table1[[#This Row],[School District]])),MAX($A$1:A938)+1,0)</f>
        <v>0</v>
      </c>
      <c r="B939" s="253" t="s">
        <v>970</v>
      </c>
      <c r="C939" s="254" t="s">
        <v>3407</v>
      </c>
      <c r="D939" s="255" t="s">
        <v>154</v>
      </c>
      <c r="E939" s="253" t="s">
        <v>1268</v>
      </c>
      <c r="F939" s="255" t="s">
        <v>2201</v>
      </c>
      <c r="G939" s="122" t="str">
        <f ca="1"/>
        <v>Freeport SD 145</v>
      </c>
      <c r="H939" s="122" t="str">
        <f>IFERROR(VLOOKUP(ROWS($H$2:H939),$A$2:$B$995,2,FALSE),"")</f>
        <v/>
      </c>
    </row>
    <row r="940" spans="1:8" ht="12.75" customHeight="1" x14ac:dyDescent="0.25">
      <c r="A940" s="122">
        <f>IF(ISNUMBER(SEARCH('Cover Page'!$D$9,Table1[[#This Row],[School District]])),MAX($A$1:A939)+1,0)</f>
        <v>0</v>
      </c>
      <c r="B940" s="253" t="s">
        <v>971</v>
      </c>
      <c r="C940" s="254" t="s">
        <v>3408</v>
      </c>
      <c r="D940" s="255" t="s">
        <v>156</v>
      </c>
      <c r="E940" s="253" t="s">
        <v>2416</v>
      </c>
      <c r="F940" s="255" t="s">
        <v>2202</v>
      </c>
      <c r="G940" s="122" t="str">
        <f ca="1"/>
        <v>Freeport SD 145</v>
      </c>
      <c r="H940" s="122" t="str">
        <f>IFERROR(VLOOKUP(ROWS($H$2:H940),$A$2:$B$995,2,FALSE),"")</f>
        <v/>
      </c>
    </row>
    <row r="941" spans="1:8" ht="12.75" customHeight="1" x14ac:dyDescent="0.25">
      <c r="A941" s="122">
        <f>IF(ISNUMBER(SEARCH('Cover Page'!$D$9,Table1[[#This Row],[School District]])),MAX($A$1:A940)+1,0)</f>
        <v>0</v>
      </c>
      <c r="B941" s="253" t="s">
        <v>972</v>
      </c>
      <c r="C941" s="254" t="s">
        <v>3409</v>
      </c>
      <c r="D941" s="255" t="s">
        <v>156</v>
      </c>
      <c r="E941" s="253" t="s">
        <v>1048</v>
      </c>
      <c r="F941" s="255" t="s">
        <v>2203</v>
      </c>
      <c r="G941" s="122" t="str">
        <f ca="1"/>
        <v>Freeport SD 145</v>
      </c>
      <c r="H941" s="122" t="str">
        <f>IFERROR(VLOOKUP(ROWS($H$2:H941),$A$2:$B$995,2,FALSE),"")</f>
        <v/>
      </c>
    </row>
    <row r="942" spans="1:8" ht="12.75" customHeight="1" x14ac:dyDescent="0.25">
      <c r="A942" s="122">
        <f>IF(ISNUMBER(SEARCH('Cover Page'!$D$9,Table1[[#This Row],[School District]])),MAX($A$1:A941)+1,0)</f>
        <v>0</v>
      </c>
      <c r="B942" s="253" t="s">
        <v>973</v>
      </c>
      <c r="C942" s="254" t="s">
        <v>3410</v>
      </c>
      <c r="D942" s="255" t="s">
        <v>156</v>
      </c>
      <c r="E942" s="253" t="s">
        <v>1048</v>
      </c>
      <c r="F942" s="255" t="s">
        <v>2204</v>
      </c>
      <c r="G942" s="122" t="str">
        <f ca="1"/>
        <v>Freeport SD 145</v>
      </c>
      <c r="H942" s="122" t="str">
        <f>IFERROR(VLOOKUP(ROWS($H$2:H942),$A$2:$B$995,2,FALSE),"")</f>
        <v/>
      </c>
    </row>
    <row r="943" spans="1:8" ht="12.75" customHeight="1" x14ac:dyDescent="0.25">
      <c r="A943" s="122">
        <f>IF(ISNUMBER(SEARCH('Cover Page'!$D$9,Table1[[#This Row],[School District]])),MAX($A$1:A942)+1,0)</f>
        <v>0</v>
      </c>
      <c r="B943" s="253" t="s">
        <v>974</v>
      </c>
      <c r="C943" s="254" t="s">
        <v>3411</v>
      </c>
      <c r="D943" s="255" t="s">
        <v>156</v>
      </c>
      <c r="E943" s="253" t="s">
        <v>1477</v>
      </c>
      <c r="F943" s="255" t="s">
        <v>2205</v>
      </c>
      <c r="G943" s="122" t="str">
        <f ca="1"/>
        <v>Freeport SD 145</v>
      </c>
      <c r="H943" s="122" t="str">
        <f>IFERROR(VLOOKUP(ROWS($H$2:H943),$A$2:$B$995,2,FALSE),"")</f>
        <v/>
      </c>
    </row>
    <row r="944" spans="1:8" ht="12.75" customHeight="1" x14ac:dyDescent="0.25">
      <c r="A944" s="122">
        <f>IF(ISNUMBER(SEARCH('Cover Page'!$D$9,Table1[[#This Row],[School District]])),MAX($A$1:A943)+1,0)</f>
        <v>0</v>
      </c>
      <c r="B944" s="253" t="s">
        <v>975</v>
      </c>
      <c r="C944" s="254" t="s">
        <v>3412</v>
      </c>
      <c r="D944" s="255" t="s">
        <v>156</v>
      </c>
      <c r="E944" s="253" t="s">
        <v>1452</v>
      </c>
      <c r="F944" s="255" t="s">
        <v>2206</v>
      </c>
      <c r="G944" s="122" t="str">
        <f ca="1"/>
        <v>Freeport SD 145</v>
      </c>
      <c r="H944" s="122" t="str">
        <f>IFERROR(VLOOKUP(ROWS($H$2:H944),$A$2:$B$995,2,FALSE),"")</f>
        <v/>
      </c>
    </row>
    <row r="945" spans="1:8" ht="15" x14ac:dyDescent="0.25">
      <c r="A945" s="122">
        <f>IF(ISNUMBER(SEARCH('Cover Page'!$D$9,Table1[[#This Row],[School District]])),MAX($A$1:A944)+1,0)</f>
        <v>0</v>
      </c>
      <c r="B945" s="253" t="s">
        <v>976</v>
      </c>
      <c r="C945" s="254" t="s">
        <v>3413</v>
      </c>
      <c r="D945" s="255" t="s">
        <v>156</v>
      </c>
      <c r="E945" s="253" t="s">
        <v>1054</v>
      </c>
      <c r="F945" s="255" t="s">
        <v>2207</v>
      </c>
      <c r="G945" s="122" t="str">
        <f ca="1"/>
        <v>Freeport SD 145</v>
      </c>
      <c r="H945" s="122" t="str">
        <f>IFERROR(VLOOKUP(ROWS($H$2:H945),$A$2:$B$995,2,FALSE),"")</f>
        <v/>
      </c>
    </row>
    <row r="946" spans="1:8" ht="12.75" customHeight="1" x14ac:dyDescent="0.25">
      <c r="A946" s="122">
        <f>IF(ISNUMBER(SEARCH('Cover Page'!$D$9,Table1[[#This Row],[School District]])),MAX($A$1:A945)+1,0)</f>
        <v>0</v>
      </c>
      <c r="B946" s="253" t="s">
        <v>2208</v>
      </c>
      <c r="C946" s="254" t="s">
        <v>3414</v>
      </c>
      <c r="D946" s="255" t="s">
        <v>156</v>
      </c>
      <c r="E946" s="253" t="s">
        <v>1277</v>
      </c>
      <c r="F946" s="255" t="s">
        <v>2209</v>
      </c>
      <c r="G946" s="122" t="str">
        <f ca="1"/>
        <v>Freeport SD 145</v>
      </c>
      <c r="H946" s="122" t="str">
        <f>IFERROR(VLOOKUP(ROWS($H$2:H946),$A$2:$B$995,2,FALSE),"")</f>
        <v/>
      </c>
    </row>
    <row r="947" spans="1:8" ht="12.75" customHeight="1" x14ac:dyDescent="0.25">
      <c r="A947" s="122">
        <f>IF(ISNUMBER(SEARCH('Cover Page'!$D$9,Table1[[#This Row],[School District]])),MAX($A$1:A946)+1,0)</f>
        <v>0</v>
      </c>
      <c r="B947" s="253" t="s">
        <v>977</v>
      </c>
      <c r="C947" s="254" t="s">
        <v>3415</v>
      </c>
      <c r="D947" s="255" t="s">
        <v>156</v>
      </c>
      <c r="E947" s="253" t="s">
        <v>2210</v>
      </c>
      <c r="F947" s="255" t="s">
        <v>2211</v>
      </c>
      <c r="G947" s="122" t="str">
        <f ca="1"/>
        <v>Freeport SD 145</v>
      </c>
      <c r="H947" s="122" t="str">
        <f>IFERROR(VLOOKUP(ROWS($H$2:H947),$A$2:$B$995,2,FALSE),"")</f>
        <v/>
      </c>
    </row>
    <row r="948" spans="1:8" ht="12.75" customHeight="1" x14ac:dyDescent="0.25">
      <c r="A948" s="122">
        <f>IF(ISNUMBER(SEARCH('Cover Page'!$D$9,Table1[[#This Row],[School District]])),MAX($A$1:A947)+1,0)</f>
        <v>0</v>
      </c>
      <c r="B948" s="253" t="s">
        <v>978</v>
      </c>
      <c r="C948" s="254" t="s">
        <v>3416</v>
      </c>
      <c r="D948" s="255" t="s">
        <v>201</v>
      </c>
      <c r="E948" s="253" t="s">
        <v>1196</v>
      </c>
      <c r="F948" s="255" t="s">
        <v>2212</v>
      </c>
      <c r="G948" s="122" t="str">
        <f ca="1"/>
        <v>Freeport SD 145</v>
      </c>
      <c r="H948" s="122" t="str">
        <f>IFERROR(VLOOKUP(ROWS($H$2:H948),$A$2:$B$995,2,FALSE),"")</f>
        <v/>
      </c>
    </row>
    <row r="949" spans="1:8" ht="12.75" customHeight="1" x14ac:dyDescent="0.25">
      <c r="A949" s="122">
        <f>IF(ISNUMBER(SEARCH('Cover Page'!$D$9,Table1[[#This Row],[School District]])),MAX($A$1:A948)+1,0)</f>
        <v>0</v>
      </c>
      <c r="B949" s="253" t="s">
        <v>979</v>
      </c>
      <c r="C949" s="254" t="s">
        <v>3417</v>
      </c>
      <c r="D949" s="255" t="s">
        <v>201</v>
      </c>
      <c r="E949" s="253" t="s">
        <v>1258</v>
      </c>
      <c r="F949" s="255" t="s">
        <v>1973</v>
      </c>
      <c r="G949" s="122" t="str">
        <f ca="1"/>
        <v>Freeport SD 145</v>
      </c>
      <c r="H949" s="122" t="str">
        <f>IFERROR(VLOOKUP(ROWS($H$2:H949),$A$2:$B$995,2,FALSE),"")</f>
        <v/>
      </c>
    </row>
    <row r="950" spans="1:8" ht="12.75" customHeight="1" x14ac:dyDescent="0.25">
      <c r="A950" s="122">
        <f>IF(ISNUMBER(SEARCH('Cover Page'!$D$9,Table1[[#This Row],[School District]])),MAX($A$1:A949)+1,0)</f>
        <v>0</v>
      </c>
      <c r="B950" s="253" t="s">
        <v>980</v>
      </c>
      <c r="C950" s="254" t="s">
        <v>3418</v>
      </c>
      <c r="D950" s="255" t="s">
        <v>154</v>
      </c>
      <c r="E950" s="253" t="s">
        <v>2297</v>
      </c>
      <c r="F950" s="255" t="s">
        <v>2213</v>
      </c>
      <c r="G950" s="122" t="str">
        <f ca="1"/>
        <v>Freeport SD 145</v>
      </c>
      <c r="H950" s="122" t="str">
        <f>IFERROR(VLOOKUP(ROWS($H$2:H950),$A$2:$B$995,2,FALSE),"")</f>
        <v/>
      </c>
    </row>
    <row r="951" spans="1:8" ht="15" x14ac:dyDescent="0.25">
      <c r="A951" s="122">
        <f>IF(ISNUMBER(SEARCH('Cover Page'!$D$9,Table1[[#This Row],[School District]])),MAX($A$1:A950)+1,0)</f>
        <v>0</v>
      </c>
      <c r="B951" s="253" t="s">
        <v>981</v>
      </c>
      <c r="C951" s="254" t="s">
        <v>3419</v>
      </c>
      <c r="D951" s="255" t="s">
        <v>154</v>
      </c>
      <c r="E951" s="253" t="s">
        <v>1290</v>
      </c>
      <c r="F951" s="255" t="s">
        <v>2214</v>
      </c>
      <c r="G951" s="122" t="str">
        <f ca="1"/>
        <v>Freeport SD 145</v>
      </c>
      <c r="H951" s="122" t="str">
        <f>IFERROR(VLOOKUP(ROWS($H$2:H951),$A$2:$B$995,2,FALSE),"")</f>
        <v/>
      </c>
    </row>
    <row r="952" spans="1:8" ht="12.75" customHeight="1" x14ac:dyDescent="0.25">
      <c r="A952" s="122">
        <f>IF(ISNUMBER(SEARCH('Cover Page'!$D$9,Table1[[#This Row],[School District]])),MAX($A$1:A951)+1,0)</f>
        <v>0</v>
      </c>
      <c r="B952" s="253" t="s">
        <v>982</v>
      </c>
      <c r="C952" s="254" t="s">
        <v>3420</v>
      </c>
      <c r="D952" s="255" t="s">
        <v>154</v>
      </c>
      <c r="E952" s="253" t="s">
        <v>1050</v>
      </c>
      <c r="F952" s="255" t="s">
        <v>2215</v>
      </c>
      <c r="G952" s="122" t="str">
        <f ca="1"/>
        <v>Freeport SD 145</v>
      </c>
      <c r="H952" s="122" t="str">
        <f>IFERROR(VLOOKUP(ROWS($H$2:H952),$A$2:$B$995,2,FALSE),"")</f>
        <v/>
      </c>
    </row>
    <row r="953" spans="1:8" ht="15" x14ac:dyDescent="0.25">
      <c r="A953" s="122">
        <f>IF(ISNUMBER(SEARCH('Cover Page'!$D$9,Table1[[#This Row],[School District]])),MAX($A$1:A952)+1,0)</f>
        <v>0</v>
      </c>
      <c r="B953" s="253" t="s">
        <v>983</v>
      </c>
      <c r="C953" s="254" t="s">
        <v>3421</v>
      </c>
      <c r="D953" s="255" t="s">
        <v>156</v>
      </c>
      <c r="E953" s="253" t="s">
        <v>2406</v>
      </c>
      <c r="F953" s="255" t="s">
        <v>2216</v>
      </c>
      <c r="G953" s="122" t="str">
        <f ca="1"/>
        <v>Freeport SD 145</v>
      </c>
      <c r="H953" s="122" t="str">
        <f>IFERROR(VLOOKUP(ROWS($H$2:H953),$A$2:$B$995,2,FALSE),"")</f>
        <v/>
      </c>
    </row>
    <row r="954" spans="1:8" ht="12.75" customHeight="1" x14ac:dyDescent="0.25">
      <c r="A954" s="122">
        <f>IF(ISNUMBER(SEARCH('Cover Page'!$D$9,Table1[[#This Row],[School District]])),MAX($A$1:A953)+1,0)</f>
        <v>0</v>
      </c>
      <c r="B954" s="253" t="s">
        <v>2217</v>
      </c>
      <c r="C954" s="254" t="s">
        <v>3422</v>
      </c>
      <c r="D954" s="255" t="s">
        <v>156</v>
      </c>
      <c r="E954" s="253" t="s">
        <v>1093</v>
      </c>
      <c r="F954" s="255" t="s">
        <v>2218</v>
      </c>
      <c r="G954" s="122" t="str">
        <f ca="1"/>
        <v>Freeport SD 145</v>
      </c>
      <c r="H954" s="122" t="str">
        <f>IFERROR(VLOOKUP(ROWS($H$2:H954),$A$2:$B$995,2,FALSE),"")</f>
        <v/>
      </c>
    </row>
    <row r="955" spans="1:8" ht="12.75" customHeight="1" x14ac:dyDescent="0.25">
      <c r="A955" s="122">
        <f>IF(ISNUMBER(SEARCH('Cover Page'!$D$9,Table1[[#This Row],[School District]])),MAX($A$1:A954)+1,0)</f>
        <v>0</v>
      </c>
      <c r="B955" s="253" t="s">
        <v>984</v>
      </c>
      <c r="C955" s="254" t="s">
        <v>3423</v>
      </c>
      <c r="D955" s="255" t="s">
        <v>154</v>
      </c>
      <c r="E955" s="253" t="s">
        <v>1050</v>
      </c>
      <c r="F955" s="255" t="s">
        <v>2219</v>
      </c>
      <c r="G955" s="122" t="str">
        <f ca="1"/>
        <v>Freeport SD 145</v>
      </c>
      <c r="H955" s="122" t="str">
        <f>IFERROR(VLOOKUP(ROWS($H$2:H955),$A$2:$B$995,2,FALSE),"")</f>
        <v/>
      </c>
    </row>
    <row r="956" spans="1:8" ht="15" x14ac:dyDescent="0.25">
      <c r="A956" s="122">
        <f>IF(ISNUMBER(SEARCH('Cover Page'!$D$9,Table1[[#This Row],[School District]])),MAX($A$1:A955)+1,0)</f>
        <v>0</v>
      </c>
      <c r="B956" s="253" t="s">
        <v>985</v>
      </c>
      <c r="C956" s="254" t="s">
        <v>3424</v>
      </c>
      <c r="D956" s="255" t="s">
        <v>201</v>
      </c>
      <c r="E956" s="253" t="s">
        <v>2407</v>
      </c>
      <c r="F956" s="255" t="s">
        <v>2220</v>
      </c>
      <c r="G956" s="122" t="str">
        <f ca="1"/>
        <v>Freeport SD 145</v>
      </c>
      <c r="H956" s="122" t="str">
        <f>IFERROR(VLOOKUP(ROWS($H$2:H956),$A$2:$B$995,2,FALSE),"")</f>
        <v/>
      </c>
    </row>
    <row r="957" spans="1:8" ht="15" x14ac:dyDescent="0.25">
      <c r="A957" s="122">
        <f>IF(ISNUMBER(SEARCH('Cover Page'!$D$9,Table1[[#This Row],[School District]])),MAX($A$1:A956)+1,0)</f>
        <v>0</v>
      </c>
      <c r="B957" s="253" t="s">
        <v>986</v>
      </c>
      <c r="C957" s="254" t="s">
        <v>3425</v>
      </c>
      <c r="D957" s="255" t="s">
        <v>156</v>
      </c>
      <c r="E957" s="253" t="s">
        <v>1536</v>
      </c>
      <c r="F957" s="255" t="s">
        <v>2221</v>
      </c>
      <c r="G957" s="122" t="str">
        <f ca="1"/>
        <v>Freeport SD 145</v>
      </c>
      <c r="H957" s="122" t="str">
        <f>IFERROR(VLOOKUP(ROWS($H$2:H957),$A$2:$B$995,2,FALSE),"")</f>
        <v/>
      </c>
    </row>
    <row r="958" spans="1:8" ht="12.75" customHeight="1" x14ac:dyDescent="0.25">
      <c r="A958" s="122">
        <f>IF(ISNUMBER(SEARCH('Cover Page'!$D$9,Table1[[#This Row],[School District]])),MAX($A$1:A957)+1,0)</f>
        <v>0</v>
      </c>
      <c r="B958" s="253" t="s">
        <v>987</v>
      </c>
      <c r="C958" s="254" t="s">
        <v>3426</v>
      </c>
      <c r="D958" s="255" t="s">
        <v>154</v>
      </c>
      <c r="E958" s="253" t="s">
        <v>1050</v>
      </c>
      <c r="F958" s="255" t="s">
        <v>2222</v>
      </c>
      <c r="G958" s="122" t="str">
        <f ca="1"/>
        <v>Freeport SD 145</v>
      </c>
      <c r="H958" s="122" t="str">
        <f>IFERROR(VLOOKUP(ROWS($H$2:H958),$A$2:$B$995,2,FALSE),"")</f>
        <v/>
      </c>
    </row>
    <row r="959" spans="1:8" ht="12.75" customHeight="1" x14ac:dyDescent="0.25">
      <c r="A959" s="122">
        <f>IF(ISNUMBER(SEARCH('Cover Page'!$D$9,Table1[[#This Row],[School District]])),MAX($A$1:A958)+1,0)</f>
        <v>0</v>
      </c>
      <c r="B959" s="253" t="s">
        <v>2223</v>
      </c>
      <c r="C959" s="254" t="s">
        <v>3427</v>
      </c>
      <c r="D959" s="255" t="s">
        <v>156</v>
      </c>
      <c r="E959" s="253" t="s">
        <v>1088</v>
      </c>
      <c r="F959" s="255" t="s">
        <v>2224</v>
      </c>
      <c r="G959" s="122" t="str">
        <f ca="1"/>
        <v>Freeport SD 145</v>
      </c>
      <c r="H959" s="122" t="str">
        <f>IFERROR(VLOOKUP(ROWS($H$2:H959),$A$2:$B$995,2,FALSE),"")</f>
        <v/>
      </c>
    </row>
    <row r="960" spans="1:8" ht="12.75" customHeight="1" x14ac:dyDescent="0.25">
      <c r="A960" s="122">
        <f>IF(ISNUMBER(SEARCH('Cover Page'!$D$9,Table1[[#This Row],[School District]])),MAX($A$1:A959)+1,0)</f>
        <v>0</v>
      </c>
      <c r="B960" s="253" t="s">
        <v>988</v>
      </c>
      <c r="C960" s="254" t="s">
        <v>3428</v>
      </c>
      <c r="D960" s="255" t="s">
        <v>156</v>
      </c>
      <c r="E960" s="253" t="s">
        <v>2408</v>
      </c>
      <c r="F960" s="255" t="s">
        <v>2225</v>
      </c>
      <c r="G960" s="122" t="str">
        <f ca="1"/>
        <v>Freeport SD 145</v>
      </c>
      <c r="H960" s="122" t="str">
        <f>IFERROR(VLOOKUP(ROWS($H$2:H960),$A$2:$B$995,2,FALSE),"")</f>
        <v/>
      </c>
    </row>
    <row r="961" spans="1:8" ht="12.75" customHeight="1" x14ac:dyDescent="0.25">
      <c r="A961" s="122">
        <f>IF(ISNUMBER(SEARCH('Cover Page'!$D$9,Table1[[#This Row],[School District]])),MAX($A$1:A960)+1,0)</f>
        <v>0</v>
      </c>
      <c r="B961" s="253" t="s">
        <v>989</v>
      </c>
      <c r="C961" s="254" t="s">
        <v>3429</v>
      </c>
      <c r="D961" s="255" t="s">
        <v>154</v>
      </c>
      <c r="E961" s="253" t="s">
        <v>1050</v>
      </c>
      <c r="F961" s="255" t="s">
        <v>2226</v>
      </c>
      <c r="G961" s="122" t="str">
        <f ca="1"/>
        <v>Freeport SD 145</v>
      </c>
      <c r="H961" s="122" t="str">
        <f>IFERROR(VLOOKUP(ROWS($H$2:H961),$A$2:$B$995,2,FALSE),"")</f>
        <v/>
      </c>
    </row>
    <row r="962" spans="1:8" ht="12.75" customHeight="1" x14ac:dyDescent="0.25">
      <c r="A962" s="122">
        <f>IF(ISNUMBER(SEARCH('Cover Page'!$D$9,Table1[[#This Row],[School District]])),MAX($A$1:A961)+1,0)</f>
        <v>0</v>
      </c>
      <c r="B962" s="253" t="s">
        <v>2227</v>
      </c>
      <c r="C962" s="254" t="s">
        <v>3430</v>
      </c>
      <c r="D962" s="255" t="s">
        <v>201</v>
      </c>
      <c r="E962" s="253" t="s">
        <v>1142</v>
      </c>
      <c r="F962" s="255" t="s">
        <v>2228</v>
      </c>
      <c r="G962" s="122" t="str">
        <f ca="1"/>
        <v>Freeport SD 145</v>
      </c>
      <c r="H962" s="122" t="str">
        <f>IFERROR(VLOOKUP(ROWS($H$2:H962),$A$2:$B$995,2,FALSE),"")</f>
        <v/>
      </c>
    </row>
    <row r="963" spans="1:8" ht="12.75" customHeight="1" x14ac:dyDescent="0.25">
      <c r="A963" s="122">
        <f>IF(ISNUMBER(SEARCH('Cover Page'!$D$9,Table1[[#This Row],[School District]])),MAX($A$1:A962)+1,0)</f>
        <v>0</v>
      </c>
      <c r="B963" s="253" t="s">
        <v>990</v>
      </c>
      <c r="C963" s="254" t="s">
        <v>3431</v>
      </c>
      <c r="D963" s="255" t="s">
        <v>154</v>
      </c>
      <c r="E963" s="253" t="s">
        <v>2413</v>
      </c>
      <c r="F963" s="255" t="s">
        <v>2229</v>
      </c>
      <c r="G963" s="122" t="str">
        <f ca="1"/>
        <v>Freeport SD 145</v>
      </c>
      <c r="H963" s="122" t="str">
        <f>IFERROR(VLOOKUP(ROWS($H$2:H963),$A$2:$B$995,2,FALSE),"")</f>
        <v/>
      </c>
    </row>
    <row r="964" spans="1:8" ht="12.75" customHeight="1" x14ac:dyDescent="0.25">
      <c r="A964" s="122">
        <f>IF(ISNUMBER(SEARCH('Cover Page'!$D$9,Table1[[#This Row],[School District]])),MAX($A$1:A963)+1,0)</f>
        <v>0</v>
      </c>
      <c r="B964" s="253" t="s">
        <v>991</v>
      </c>
      <c r="C964" s="254" t="s">
        <v>3432</v>
      </c>
      <c r="D964" s="255" t="s">
        <v>201</v>
      </c>
      <c r="E964" s="253" t="s">
        <v>1120</v>
      </c>
      <c r="F964" s="255" t="s">
        <v>2230</v>
      </c>
      <c r="G964" s="122" t="str">
        <f ca="1"/>
        <v>Freeport SD 145</v>
      </c>
      <c r="H964" s="122" t="str">
        <f>IFERROR(VLOOKUP(ROWS($H$2:H964),$A$2:$B$995,2,FALSE),"")</f>
        <v/>
      </c>
    </row>
    <row r="965" spans="1:8" ht="12.75" customHeight="1" x14ac:dyDescent="0.25">
      <c r="A965" s="122">
        <f>IF(ISNUMBER(SEARCH('Cover Page'!$D$9,Table1[[#This Row],[School District]])),MAX($A$1:A964)+1,0)</f>
        <v>0</v>
      </c>
      <c r="B965" s="253" t="s">
        <v>2231</v>
      </c>
      <c r="C965" s="254" t="s">
        <v>3433</v>
      </c>
      <c r="D965" s="255" t="s">
        <v>154</v>
      </c>
      <c r="E965" s="253" t="s">
        <v>1120</v>
      </c>
      <c r="F965" s="255" t="s">
        <v>2232</v>
      </c>
      <c r="G965" s="122" t="str">
        <f ca="1"/>
        <v>Freeport SD 145</v>
      </c>
      <c r="H965" s="122" t="str">
        <f>IFERROR(VLOOKUP(ROWS($H$2:H965),$A$2:$B$995,2,FALSE),"")</f>
        <v/>
      </c>
    </row>
    <row r="966" spans="1:8" ht="15" x14ac:dyDescent="0.25">
      <c r="A966" s="122">
        <f>IF(ISNUMBER(SEARCH('Cover Page'!$D$9,Table1[[#This Row],[School District]])),MAX($A$1:A965)+1,0)</f>
        <v>0</v>
      </c>
      <c r="B966" s="253" t="s">
        <v>992</v>
      </c>
      <c r="C966" s="254" t="s">
        <v>3434</v>
      </c>
      <c r="D966" s="255" t="s">
        <v>156</v>
      </c>
      <c r="E966" s="253" t="s">
        <v>2409</v>
      </c>
      <c r="F966" s="255" t="s">
        <v>2233</v>
      </c>
      <c r="G966" s="122" t="str">
        <f ca="1"/>
        <v>Freeport SD 145</v>
      </c>
      <c r="H966" s="122" t="str">
        <f>IFERROR(VLOOKUP(ROWS($H$2:H966),$A$2:$B$995,2,FALSE),"")</f>
        <v/>
      </c>
    </row>
    <row r="967" spans="1:8" ht="12.75" customHeight="1" x14ac:dyDescent="0.25">
      <c r="A967" s="122">
        <f>IF(ISNUMBER(SEARCH('Cover Page'!$D$9,Table1[[#This Row],[School District]])),MAX($A$1:A966)+1,0)</f>
        <v>0</v>
      </c>
      <c r="B967" s="253" t="s">
        <v>993</v>
      </c>
      <c r="C967" s="254" t="s">
        <v>3435</v>
      </c>
      <c r="D967" s="255" t="s">
        <v>201</v>
      </c>
      <c r="E967" s="253" t="s">
        <v>1232</v>
      </c>
      <c r="F967" s="255" t="s">
        <v>2234</v>
      </c>
      <c r="G967" s="122" t="str">
        <f ca="1"/>
        <v>Freeport SD 145</v>
      </c>
      <c r="H967" s="122" t="str">
        <f>IFERROR(VLOOKUP(ROWS($H$2:H967),$A$2:$B$995,2,FALSE),"")</f>
        <v/>
      </c>
    </row>
    <row r="968" spans="1:8" ht="12.75" customHeight="1" x14ac:dyDescent="0.25">
      <c r="A968" s="122">
        <f>IF(ISNUMBER(SEARCH('Cover Page'!$D$9,Table1[[#This Row],[School District]])),MAX($A$1:A967)+1,0)</f>
        <v>0</v>
      </c>
      <c r="B968" s="253" t="s">
        <v>994</v>
      </c>
      <c r="C968" s="254" t="s">
        <v>3436</v>
      </c>
      <c r="D968" s="255" t="s">
        <v>201</v>
      </c>
      <c r="E968" s="253" t="s">
        <v>1232</v>
      </c>
      <c r="F968" s="255" t="s">
        <v>2234</v>
      </c>
      <c r="G968" s="122" t="str">
        <f ca="1"/>
        <v>Freeport SD 145</v>
      </c>
      <c r="H968" s="122" t="str">
        <f>IFERROR(VLOOKUP(ROWS($H$2:H968),$A$2:$B$995,2,FALSE),"")</f>
        <v/>
      </c>
    </row>
    <row r="969" spans="1:8" ht="12.75" customHeight="1" x14ac:dyDescent="0.25">
      <c r="A969" s="122">
        <f>IF(ISNUMBER(SEARCH('Cover Page'!$D$9,Table1[[#This Row],[School District]])),MAX($A$1:A968)+1,0)</f>
        <v>0</v>
      </c>
      <c r="B969" s="253" t="s">
        <v>995</v>
      </c>
      <c r="C969" s="254" t="s">
        <v>3437</v>
      </c>
      <c r="D969" s="255" t="s">
        <v>156</v>
      </c>
      <c r="E969" s="253" t="s">
        <v>1101</v>
      </c>
      <c r="F969" s="255" t="s">
        <v>2235</v>
      </c>
      <c r="G969" s="122" t="str">
        <f ca="1"/>
        <v>Freeport SD 145</v>
      </c>
      <c r="H969" s="122" t="str">
        <f>IFERROR(VLOOKUP(ROWS($H$2:H969),$A$2:$B$995,2,FALSE),"")</f>
        <v/>
      </c>
    </row>
    <row r="970" spans="1:8" ht="12.75" customHeight="1" x14ac:dyDescent="0.25">
      <c r="A970" s="122">
        <f>IF(ISNUMBER(SEARCH('Cover Page'!$D$9,Table1[[#This Row],[School District]])),MAX($A$1:A969)+1,0)</f>
        <v>0</v>
      </c>
      <c r="B970" s="253" t="s">
        <v>996</v>
      </c>
      <c r="C970" s="254" t="s">
        <v>3438</v>
      </c>
      <c r="D970" s="255" t="s">
        <v>154</v>
      </c>
      <c r="E970" s="253" t="s">
        <v>1054</v>
      </c>
      <c r="F970" s="255" t="s">
        <v>2236</v>
      </c>
      <c r="G970" s="122" t="str">
        <f ca="1"/>
        <v>Freeport SD 145</v>
      </c>
      <c r="H970" s="122" t="str">
        <f>IFERROR(VLOOKUP(ROWS($H$2:H970),$A$2:$B$995,2,FALSE),"")</f>
        <v/>
      </c>
    </row>
    <row r="971" spans="1:8" ht="12.75" customHeight="1" x14ac:dyDescent="0.25">
      <c r="A971" s="122">
        <f>IF(ISNUMBER(SEARCH('Cover Page'!$D$9,Table1[[#This Row],[School District]])),MAX($A$1:A970)+1,0)</f>
        <v>0</v>
      </c>
      <c r="B971" s="253" t="s">
        <v>997</v>
      </c>
      <c r="C971" s="254" t="s">
        <v>3439</v>
      </c>
      <c r="D971" s="255" t="s">
        <v>154</v>
      </c>
      <c r="E971" s="253" t="s">
        <v>1050</v>
      </c>
      <c r="F971" s="255" t="s">
        <v>2237</v>
      </c>
      <c r="G971" s="122" t="str">
        <f ca="1"/>
        <v>Freeport SD 145</v>
      </c>
      <c r="H971" s="122" t="str">
        <f>IFERROR(VLOOKUP(ROWS($H$2:H971),$A$2:$B$995,2,FALSE),"")</f>
        <v/>
      </c>
    </row>
    <row r="972" spans="1:8" ht="12.75" customHeight="1" x14ac:dyDescent="0.25">
      <c r="A972" s="122">
        <f>IF(ISNUMBER(SEARCH('Cover Page'!$D$9,Table1[[#This Row],[School District]])),MAX($A$1:A971)+1,0)</f>
        <v>0</v>
      </c>
      <c r="B972" s="253" t="s">
        <v>2238</v>
      </c>
      <c r="C972" s="254" t="s">
        <v>3440</v>
      </c>
      <c r="D972" s="255" t="s">
        <v>201</v>
      </c>
      <c r="E972" s="253" t="s">
        <v>1050</v>
      </c>
      <c r="F972" s="255" t="s">
        <v>2239</v>
      </c>
      <c r="G972" s="122" t="str">
        <f ca="1"/>
        <v>Freeport SD 145</v>
      </c>
      <c r="H972" s="122" t="str">
        <f>IFERROR(VLOOKUP(ROWS($H$2:H972),$A$2:$B$995,2,FALSE),"")</f>
        <v/>
      </c>
    </row>
    <row r="973" spans="1:8" ht="15" x14ac:dyDescent="0.25">
      <c r="A973" s="122">
        <f>IF(ISNUMBER(SEARCH('Cover Page'!$D$9,Table1[[#This Row],[School District]])),MAX($A$1:A972)+1,0)</f>
        <v>0</v>
      </c>
      <c r="B973" s="253" t="s">
        <v>998</v>
      </c>
      <c r="C973" s="254" t="s">
        <v>3441</v>
      </c>
      <c r="D973" s="255" t="s">
        <v>154</v>
      </c>
      <c r="E973" s="253" t="s">
        <v>1050</v>
      </c>
      <c r="F973" s="255" t="s">
        <v>2239</v>
      </c>
      <c r="G973" s="122" t="str">
        <f ca="1"/>
        <v>Freeport SD 145</v>
      </c>
      <c r="H973" s="122" t="str">
        <f>IFERROR(VLOOKUP(ROWS($H$2:H973),$A$2:$B$995,2,FALSE),"")</f>
        <v/>
      </c>
    </row>
    <row r="974" spans="1:8" ht="12.75" customHeight="1" x14ac:dyDescent="0.25">
      <c r="A974" s="122">
        <f>IF(ISNUMBER(SEARCH('Cover Page'!$D$9,Table1[[#This Row],[School District]])),MAX($A$1:A973)+1,0)</f>
        <v>0</v>
      </c>
      <c r="B974" s="253" t="s">
        <v>999</v>
      </c>
      <c r="C974" s="254" t="s">
        <v>3442</v>
      </c>
      <c r="D974" s="255" t="s">
        <v>156</v>
      </c>
      <c r="E974" s="253" t="s">
        <v>1120</v>
      </c>
      <c r="F974" s="255" t="s">
        <v>2240</v>
      </c>
      <c r="G974" s="122" t="str">
        <f ca="1"/>
        <v>Freeport SD 145</v>
      </c>
      <c r="H974" s="122" t="str">
        <f>IFERROR(VLOOKUP(ROWS($H$2:H974),$A$2:$B$995,2,FALSE),"")</f>
        <v/>
      </c>
    </row>
    <row r="975" spans="1:8" ht="12.75" customHeight="1" x14ac:dyDescent="0.25">
      <c r="A975" s="122">
        <f>IF(ISNUMBER(SEARCH('Cover Page'!$D$9,Table1[[#This Row],[School District]])),MAX($A$1:A974)+1,0)</f>
        <v>0</v>
      </c>
      <c r="B975" s="253" t="s">
        <v>1000</v>
      </c>
      <c r="C975" s="254" t="s">
        <v>3443</v>
      </c>
      <c r="D975" s="255" t="s">
        <v>156</v>
      </c>
      <c r="E975" s="253" t="s">
        <v>2410</v>
      </c>
      <c r="F975" s="255" t="s">
        <v>2241</v>
      </c>
      <c r="G975" s="122" t="str">
        <f ca="1"/>
        <v>Freeport SD 145</v>
      </c>
      <c r="H975" s="122" t="str">
        <f>IFERROR(VLOOKUP(ROWS($H$2:H975),$A$2:$B$995,2,FALSE),"")</f>
        <v/>
      </c>
    </row>
    <row r="976" spans="1:8" ht="12.75" customHeight="1" x14ac:dyDescent="0.25">
      <c r="A976" s="122">
        <f>IF(ISNUMBER(SEARCH('Cover Page'!$D$9,Table1[[#This Row],[School District]])),MAX($A$1:A975)+1,0)</f>
        <v>0</v>
      </c>
      <c r="B976" s="253" t="s">
        <v>1001</v>
      </c>
      <c r="C976" s="254" t="s">
        <v>3444</v>
      </c>
      <c r="D976" s="255" t="s">
        <v>156</v>
      </c>
      <c r="E976" s="253" t="s">
        <v>1253</v>
      </c>
      <c r="F976" s="255" t="s">
        <v>2242</v>
      </c>
      <c r="G976" s="122" t="str">
        <f ca="1"/>
        <v>Freeport SD 145</v>
      </c>
      <c r="H976" s="122" t="str">
        <f>IFERROR(VLOOKUP(ROWS($H$2:H976),$A$2:$B$995,2,FALSE),"")</f>
        <v/>
      </c>
    </row>
    <row r="977" spans="1:8" ht="12.75" customHeight="1" x14ac:dyDescent="0.25">
      <c r="A977" s="122">
        <f>IF(ISNUMBER(SEARCH('Cover Page'!$D$9,Table1[[#This Row],[School District]])),MAX($A$1:A976)+1,0)</f>
        <v>0</v>
      </c>
      <c r="B977" s="253" t="s">
        <v>1002</v>
      </c>
      <c r="C977" s="254" t="s">
        <v>3445</v>
      </c>
      <c r="D977" s="255" t="s">
        <v>154</v>
      </c>
      <c r="E977" s="253" t="s">
        <v>2297</v>
      </c>
      <c r="F977" s="255" t="s">
        <v>2243</v>
      </c>
      <c r="G977" s="122" t="str">
        <f ca="1"/>
        <v>Freeport SD 145</v>
      </c>
      <c r="H977" s="122" t="str">
        <f>IFERROR(VLOOKUP(ROWS($H$2:H977),$A$2:$B$995,2,FALSE),"")</f>
        <v/>
      </c>
    </row>
    <row r="978" spans="1:8" ht="12.75" customHeight="1" x14ac:dyDescent="0.25">
      <c r="A978" s="122">
        <f>IF(ISNUMBER(SEARCH('Cover Page'!$D$9,Table1[[#This Row],[School District]])),MAX($A$1:A977)+1,0)</f>
        <v>0</v>
      </c>
      <c r="B978" s="253" t="s">
        <v>1003</v>
      </c>
      <c r="C978" s="254" t="s">
        <v>3446</v>
      </c>
      <c r="D978" s="255" t="s">
        <v>201</v>
      </c>
      <c r="E978" s="253" t="s">
        <v>1220</v>
      </c>
      <c r="F978" s="255" t="s">
        <v>2244</v>
      </c>
      <c r="G978" s="122" t="str">
        <f ca="1"/>
        <v>Freeport SD 145</v>
      </c>
      <c r="H978" s="122" t="str">
        <f>IFERROR(VLOOKUP(ROWS($H$2:H978),$A$2:$B$995,2,FALSE),"")</f>
        <v/>
      </c>
    </row>
    <row r="979" spans="1:8" ht="12.75" customHeight="1" x14ac:dyDescent="0.25">
      <c r="A979" s="122">
        <f>IF(ISNUMBER(SEARCH('Cover Page'!$D$9,Table1[[#This Row],[School District]])),MAX($A$1:A978)+1,0)</f>
        <v>0</v>
      </c>
      <c r="B979" s="253" t="s">
        <v>1004</v>
      </c>
      <c r="C979" s="254" t="s">
        <v>3447</v>
      </c>
      <c r="D979" s="255" t="s">
        <v>156</v>
      </c>
      <c r="E979" s="253" t="s">
        <v>1220</v>
      </c>
      <c r="F979" s="255" t="s">
        <v>2245</v>
      </c>
      <c r="G979" s="122" t="str">
        <f ca="1"/>
        <v>Freeport SD 145</v>
      </c>
      <c r="H979" s="122" t="str">
        <f>IFERROR(VLOOKUP(ROWS($H$2:H979),$A$2:$B$995,2,FALSE),"")</f>
        <v/>
      </c>
    </row>
    <row r="980" spans="1:8" ht="12.75" customHeight="1" x14ac:dyDescent="0.25">
      <c r="A980" s="122">
        <f>IF(ISNUMBER(SEARCH('Cover Page'!$D$9,Table1[[#This Row],[School District]])),MAX($A$1:A979)+1,0)</f>
        <v>0</v>
      </c>
      <c r="B980" s="253" t="s">
        <v>1005</v>
      </c>
      <c r="C980" s="254" t="s">
        <v>3448</v>
      </c>
      <c r="D980" s="255" t="s">
        <v>154</v>
      </c>
      <c r="E980" s="253" t="s">
        <v>1050</v>
      </c>
      <c r="F980" s="255" t="s">
        <v>2246</v>
      </c>
      <c r="G980" s="122" t="str">
        <f ca="1"/>
        <v>Freeport SD 145</v>
      </c>
      <c r="H980" s="122" t="str">
        <f>IFERROR(VLOOKUP(ROWS($H$2:H980),$A$2:$B$995,2,FALSE),"")</f>
        <v/>
      </c>
    </row>
    <row r="981" spans="1:8" ht="12.75" customHeight="1" x14ac:dyDescent="0.25">
      <c r="A981" s="122">
        <f>IF(ISNUMBER(SEARCH('Cover Page'!$D$9,Table1[[#This Row],[School District]])),MAX($A$1:A980)+1,0)</f>
        <v>0</v>
      </c>
      <c r="B981" s="253" t="s">
        <v>1006</v>
      </c>
      <c r="C981" s="254" t="s">
        <v>3449</v>
      </c>
      <c r="D981" s="255" t="s">
        <v>154</v>
      </c>
      <c r="E981" s="253" t="s">
        <v>1048</v>
      </c>
      <c r="F981" s="255" t="s">
        <v>2247</v>
      </c>
      <c r="G981" s="122" t="str">
        <f ca="1"/>
        <v>Freeport SD 145</v>
      </c>
      <c r="H981" s="122" t="str">
        <f>IFERROR(VLOOKUP(ROWS($H$2:H981),$A$2:$B$995,2,FALSE),"")</f>
        <v/>
      </c>
    </row>
    <row r="982" spans="1:8" ht="12.75" customHeight="1" x14ac:dyDescent="0.25">
      <c r="A982" s="122">
        <f>IF(ISNUMBER(SEARCH('Cover Page'!$D$9,Table1[[#This Row],[School District]])),MAX($A$1:A981)+1,0)</f>
        <v>0</v>
      </c>
      <c r="B982" s="253" t="s">
        <v>1007</v>
      </c>
      <c r="C982" s="254" t="s">
        <v>3450</v>
      </c>
      <c r="D982" s="255" t="s">
        <v>154</v>
      </c>
      <c r="E982" s="253" t="s">
        <v>2295</v>
      </c>
      <c r="F982" s="255" t="s">
        <v>2248</v>
      </c>
      <c r="G982" s="122" t="str">
        <f ca="1"/>
        <v>Freeport SD 145</v>
      </c>
      <c r="H982" s="122" t="str">
        <f>IFERROR(VLOOKUP(ROWS($H$2:H982),$A$2:$B$995,2,FALSE),"")</f>
        <v/>
      </c>
    </row>
    <row r="983" spans="1:8" ht="12.75" customHeight="1" x14ac:dyDescent="0.25">
      <c r="A983" s="122">
        <f>IF(ISNUMBER(SEARCH('Cover Page'!$D$9,Table1[[#This Row],[School District]])),MAX($A$1:A982)+1,0)</f>
        <v>0</v>
      </c>
      <c r="B983" s="253" t="s">
        <v>1008</v>
      </c>
      <c r="C983" s="254" t="s">
        <v>3451</v>
      </c>
      <c r="D983" s="255" t="s">
        <v>154</v>
      </c>
      <c r="E983" s="253" t="s">
        <v>1046</v>
      </c>
      <c r="F983" s="255" t="s">
        <v>2249</v>
      </c>
      <c r="G983" s="122" t="str">
        <f ca="1"/>
        <v>Freeport SD 145</v>
      </c>
      <c r="H983" s="122" t="str">
        <f>IFERROR(VLOOKUP(ROWS($H$2:H983),$A$2:$B$995,2,FALSE),"")</f>
        <v/>
      </c>
    </row>
    <row r="984" spans="1:8" ht="15" x14ac:dyDescent="0.25">
      <c r="A984" s="122">
        <f>IF(ISNUMBER(SEARCH('Cover Page'!$D$9,Table1[[#This Row],[School District]])),MAX($A$1:A983)+1,0)</f>
        <v>0</v>
      </c>
      <c r="B984" s="253" t="s">
        <v>2250</v>
      </c>
      <c r="C984" s="254" t="s">
        <v>3452</v>
      </c>
      <c r="D984" s="255" t="s">
        <v>154</v>
      </c>
      <c r="E984" s="253" t="s">
        <v>1066</v>
      </c>
      <c r="F984" s="255" t="s">
        <v>2251</v>
      </c>
      <c r="G984" s="122" t="str">
        <f ca="1"/>
        <v>Freeport SD 145</v>
      </c>
      <c r="H984" s="122" t="str">
        <f>IFERROR(VLOOKUP(ROWS($H$2:H984),$A$2:$B$995,2,FALSE),"")</f>
        <v/>
      </c>
    </row>
    <row r="985" spans="1:8" ht="15" x14ac:dyDescent="0.25">
      <c r="A985" s="122">
        <f>IF(ISNUMBER(SEARCH('Cover Page'!$D$9,Table1[[#This Row],[School District]])),MAX($A$1:A984)+1,0)</f>
        <v>0</v>
      </c>
      <c r="B985" s="253" t="s">
        <v>1009</v>
      </c>
      <c r="C985" s="254" t="s">
        <v>3453</v>
      </c>
      <c r="D985" s="255" t="s">
        <v>201</v>
      </c>
      <c r="E985" s="253" t="s">
        <v>1265</v>
      </c>
      <c r="F985" s="255" t="s">
        <v>2252</v>
      </c>
      <c r="G985" s="122" t="str">
        <f ca="1"/>
        <v>Freeport SD 145</v>
      </c>
      <c r="H985" s="122" t="str">
        <f>IFERROR(VLOOKUP(ROWS($H$2:H985),$A$2:$B$995,2,FALSE),"")</f>
        <v/>
      </c>
    </row>
    <row r="986" spans="1:8" ht="15" x14ac:dyDescent="0.25">
      <c r="A986" s="122">
        <f>IF(ISNUMBER(SEARCH('Cover Page'!$D$9,Table1[[#This Row],[School District]])),MAX($A$1:A985)+1,0)</f>
        <v>0</v>
      </c>
      <c r="B986" s="253" t="s">
        <v>1010</v>
      </c>
      <c r="C986" s="254" t="s">
        <v>3454</v>
      </c>
      <c r="D986" s="255" t="s">
        <v>154</v>
      </c>
      <c r="E986" s="253" t="s">
        <v>1048</v>
      </c>
      <c r="F986" s="255" t="s">
        <v>2253</v>
      </c>
      <c r="G986" s="122" t="str">
        <f ca="1"/>
        <v>Freeport SD 145</v>
      </c>
      <c r="H986" s="122" t="str">
        <f>IFERROR(VLOOKUP(ROWS($H$2:H986),$A$2:$B$995,2,FALSE),"")</f>
        <v/>
      </c>
    </row>
    <row r="987" spans="1:8" ht="15" x14ac:dyDescent="0.25">
      <c r="A987" s="122">
        <f>IF(ISNUMBER(SEARCH('Cover Page'!$D$9,Table1[[#This Row],[School District]])),MAX($A$1:A986)+1,0)</f>
        <v>0</v>
      </c>
      <c r="B987" s="253" t="s">
        <v>1011</v>
      </c>
      <c r="C987" s="254" t="s">
        <v>3455</v>
      </c>
      <c r="D987" s="255" t="s">
        <v>156</v>
      </c>
      <c r="E987" s="253" t="s">
        <v>1325</v>
      </c>
      <c r="F987" s="255" t="s">
        <v>2254</v>
      </c>
      <c r="G987" s="122" t="str">
        <f ca="1"/>
        <v>Freeport SD 145</v>
      </c>
      <c r="H987" s="122" t="str">
        <f>IFERROR(VLOOKUP(ROWS($H$2:H987),$A$2:$B$995,2,FALSE),"")</f>
        <v/>
      </c>
    </row>
    <row r="988" spans="1:8" ht="15" x14ac:dyDescent="0.25">
      <c r="A988" s="122">
        <f>IF(ISNUMBER(SEARCH('Cover Page'!$D$9,Table1[[#This Row],[School District]])),MAX($A$1:A987)+1,0)</f>
        <v>0</v>
      </c>
      <c r="B988" s="253" t="s">
        <v>2255</v>
      </c>
      <c r="C988" s="254" t="s">
        <v>3456</v>
      </c>
      <c r="D988" s="255" t="s">
        <v>156</v>
      </c>
      <c r="E988" s="253" t="s">
        <v>1140</v>
      </c>
      <c r="F988" s="255" t="s">
        <v>2256</v>
      </c>
      <c r="G988" s="122" t="str">
        <f ca="1"/>
        <v>Freeport SD 145</v>
      </c>
      <c r="H988" s="122" t="str">
        <f>IFERROR(VLOOKUP(ROWS($H$2:H988),$A$2:$B$995,2,FALSE),"")</f>
        <v/>
      </c>
    </row>
    <row r="989" spans="1:8" ht="15" x14ac:dyDescent="0.25">
      <c r="A989" s="122">
        <f>IF(ISNUMBER(SEARCH('Cover Page'!$D$9,Table1[[#This Row],[School District]])),MAX($A$1:A988)+1,0)</f>
        <v>0</v>
      </c>
      <c r="B989" s="253" t="s">
        <v>1012</v>
      </c>
      <c r="C989" s="254" t="s">
        <v>3457</v>
      </c>
      <c r="D989" s="255" t="s">
        <v>154</v>
      </c>
      <c r="E989" s="253" t="s">
        <v>2297</v>
      </c>
      <c r="F989" s="255" t="s">
        <v>2257</v>
      </c>
      <c r="G989" s="122" t="str">
        <f ca="1"/>
        <v>Freeport SD 145</v>
      </c>
      <c r="H989" s="122" t="str">
        <f>IFERROR(VLOOKUP(ROWS($H$2:H989),$A$2:$B$995,2,FALSE),"")</f>
        <v/>
      </c>
    </row>
    <row r="990" spans="1:8" ht="15" x14ac:dyDescent="0.25">
      <c r="A990" s="122">
        <f>IF(ISNUMBER(SEARCH('Cover Page'!$D$9,Table1[[#This Row],[School District]])),MAX($A$1:A989)+1,0)</f>
        <v>0</v>
      </c>
      <c r="B990" s="253" t="s">
        <v>1013</v>
      </c>
      <c r="C990" s="254" t="s">
        <v>3458</v>
      </c>
      <c r="D990" s="255" t="s">
        <v>156</v>
      </c>
      <c r="E990" s="253" t="s">
        <v>1056</v>
      </c>
      <c r="F990" s="255" t="s">
        <v>2258</v>
      </c>
      <c r="G990" s="122" t="str">
        <f ca="1"/>
        <v>Freeport SD 145</v>
      </c>
      <c r="H990" s="122" t="str">
        <f>IFERROR(VLOOKUP(ROWS($H$2:H990),$A$2:$B$995,2,FALSE),"")</f>
        <v/>
      </c>
    </row>
    <row r="991" spans="1:8" ht="15" x14ac:dyDescent="0.25">
      <c r="A991" s="122">
        <f>IF(ISNUMBER(SEARCH('Cover Page'!$D$9,Table1[[#This Row],[School District]])),MAX($A$1:A990)+1,0)</f>
        <v>0</v>
      </c>
      <c r="B991" s="253" t="s">
        <v>1014</v>
      </c>
      <c r="C991" s="254" t="s">
        <v>3459</v>
      </c>
      <c r="D991" s="255" t="s">
        <v>154</v>
      </c>
      <c r="E991" s="253" t="s">
        <v>1050</v>
      </c>
      <c r="F991" s="255" t="s">
        <v>2259</v>
      </c>
      <c r="G991" s="122" t="str">
        <f ca="1"/>
        <v>Freeport SD 145</v>
      </c>
      <c r="H991" s="122" t="str">
        <f>IFERROR(VLOOKUP(ROWS($H$2:H991),$A$2:$B$995,2,FALSE),"")</f>
        <v/>
      </c>
    </row>
    <row r="992" spans="1:8" ht="15" x14ac:dyDescent="0.25">
      <c r="A992" s="122">
        <f>IF(ISNUMBER(SEARCH('Cover Page'!$D$9,Table1[[#This Row],[School District]])),MAX($A$1:A991)+1,0)</f>
        <v>0</v>
      </c>
      <c r="B992" s="253" t="s">
        <v>1015</v>
      </c>
      <c r="C992" s="254" t="s">
        <v>3460</v>
      </c>
      <c r="D992" s="255" t="s">
        <v>156</v>
      </c>
      <c r="E992" s="253" t="s">
        <v>2411</v>
      </c>
      <c r="F992" s="255" t="s">
        <v>2260</v>
      </c>
      <c r="G992" s="122" t="str">
        <f ca="1"/>
        <v>Freeport SD 145</v>
      </c>
      <c r="H992" s="122" t="str">
        <f>IFERROR(VLOOKUP(ROWS($H$2:H992),$A$2:$B$995,2,FALSE),"")</f>
        <v/>
      </c>
    </row>
    <row r="993" spans="1:8" ht="15" x14ac:dyDescent="0.25">
      <c r="A993" s="122">
        <f>IF(ISNUMBER(SEARCH('Cover Page'!$D$9,Table1[[#This Row],[School District]])),MAX($A$1:A992)+1,0)</f>
        <v>0</v>
      </c>
      <c r="B993" s="253" t="s">
        <v>1016</v>
      </c>
      <c r="C993" s="254" t="s">
        <v>3461</v>
      </c>
      <c r="D993" s="255" t="s">
        <v>156</v>
      </c>
      <c r="E993" s="253" t="s">
        <v>1052</v>
      </c>
      <c r="F993" s="255" t="s">
        <v>2261</v>
      </c>
      <c r="G993" s="122" t="str">
        <f ca="1"/>
        <v>Freeport SD 145</v>
      </c>
      <c r="H993" s="122" t="str">
        <f>IFERROR(VLOOKUP(ROWS($H$2:H993),$A$2:$B$995,2,FALSE),"")</f>
        <v/>
      </c>
    </row>
    <row r="994" spans="1:8" ht="15" x14ac:dyDescent="0.25">
      <c r="A994" s="122">
        <f>IF(ISNUMBER(SEARCH('Cover Page'!$D$9,Table1[[#This Row],[School District]])),MAX($A$1:A993)+1,0)</f>
        <v>0</v>
      </c>
      <c r="B994" s="253" t="s">
        <v>1017</v>
      </c>
      <c r="C994" s="254" t="s">
        <v>3462</v>
      </c>
      <c r="D994" s="255" t="s">
        <v>154</v>
      </c>
      <c r="E994" s="253" t="s">
        <v>1048</v>
      </c>
      <c r="F994" s="255" t="s">
        <v>2262</v>
      </c>
      <c r="G994" s="122" t="str">
        <f ca="1"/>
        <v>Freeport SD 145</v>
      </c>
      <c r="H994" s="122" t="str">
        <f>IFERROR(VLOOKUP(ROWS($H$2:H994),$A$2:$B$995,2,FALSE),"")</f>
        <v/>
      </c>
    </row>
    <row r="995" spans="1:8" x14ac:dyDescent="0.2">
      <c r="A995" s="122">
        <f>IF(ISNUMBER(SEARCH('Cover Page'!$D$9,Table1[[#This Row],[School District]])),MAX($A$1:A994)+1,0)</f>
        <v>0</v>
      </c>
      <c r="B995" s="198" t="s">
        <v>1018</v>
      </c>
      <c r="C995" s="224" t="s">
        <v>3463</v>
      </c>
      <c r="D995" t="s">
        <v>155</v>
      </c>
      <c r="E995" t="s">
        <v>1048</v>
      </c>
      <c r="F995" t="s">
        <v>2263</v>
      </c>
      <c r="G995" s="122" t="str">
        <f ca="1"/>
        <v>Freeport SD 145</v>
      </c>
      <c r="H995" s="122" t="str">
        <f>IFERROR(VLOOKUP(ROWS($H$2:H995),$A$2:$B$995,2,FALSE),"")</f>
        <v/>
      </c>
    </row>
  </sheetData>
  <sheetProtection algorithmName="SHA-512" hashValue="vV0pzkSI6Bubyg3n8r7mWkA7U7zxFDFvZYy6Co9uJTTIYJO3mp+jWcbRzKckMs4bCZ6lCnC/VYlSYz0rCilYmQ==" saltValue="od/lKhvwJ6byeH8OSC4ahw==" spinCount="100000" sheet="1" objects="1" scenarios="1"/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J32"/>
  <sheetViews>
    <sheetView workbookViewId="0">
      <selection activeCell="U27" sqref="U27"/>
    </sheetView>
  </sheetViews>
  <sheetFormatPr defaultRowHeight="12.75" x14ac:dyDescent="0.2"/>
  <cols>
    <col min="1" max="1" width="14.7109375" bestFit="1" customWidth="1"/>
    <col min="2" max="2" width="4.42578125" bestFit="1" customWidth="1"/>
    <col min="3" max="3" width="15" bestFit="1" customWidth="1"/>
  </cols>
  <sheetData>
    <row r="1" spans="1:4" ht="15.75" x14ac:dyDescent="0.25">
      <c r="A1" s="208" t="s">
        <v>2266</v>
      </c>
      <c r="B1" s="208"/>
      <c r="C1" s="2"/>
    </row>
    <row r="2" spans="1:4" ht="15.75" x14ac:dyDescent="0.25">
      <c r="A2" s="209">
        <v>2024</v>
      </c>
      <c r="B2" s="209"/>
      <c r="C2" s="2"/>
    </row>
    <row r="3" spans="1:4" x14ac:dyDescent="0.2">
      <c r="A3" s="210" t="s">
        <v>2267</v>
      </c>
      <c r="C3" s="210"/>
    </row>
    <row r="4" spans="1:4" x14ac:dyDescent="0.2">
      <c r="A4" s="211">
        <v>45626</v>
      </c>
      <c r="B4" s="27">
        <v>2024</v>
      </c>
      <c r="C4" s="211"/>
      <c r="D4" s="27"/>
    </row>
    <row r="6" spans="1:4" x14ac:dyDescent="0.2">
      <c r="A6" s="196" t="s">
        <v>2269</v>
      </c>
    </row>
    <row r="7" spans="1:4" x14ac:dyDescent="0.2">
      <c r="A7" s="85" t="s">
        <v>2276</v>
      </c>
    </row>
    <row r="8" spans="1:4" x14ac:dyDescent="0.2">
      <c r="A8" s="85" t="s">
        <v>2270</v>
      </c>
    </row>
    <row r="32" spans="10:10" x14ac:dyDescent="0.2">
      <c r="J32" s="85"/>
    </row>
  </sheetData>
  <sheetProtection algorithmName="SHA-512" hashValue="UGoKlWdz7cb0IQYnZQjslDDjzUKwSznNiTUHofuWkkXP8MOSge2VCnzQ1K2ug6PRJGZGrcNlLDeaAyyZDhtv9Q==" saltValue="Bc36XI1CpWnKAiJWPQs8Y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autoPageBreaks="0"/>
  </sheetPr>
  <dimension ref="A1:L65"/>
  <sheetViews>
    <sheetView showGridLines="0" zoomScaleNormal="100" workbookViewId="0">
      <selection activeCell="L34" sqref="L34"/>
    </sheetView>
  </sheetViews>
  <sheetFormatPr defaultColWidth="8.7109375" defaultRowHeight="12.75" x14ac:dyDescent="0.2"/>
  <cols>
    <col min="1" max="1" width="12.7109375" style="5" customWidth="1"/>
    <col min="2" max="2" width="20.85546875" style="5" customWidth="1"/>
    <col min="3" max="3" width="4.5703125" style="5" customWidth="1"/>
    <col min="4" max="10" width="13.7109375" style="5" customWidth="1"/>
    <col min="11" max="12" width="13.7109375" style="21" customWidth="1"/>
    <col min="13" max="13" width="3.28515625" customWidth="1"/>
    <col min="14" max="14" width="4.42578125" customWidth="1"/>
    <col min="15" max="15" width="6.28515625" customWidth="1"/>
  </cols>
  <sheetData>
    <row r="1" spans="1:12" x14ac:dyDescent="0.2">
      <c r="A1" s="486" t="s">
        <v>151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</row>
    <row r="2" spans="1:12" x14ac:dyDescent="0.2">
      <c r="A2" s="487" t="str">
        <f>"AS OF JUNE 30, "&amp;'ASA24'!A2</f>
        <v>AS OF JUNE 30, 2024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</row>
    <row r="3" spans="1:12" x14ac:dyDescent="0.2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</row>
    <row r="4" spans="1:12" x14ac:dyDescent="0.2">
      <c r="A4" s="488" t="s">
        <v>1031</v>
      </c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</row>
    <row r="5" spans="1:12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 ht="11.45" customHeight="1" x14ac:dyDescent="0.2">
      <c r="A6" s="3"/>
      <c r="B6" s="3"/>
      <c r="C6" s="93"/>
      <c r="D6" s="94" t="s">
        <v>28</v>
      </c>
      <c r="E6" s="94" t="s">
        <v>29</v>
      </c>
      <c r="F6" s="94" t="s">
        <v>30</v>
      </c>
      <c r="G6" s="94" t="s">
        <v>31</v>
      </c>
      <c r="H6" s="94" t="s">
        <v>32</v>
      </c>
      <c r="I6" s="94" t="s">
        <v>33</v>
      </c>
      <c r="J6" s="94" t="s">
        <v>34</v>
      </c>
      <c r="K6" s="94" t="s">
        <v>35</v>
      </c>
      <c r="L6" s="94" t="s">
        <v>36</v>
      </c>
    </row>
    <row r="7" spans="1:12" ht="33.75" x14ac:dyDescent="0.2">
      <c r="A7" s="98" t="s">
        <v>1</v>
      </c>
      <c r="B7" s="98"/>
      <c r="C7" s="95" t="s">
        <v>132</v>
      </c>
      <c r="D7" s="96" t="s">
        <v>8</v>
      </c>
      <c r="E7" s="97" t="s">
        <v>47</v>
      </c>
      <c r="F7" s="96" t="s">
        <v>115</v>
      </c>
      <c r="G7" s="96" t="s">
        <v>9</v>
      </c>
      <c r="H7" s="97" t="s">
        <v>38</v>
      </c>
      <c r="I7" s="97" t="s">
        <v>116</v>
      </c>
      <c r="J7" s="96" t="s">
        <v>39</v>
      </c>
      <c r="K7" s="96" t="s">
        <v>117</v>
      </c>
      <c r="L7" s="97" t="s">
        <v>40</v>
      </c>
    </row>
    <row r="8" spans="1:12" ht="13.5" customHeight="1" x14ac:dyDescent="0.2">
      <c r="A8" s="213" t="s">
        <v>27</v>
      </c>
      <c r="B8" s="64"/>
      <c r="C8" s="65"/>
      <c r="D8" s="201"/>
      <c r="E8" s="202"/>
      <c r="F8" s="202"/>
      <c r="G8" s="202"/>
      <c r="H8" s="7"/>
      <c r="I8" s="7"/>
      <c r="J8" s="7"/>
      <c r="K8" s="7"/>
      <c r="L8" s="7"/>
    </row>
    <row r="9" spans="1:12" ht="13.9" customHeight="1" x14ac:dyDescent="0.2">
      <c r="A9" s="13" t="s">
        <v>118</v>
      </c>
      <c r="B9" s="8"/>
      <c r="C9" s="199" t="s">
        <v>0</v>
      </c>
      <c r="D9" s="207">
        <v>-325383</v>
      </c>
      <c r="E9" s="207">
        <v>831161</v>
      </c>
      <c r="F9" s="207">
        <v>163809</v>
      </c>
      <c r="G9" s="207">
        <v>90601</v>
      </c>
      <c r="H9" s="207">
        <v>445483</v>
      </c>
      <c r="I9" s="33">
        <v>721870</v>
      </c>
      <c r="J9" s="33">
        <v>1341452</v>
      </c>
      <c r="K9" s="33">
        <v>1220668</v>
      </c>
      <c r="L9" s="33">
        <v>289238</v>
      </c>
    </row>
    <row r="10" spans="1:12" x14ac:dyDescent="0.2">
      <c r="A10" s="8" t="s">
        <v>13</v>
      </c>
      <c r="B10" s="8"/>
      <c r="C10" s="12">
        <v>120</v>
      </c>
      <c r="D10" s="203"/>
      <c r="E10" s="203">
        <v>8118701</v>
      </c>
      <c r="F10" s="203"/>
      <c r="G10" s="203">
        <v>5943649</v>
      </c>
      <c r="H10" s="33">
        <v>2083046</v>
      </c>
      <c r="I10" s="33">
        <v>157</v>
      </c>
      <c r="J10" s="33">
        <v>8807</v>
      </c>
      <c r="K10" s="33"/>
      <c r="L10" s="33"/>
    </row>
    <row r="11" spans="1:12" x14ac:dyDescent="0.2">
      <c r="A11" s="11" t="s">
        <v>107</v>
      </c>
      <c r="B11" s="9"/>
      <c r="C11" s="10">
        <v>130</v>
      </c>
      <c r="D11" s="33">
        <v>16260187</v>
      </c>
      <c r="E11" s="33">
        <v>2600029</v>
      </c>
      <c r="F11" s="33">
        <v>3216501</v>
      </c>
      <c r="G11" s="33">
        <v>1900018</v>
      </c>
      <c r="H11" s="33">
        <v>1730048</v>
      </c>
      <c r="I11" s="33"/>
      <c r="J11" s="33">
        <v>163529</v>
      </c>
      <c r="K11" s="33">
        <v>850002</v>
      </c>
      <c r="L11" s="33"/>
    </row>
    <row r="12" spans="1:12" x14ac:dyDescent="0.2">
      <c r="A12" s="11" t="s">
        <v>119</v>
      </c>
      <c r="B12" s="9"/>
      <c r="C12" s="10">
        <v>140</v>
      </c>
      <c r="D12" s="205"/>
      <c r="E12" s="205">
        <v>821206</v>
      </c>
      <c r="F12" s="205"/>
      <c r="G12" s="207"/>
      <c r="H12" s="33"/>
      <c r="I12" s="33"/>
      <c r="J12" s="33">
        <v>5600000</v>
      </c>
      <c r="K12" s="33"/>
      <c r="L12" s="33"/>
    </row>
    <row r="13" spans="1:12" x14ac:dyDescent="0.2">
      <c r="A13" s="11" t="s">
        <v>120</v>
      </c>
      <c r="B13" s="9"/>
      <c r="C13" s="204">
        <v>150</v>
      </c>
      <c r="D13" s="207">
        <v>4261144</v>
      </c>
      <c r="E13" s="207"/>
      <c r="F13" s="207"/>
      <c r="G13" s="207">
        <v>201417</v>
      </c>
      <c r="H13" s="203"/>
      <c r="I13" s="33"/>
      <c r="J13" s="33"/>
      <c r="K13" s="33"/>
      <c r="L13" s="33"/>
    </row>
    <row r="14" spans="1:12" x14ac:dyDescent="0.2">
      <c r="A14" s="11" t="s">
        <v>121</v>
      </c>
      <c r="B14" s="11"/>
      <c r="C14" s="10">
        <v>160</v>
      </c>
      <c r="D14" s="203"/>
      <c r="E14" s="203"/>
      <c r="F14" s="203"/>
      <c r="G14" s="207"/>
      <c r="H14" s="33"/>
      <c r="I14" s="33"/>
      <c r="J14" s="33"/>
      <c r="K14" s="33"/>
      <c r="L14" s="33"/>
    </row>
    <row r="15" spans="1:12" x14ac:dyDescent="0.2">
      <c r="A15" s="9" t="s">
        <v>12</v>
      </c>
      <c r="B15" s="9"/>
      <c r="C15" s="12">
        <v>170</v>
      </c>
      <c r="D15" s="33">
        <v>15000</v>
      </c>
      <c r="E15" s="33"/>
      <c r="F15" s="207"/>
      <c r="G15" s="207"/>
      <c r="H15" s="33"/>
      <c r="I15" s="33"/>
      <c r="J15" s="33"/>
      <c r="K15" s="33"/>
      <c r="L15" s="33"/>
    </row>
    <row r="16" spans="1:12" x14ac:dyDescent="0.2">
      <c r="A16" s="13" t="s">
        <v>122</v>
      </c>
      <c r="B16" s="13"/>
      <c r="C16" s="12">
        <v>180</v>
      </c>
      <c r="D16" s="33">
        <v>520</v>
      </c>
      <c r="E16" s="206"/>
      <c r="F16" s="207"/>
      <c r="G16" s="200"/>
      <c r="H16" s="33"/>
      <c r="I16" s="33"/>
      <c r="J16" s="33"/>
      <c r="K16" s="33"/>
      <c r="L16" s="33"/>
    </row>
    <row r="17" spans="1:12" x14ac:dyDescent="0.2">
      <c r="A17" s="13" t="s">
        <v>14</v>
      </c>
      <c r="B17" s="13"/>
      <c r="C17" s="12">
        <v>190</v>
      </c>
      <c r="D17" s="33">
        <v>5381</v>
      </c>
      <c r="E17" s="33"/>
      <c r="F17" s="203"/>
      <c r="G17" s="33"/>
      <c r="H17" s="33"/>
      <c r="I17" s="33"/>
      <c r="J17" s="33"/>
      <c r="K17" s="33"/>
      <c r="L17" s="33"/>
    </row>
    <row r="18" spans="1:12" ht="13.5" thickBot="1" x14ac:dyDescent="0.25">
      <c r="A18" s="89" t="s">
        <v>100</v>
      </c>
      <c r="B18" s="89"/>
      <c r="C18" s="50"/>
      <c r="D18" s="123">
        <f t="shared" ref="D18:L18" si="0">SUM(D9:D17)</f>
        <v>20216849</v>
      </c>
      <c r="E18" s="34">
        <f t="shared" si="0"/>
        <v>12371097</v>
      </c>
      <c r="F18" s="34">
        <f t="shared" si="0"/>
        <v>3380310</v>
      </c>
      <c r="G18" s="34">
        <f t="shared" si="0"/>
        <v>8135685</v>
      </c>
      <c r="H18" s="34">
        <f t="shared" si="0"/>
        <v>4258577</v>
      </c>
      <c r="I18" s="34">
        <f t="shared" si="0"/>
        <v>722027</v>
      </c>
      <c r="J18" s="34">
        <f t="shared" si="0"/>
        <v>7113788</v>
      </c>
      <c r="K18" s="34">
        <f t="shared" si="0"/>
        <v>2070670</v>
      </c>
      <c r="L18" s="34">
        <f t="shared" si="0"/>
        <v>289238</v>
      </c>
    </row>
    <row r="19" spans="1:12" ht="13.5" customHeight="1" thickTop="1" x14ac:dyDescent="0.2">
      <c r="A19" s="218" t="s">
        <v>26</v>
      </c>
      <c r="B19" s="66"/>
      <c r="C19" s="67"/>
      <c r="D19" s="35"/>
      <c r="E19" s="35"/>
      <c r="F19" s="35"/>
      <c r="G19" s="35"/>
      <c r="H19" s="35"/>
      <c r="I19" s="35"/>
      <c r="J19" s="35"/>
      <c r="K19" s="35"/>
      <c r="L19" s="35"/>
    </row>
    <row r="20" spans="1:12" x14ac:dyDescent="0.2">
      <c r="A20" s="217" t="s">
        <v>123</v>
      </c>
      <c r="B20" s="14"/>
      <c r="C20" s="12">
        <v>410</v>
      </c>
      <c r="D20" s="33">
        <v>3600000</v>
      </c>
      <c r="E20" s="33"/>
      <c r="F20" s="33"/>
      <c r="G20" s="33"/>
      <c r="H20" s="33"/>
      <c r="I20" s="33">
        <v>2000000</v>
      </c>
      <c r="J20" s="35"/>
      <c r="K20" s="33"/>
      <c r="L20" s="33"/>
    </row>
    <row r="21" spans="1:12" x14ac:dyDescent="0.2">
      <c r="A21" s="18" t="s">
        <v>124</v>
      </c>
      <c r="B21" s="15"/>
      <c r="C21" s="16">
        <v>420</v>
      </c>
      <c r="D21" s="33"/>
      <c r="E21" s="33"/>
      <c r="F21" s="33"/>
      <c r="G21" s="33"/>
      <c r="H21" s="33"/>
      <c r="I21" s="33"/>
      <c r="J21" s="33"/>
      <c r="K21" s="33"/>
      <c r="L21" s="33"/>
    </row>
    <row r="22" spans="1:12" x14ac:dyDescent="0.2">
      <c r="A22" s="15" t="s">
        <v>126</v>
      </c>
      <c r="B22" s="15"/>
      <c r="C22" s="16">
        <v>430</v>
      </c>
      <c r="D22" s="33">
        <v>84352</v>
      </c>
      <c r="E22" s="33"/>
      <c r="F22" s="33"/>
      <c r="G22" s="33">
        <v>882</v>
      </c>
      <c r="H22" s="33"/>
      <c r="I22" s="33">
        <v>611181</v>
      </c>
      <c r="J22" s="33"/>
      <c r="K22" s="33">
        <v>9861</v>
      </c>
      <c r="L22" s="33"/>
    </row>
    <row r="23" spans="1:12" x14ac:dyDescent="0.2">
      <c r="A23" s="18" t="s">
        <v>125</v>
      </c>
      <c r="B23" s="15"/>
      <c r="C23" s="16">
        <v>440</v>
      </c>
      <c r="D23" s="33"/>
      <c r="E23" s="33"/>
      <c r="F23" s="33"/>
      <c r="G23" s="33"/>
      <c r="H23" s="33"/>
      <c r="I23" s="33"/>
      <c r="J23" s="33"/>
      <c r="K23" s="33"/>
      <c r="L23" s="33"/>
    </row>
    <row r="24" spans="1:12" x14ac:dyDescent="0.2">
      <c r="A24" s="15" t="s">
        <v>127</v>
      </c>
      <c r="B24" s="15"/>
      <c r="C24" s="16">
        <v>460</v>
      </c>
      <c r="D24" s="33"/>
      <c r="E24" s="33"/>
      <c r="F24" s="33"/>
      <c r="G24" s="33"/>
      <c r="H24" s="33"/>
      <c r="I24" s="33"/>
      <c r="J24" s="33"/>
      <c r="K24" s="33"/>
      <c r="L24" s="33"/>
    </row>
    <row r="25" spans="1:12" x14ac:dyDescent="0.2">
      <c r="A25" s="216" t="s">
        <v>128</v>
      </c>
      <c r="B25" s="17"/>
      <c r="C25" s="16">
        <v>470</v>
      </c>
      <c r="D25" s="33">
        <v>3730053</v>
      </c>
      <c r="E25" s="33"/>
      <c r="F25" s="33"/>
      <c r="G25" s="33">
        <v>3595</v>
      </c>
      <c r="H25" s="33">
        <v>108887</v>
      </c>
      <c r="I25" s="33"/>
      <c r="J25" s="33"/>
      <c r="K25" s="33"/>
      <c r="L25" s="33"/>
    </row>
    <row r="26" spans="1:12" x14ac:dyDescent="0.2">
      <c r="A26" s="18" t="s">
        <v>129</v>
      </c>
      <c r="B26" s="18"/>
      <c r="C26" s="19">
        <v>480</v>
      </c>
      <c r="D26" s="33">
        <v>942620</v>
      </c>
      <c r="E26" s="33"/>
      <c r="F26" s="33"/>
      <c r="G26" s="33">
        <v>728</v>
      </c>
      <c r="H26" s="33"/>
      <c r="I26" s="33"/>
      <c r="J26" s="33"/>
      <c r="K26" s="33"/>
      <c r="L26" s="33"/>
    </row>
    <row r="27" spans="1:12" x14ac:dyDescent="0.2">
      <c r="A27" s="18" t="s">
        <v>130</v>
      </c>
      <c r="B27" s="18"/>
      <c r="C27" s="19">
        <v>490</v>
      </c>
      <c r="D27" s="33">
        <v>8281851</v>
      </c>
      <c r="E27" s="33">
        <v>1301514</v>
      </c>
      <c r="F27" s="33">
        <v>1608250</v>
      </c>
      <c r="G27" s="33">
        <v>950009</v>
      </c>
      <c r="H27" s="33">
        <v>865024</v>
      </c>
      <c r="I27" s="33"/>
      <c r="J27" s="33">
        <v>81764</v>
      </c>
      <c r="K27" s="33">
        <v>425001</v>
      </c>
      <c r="L27" s="33"/>
    </row>
    <row r="28" spans="1:12" x14ac:dyDescent="0.2">
      <c r="A28" s="18" t="s">
        <v>37</v>
      </c>
      <c r="B28" s="18"/>
      <c r="C28" s="19">
        <v>493</v>
      </c>
      <c r="D28" s="33"/>
      <c r="E28" s="33"/>
      <c r="F28" s="33"/>
      <c r="G28" s="33"/>
      <c r="H28" s="33"/>
      <c r="I28" s="33"/>
      <c r="J28" s="33"/>
      <c r="K28" s="33"/>
      <c r="L28" s="33"/>
    </row>
    <row r="29" spans="1:12" x14ac:dyDescent="0.2">
      <c r="A29" s="215" t="s">
        <v>131</v>
      </c>
      <c r="B29" s="90"/>
      <c r="C29" s="87"/>
      <c r="D29" s="92">
        <f>SUM(D20:D28)</f>
        <v>16638876</v>
      </c>
      <c r="E29" s="92">
        <f t="shared" ref="E29:L29" si="1">SUM(E20:E28)</f>
        <v>1301514</v>
      </c>
      <c r="F29" s="92">
        <f t="shared" si="1"/>
        <v>1608250</v>
      </c>
      <c r="G29" s="92">
        <f t="shared" si="1"/>
        <v>955214</v>
      </c>
      <c r="H29" s="92">
        <f t="shared" si="1"/>
        <v>973911</v>
      </c>
      <c r="I29" s="92">
        <f t="shared" si="1"/>
        <v>2611181</v>
      </c>
      <c r="J29" s="92">
        <f t="shared" si="1"/>
        <v>81764</v>
      </c>
      <c r="K29" s="92">
        <f t="shared" si="1"/>
        <v>434862</v>
      </c>
      <c r="L29" s="92">
        <f t="shared" si="1"/>
        <v>0</v>
      </c>
    </row>
    <row r="30" spans="1:12" ht="13.5" customHeight="1" x14ac:dyDescent="0.2">
      <c r="A30" s="214" t="s">
        <v>15</v>
      </c>
      <c r="B30" s="68"/>
      <c r="C30" s="69"/>
      <c r="D30" s="35"/>
      <c r="E30" s="35"/>
      <c r="F30" s="35"/>
      <c r="G30" s="35"/>
      <c r="H30" s="35"/>
      <c r="I30" s="35"/>
      <c r="J30" s="35"/>
      <c r="K30" s="35"/>
      <c r="L30" s="35"/>
    </row>
    <row r="31" spans="1:12" x14ac:dyDescent="0.2">
      <c r="A31" s="18" t="s">
        <v>150</v>
      </c>
      <c r="B31" s="15"/>
      <c r="C31" s="16">
        <v>511</v>
      </c>
      <c r="D31" s="100"/>
      <c r="E31" s="100"/>
      <c r="F31" s="100"/>
      <c r="G31" s="100"/>
      <c r="H31" s="100"/>
      <c r="I31" s="100"/>
      <c r="J31" s="35"/>
      <c r="K31" s="103"/>
      <c r="L31" s="103"/>
    </row>
    <row r="32" spans="1:12" ht="13.9" customHeight="1" thickBot="1" x14ac:dyDescent="0.25">
      <c r="A32" s="219" t="s">
        <v>101</v>
      </c>
      <c r="B32" s="91"/>
      <c r="C32" s="53"/>
      <c r="D32" s="34">
        <f t="shared" ref="D32:I32" si="2">SUM(D29:D31)</f>
        <v>16638876</v>
      </c>
      <c r="E32" s="34">
        <f t="shared" si="2"/>
        <v>1301514</v>
      </c>
      <c r="F32" s="34">
        <f t="shared" si="2"/>
        <v>1608250</v>
      </c>
      <c r="G32" s="34">
        <f t="shared" si="2"/>
        <v>955214</v>
      </c>
      <c r="H32" s="34">
        <f t="shared" si="2"/>
        <v>973911</v>
      </c>
      <c r="I32" s="34">
        <f t="shared" si="2"/>
        <v>2611181</v>
      </c>
      <c r="J32" s="104">
        <f>J29</f>
        <v>81764</v>
      </c>
      <c r="K32" s="34">
        <f>SUM(K29:K31)</f>
        <v>434862</v>
      </c>
      <c r="L32" s="34">
        <f>SUM(L29:L31)</f>
        <v>0</v>
      </c>
    </row>
    <row r="33" spans="1:12" ht="13.5" thickTop="1" x14ac:dyDescent="0.2">
      <c r="A33" s="51" t="s">
        <v>16</v>
      </c>
      <c r="B33" s="51"/>
      <c r="C33" s="52">
        <v>714</v>
      </c>
      <c r="D33" s="33"/>
      <c r="E33" s="33">
        <v>11069583</v>
      </c>
      <c r="F33" s="33">
        <v>1772060</v>
      </c>
      <c r="G33" s="33">
        <v>7180471</v>
      </c>
      <c r="H33" s="33">
        <v>3284666</v>
      </c>
      <c r="I33" s="33"/>
      <c r="J33" s="33">
        <v>7032024</v>
      </c>
      <c r="K33" s="33">
        <v>1635808</v>
      </c>
      <c r="L33" s="33">
        <v>289238</v>
      </c>
    </row>
    <row r="34" spans="1:12" x14ac:dyDescent="0.2">
      <c r="A34" s="18" t="s">
        <v>17</v>
      </c>
      <c r="B34" s="18"/>
      <c r="C34" s="19">
        <v>730</v>
      </c>
      <c r="D34" s="33">
        <v>3577973</v>
      </c>
      <c r="E34" s="33"/>
      <c r="F34" s="33"/>
      <c r="G34" s="33"/>
      <c r="H34" s="33"/>
      <c r="I34" s="33">
        <v>-1889154</v>
      </c>
      <c r="J34" s="33"/>
      <c r="K34" s="33"/>
      <c r="L34" s="33"/>
    </row>
    <row r="35" spans="1:12" x14ac:dyDescent="0.2">
      <c r="A35" s="18" t="s">
        <v>18</v>
      </c>
      <c r="B35" s="18"/>
      <c r="C35" s="99"/>
      <c r="D35" s="35"/>
      <c r="E35" s="35"/>
      <c r="F35" s="35"/>
      <c r="G35" s="35"/>
      <c r="H35" s="35"/>
      <c r="I35" s="35"/>
      <c r="J35" s="35"/>
      <c r="K35" s="35"/>
      <c r="L35" s="35"/>
    </row>
    <row r="36" spans="1:12" ht="13.5" thickBot="1" x14ac:dyDescent="0.25">
      <c r="A36" s="54" t="s">
        <v>102</v>
      </c>
      <c r="B36" s="54"/>
      <c r="C36" s="53"/>
      <c r="D36" s="34">
        <f>SUM(D32:D34)</f>
        <v>20216849</v>
      </c>
      <c r="E36" s="34">
        <f t="shared" ref="E36:L36" si="3">SUM(E32:E34)</f>
        <v>12371097</v>
      </c>
      <c r="F36" s="34">
        <f t="shared" si="3"/>
        <v>3380310</v>
      </c>
      <c r="G36" s="34">
        <f t="shared" si="3"/>
        <v>8135685</v>
      </c>
      <c r="H36" s="34">
        <f t="shared" si="3"/>
        <v>4258577</v>
      </c>
      <c r="I36" s="34">
        <f t="shared" si="3"/>
        <v>722027</v>
      </c>
      <c r="J36" s="34">
        <f t="shared" si="3"/>
        <v>7113788</v>
      </c>
      <c r="K36" s="34">
        <f t="shared" si="3"/>
        <v>2070670</v>
      </c>
      <c r="L36" s="34">
        <f t="shared" si="3"/>
        <v>289238</v>
      </c>
    </row>
    <row r="37" spans="1:12" ht="13.5" thickTop="1" x14ac:dyDescent="0.2">
      <c r="A37" s="498"/>
      <c r="B37" s="499"/>
      <c r="C37" s="499"/>
      <c r="D37" s="499"/>
      <c r="E37" s="499"/>
      <c r="F37" s="499"/>
      <c r="G37" s="499"/>
      <c r="H37" s="499"/>
      <c r="I37" s="499"/>
      <c r="J37" s="499"/>
      <c r="K37" s="499"/>
      <c r="L37" s="500"/>
    </row>
    <row r="38" spans="1:12" x14ac:dyDescent="0.2">
      <c r="A38" s="495" t="s">
        <v>190</v>
      </c>
      <c r="B38" s="495"/>
      <c r="C38" s="495"/>
      <c r="D38" s="495"/>
      <c r="E38" s="129"/>
      <c r="F38" s="129"/>
      <c r="G38" s="129"/>
      <c r="H38" s="129"/>
      <c r="I38" s="129"/>
      <c r="J38" s="129"/>
      <c r="K38" s="129"/>
      <c r="L38" s="129"/>
    </row>
    <row r="39" spans="1:12" x14ac:dyDescent="0.2">
      <c r="A39" s="491" t="s">
        <v>1019</v>
      </c>
      <c r="B39" s="491"/>
      <c r="C39" s="491"/>
      <c r="D39" s="491"/>
      <c r="E39" s="180"/>
      <c r="F39" s="180"/>
      <c r="G39" s="180"/>
      <c r="H39" s="180"/>
      <c r="I39" s="180"/>
      <c r="J39" s="180"/>
      <c r="K39" s="180"/>
      <c r="L39" s="180"/>
    </row>
    <row r="40" spans="1:12" s="263" customFormat="1" ht="21" customHeight="1" x14ac:dyDescent="0.2">
      <c r="A40" s="492" t="s">
        <v>178</v>
      </c>
      <c r="B40" s="493"/>
      <c r="C40" s="260">
        <v>126</v>
      </c>
      <c r="D40" s="261">
        <v>424312</v>
      </c>
      <c r="E40" s="262"/>
      <c r="F40" s="262"/>
      <c r="G40" s="262"/>
      <c r="H40" s="262"/>
      <c r="I40" s="262"/>
      <c r="J40" s="262"/>
      <c r="K40" s="262"/>
      <c r="L40" s="262"/>
    </row>
    <row r="41" spans="1:12" x14ac:dyDescent="0.2">
      <c r="A41" s="490" t="s">
        <v>1020</v>
      </c>
      <c r="B41" s="490"/>
      <c r="C41" s="490"/>
      <c r="D41" s="490"/>
      <c r="E41" s="129"/>
      <c r="F41" s="129"/>
      <c r="G41" s="129"/>
      <c r="H41" s="129"/>
      <c r="I41" s="129"/>
      <c r="J41" s="129"/>
      <c r="K41" s="129"/>
      <c r="L41" s="129"/>
    </row>
    <row r="42" spans="1:12" ht="21.75" customHeight="1" x14ac:dyDescent="0.2">
      <c r="A42" s="504" t="s">
        <v>179</v>
      </c>
      <c r="B42" s="505"/>
      <c r="C42" s="182"/>
      <c r="D42" s="149"/>
      <c r="E42" s="129"/>
      <c r="F42" s="129"/>
      <c r="G42" s="129"/>
      <c r="H42" s="129"/>
      <c r="I42" s="129"/>
      <c r="J42" s="129"/>
      <c r="K42" s="129"/>
      <c r="L42" s="129"/>
    </row>
    <row r="43" spans="1:12" ht="24" customHeight="1" x14ac:dyDescent="0.2">
      <c r="A43" s="502" t="s">
        <v>180</v>
      </c>
      <c r="B43" s="503"/>
      <c r="C43" s="183">
        <v>715</v>
      </c>
      <c r="D43" s="149">
        <v>424312</v>
      </c>
      <c r="E43" s="181"/>
      <c r="F43" s="181"/>
      <c r="G43" s="181"/>
      <c r="H43" s="181"/>
      <c r="I43" s="181"/>
      <c r="J43" s="181"/>
      <c r="K43" s="181"/>
      <c r="L43" s="181"/>
    </row>
    <row r="44" spans="1:12" ht="21.95" customHeight="1" thickBot="1" x14ac:dyDescent="0.25">
      <c r="A44" s="489" t="s">
        <v>181</v>
      </c>
      <c r="B44" s="489"/>
      <c r="C44" s="489"/>
      <c r="D44" s="156">
        <f>D42+D43</f>
        <v>424312</v>
      </c>
      <c r="E44" s="136"/>
      <c r="F44" s="136"/>
      <c r="G44" s="136"/>
      <c r="H44" s="136"/>
      <c r="I44" s="136"/>
      <c r="J44" s="136"/>
      <c r="K44" s="136"/>
      <c r="L44" s="136"/>
    </row>
    <row r="45" spans="1:12" ht="13.5" thickTop="1" x14ac:dyDescent="0.2">
      <c r="A45" s="496"/>
      <c r="B45" s="497"/>
      <c r="C45" s="497"/>
      <c r="D45" s="497"/>
      <c r="E45" s="184"/>
      <c r="F45" s="184"/>
      <c r="G45" s="184"/>
      <c r="H45" s="184"/>
      <c r="I45" s="184"/>
      <c r="J45" s="184"/>
      <c r="K45" s="184"/>
      <c r="L45" s="186"/>
    </row>
    <row r="46" spans="1:12" x14ac:dyDescent="0.2">
      <c r="A46" s="494" t="s">
        <v>191</v>
      </c>
      <c r="B46" s="494"/>
      <c r="C46" s="494"/>
      <c r="D46" s="494"/>
      <c r="E46" s="158"/>
      <c r="F46" s="158"/>
      <c r="G46" s="158"/>
      <c r="H46" s="158"/>
      <c r="I46" s="158"/>
      <c r="J46" s="158"/>
      <c r="K46" s="158"/>
      <c r="L46" s="158"/>
    </row>
    <row r="47" spans="1:12" ht="21.6" customHeight="1" x14ac:dyDescent="0.2">
      <c r="A47" s="501" t="s">
        <v>182</v>
      </c>
      <c r="B47" s="501"/>
      <c r="C47" s="501"/>
      <c r="D47" s="150">
        <f>D18+D40</f>
        <v>20641161</v>
      </c>
      <c r="E47" s="150">
        <f t="shared" ref="E47:L47" si="4">E18+E40</f>
        <v>12371097</v>
      </c>
      <c r="F47" s="150">
        <f t="shared" si="4"/>
        <v>3380310</v>
      </c>
      <c r="G47" s="150">
        <f t="shared" si="4"/>
        <v>8135685</v>
      </c>
      <c r="H47" s="150">
        <f t="shared" si="4"/>
        <v>4258577</v>
      </c>
      <c r="I47" s="150">
        <f t="shared" si="4"/>
        <v>722027</v>
      </c>
      <c r="J47" s="150">
        <f t="shared" si="4"/>
        <v>7113788</v>
      </c>
      <c r="K47" s="150">
        <f t="shared" si="4"/>
        <v>2070670</v>
      </c>
      <c r="L47" s="150">
        <f t="shared" si="4"/>
        <v>289238</v>
      </c>
    </row>
    <row r="48" spans="1:12" ht="21.95" customHeight="1" x14ac:dyDescent="0.2">
      <c r="A48" s="501" t="s">
        <v>183</v>
      </c>
      <c r="B48" s="501"/>
      <c r="C48" s="501"/>
      <c r="D48" s="158"/>
      <c r="E48" s="173"/>
      <c r="F48" s="173"/>
      <c r="G48" s="173"/>
      <c r="H48" s="173"/>
      <c r="I48" s="173"/>
      <c r="J48" s="173"/>
      <c r="K48" s="173"/>
      <c r="L48" s="173"/>
    </row>
    <row r="49" spans="1:12" x14ac:dyDescent="0.2">
      <c r="A49" s="506" t="s">
        <v>184</v>
      </c>
      <c r="B49" s="506"/>
      <c r="C49" s="506"/>
      <c r="D49" s="506"/>
      <c r="E49" s="172"/>
      <c r="F49" s="172"/>
      <c r="G49" s="172"/>
      <c r="H49" s="172"/>
      <c r="I49" s="172"/>
      <c r="J49" s="172"/>
      <c r="K49" s="172"/>
      <c r="L49" s="172"/>
    </row>
    <row r="50" spans="1:12" ht="21.6" customHeight="1" x14ac:dyDescent="0.2">
      <c r="A50" s="501" t="s">
        <v>185</v>
      </c>
      <c r="B50" s="501"/>
      <c r="C50" s="501"/>
      <c r="D50" s="150">
        <f>D29+D42</f>
        <v>16638876</v>
      </c>
      <c r="E50" s="150">
        <f t="shared" ref="E50:L50" si="5">E29+E42</f>
        <v>1301514</v>
      </c>
      <c r="F50" s="150">
        <f t="shared" si="5"/>
        <v>1608250</v>
      </c>
      <c r="G50" s="150">
        <f t="shared" si="5"/>
        <v>955214</v>
      </c>
      <c r="H50" s="150">
        <f t="shared" si="5"/>
        <v>973911</v>
      </c>
      <c r="I50" s="150">
        <f t="shared" si="5"/>
        <v>2611181</v>
      </c>
      <c r="J50" s="150">
        <f t="shared" si="5"/>
        <v>81764</v>
      </c>
      <c r="K50" s="150">
        <f t="shared" si="5"/>
        <v>434862</v>
      </c>
      <c r="L50" s="150">
        <f t="shared" si="5"/>
        <v>0</v>
      </c>
    </row>
    <row r="51" spans="1:12" x14ac:dyDescent="0.2">
      <c r="A51" s="507" t="s">
        <v>186</v>
      </c>
      <c r="B51" s="507"/>
      <c r="C51" s="507"/>
      <c r="D51" s="507"/>
      <c r="E51" s="173"/>
      <c r="F51" s="173"/>
      <c r="G51" s="173"/>
      <c r="H51" s="173"/>
      <c r="I51" s="173"/>
      <c r="J51" s="173"/>
      <c r="K51" s="173"/>
      <c r="L51" s="173"/>
    </row>
    <row r="52" spans="1:12" ht="21.6" customHeight="1" x14ac:dyDescent="0.2">
      <c r="A52" s="501" t="s">
        <v>187</v>
      </c>
      <c r="B52" s="501"/>
      <c r="C52" s="501"/>
      <c r="D52" s="158"/>
      <c r="E52" s="172"/>
      <c r="F52" s="172"/>
      <c r="G52" s="172"/>
      <c r="H52" s="172"/>
      <c r="I52" s="172"/>
      <c r="J52" s="172"/>
      <c r="K52" s="172"/>
      <c r="L52" s="172"/>
    </row>
    <row r="53" spans="1:12" ht="22.5" customHeight="1" x14ac:dyDescent="0.2">
      <c r="A53" s="502" t="s">
        <v>188</v>
      </c>
      <c r="B53" s="503"/>
      <c r="C53" s="183">
        <v>714</v>
      </c>
      <c r="D53" s="185">
        <f>D33+D43</f>
        <v>424312</v>
      </c>
      <c r="E53" s="185">
        <f t="shared" ref="E53:L53" si="6">E33+E43</f>
        <v>11069583</v>
      </c>
      <c r="F53" s="185">
        <f t="shared" si="6"/>
        <v>1772060</v>
      </c>
      <c r="G53" s="185">
        <f t="shared" si="6"/>
        <v>7180471</v>
      </c>
      <c r="H53" s="185">
        <f t="shared" si="6"/>
        <v>3284666</v>
      </c>
      <c r="I53" s="185">
        <f t="shared" si="6"/>
        <v>0</v>
      </c>
      <c r="J53" s="185">
        <f t="shared" si="6"/>
        <v>7032024</v>
      </c>
      <c r="K53" s="185">
        <f t="shared" si="6"/>
        <v>1635808</v>
      </c>
      <c r="L53" s="185">
        <f t="shared" si="6"/>
        <v>289238</v>
      </c>
    </row>
    <row r="54" spans="1:12" ht="21.6" customHeight="1" thickBot="1" x14ac:dyDescent="0.25">
      <c r="A54" s="489" t="s">
        <v>189</v>
      </c>
      <c r="B54" s="489"/>
      <c r="C54" s="489"/>
      <c r="D54" s="156">
        <f>D36+D44</f>
        <v>20641161</v>
      </c>
      <c r="E54" s="156">
        <f t="shared" ref="E54:L54" si="7">E36+E44</f>
        <v>12371097</v>
      </c>
      <c r="F54" s="156">
        <f t="shared" si="7"/>
        <v>3380310</v>
      </c>
      <c r="G54" s="156">
        <f t="shared" si="7"/>
        <v>8135685</v>
      </c>
      <c r="H54" s="156">
        <f t="shared" si="7"/>
        <v>4258577</v>
      </c>
      <c r="I54" s="156">
        <f t="shared" si="7"/>
        <v>722027</v>
      </c>
      <c r="J54" s="156">
        <f t="shared" si="7"/>
        <v>7113788</v>
      </c>
      <c r="K54" s="156">
        <f t="shared" si="7"/>
        <v>2070670</v>
      </c>
      <c r="L54" s="156">
        <f t="shared" si="7"/>
        <v>289238</v>
      </c>
    </row>
    <row r="55" spans="1:12" ht="13.9" customHeight="1" thickTop="1" x14ac:dyDescent="0.2">
      <c r="A55" s="20"/>
      <c r="B55" s="20"/>
    </row>
    <row r="56" spans="1:12" x14ac:dyDescent="0.2">
      <c r="A56" s="5" t="s">
        <v>174</v>
      </c>
    </row>
    <row r="58" spans="1:12" x14ac:dyDescent="0.2">
      <c r="A58" s="3"/>
      <c r="B58" s="3"/>
      <c r="C58" s="93"/>
      <c r="D58" s="94" t="s">
        <v>28</v>
      </c>
      <c r="E58" s="94" t="s">
        <v>29</v>
      </c>
      <c r="F58" s="94" t="s">
        <v>30</v>
      </c>
      <c r="G58" s="94" t="s">
        <v>31</v>
      </c>
      <c r="H58" s="94" t="s">
        <v>32</v>
      </c>
      <c r="I58" s="94" t="s">
        <v>33</v>
      </c>
      <c r="J58" s="94" t="s">
        <v>34</v>
      </c>
      <c r="K58" s="94" t="s">
        <v>35</v>
      </c>
      <c r="L58" s="94" t="s">
        <v>36</v>
      </c>
    </row>
    <row r="59" spans="1:12" ht="33.75" x14ac:dyDescent="0.2">
      <c r="A59" s="98" t="s">
        <v>1</v>
      </c>
      <c r="B59" s="98"/>
      <c r="C59" s="95" t="s">
        <v>132</v>
      </c>
      <c r="D59" s="96" t="s">
        <v>8</v>
      </c>
      <c r="E59" s="97" t="s">
        <v>47</v>
      </c>
      <c r="F59" s="96" t="s">
        <v>115</v>
      </c>
      <c r="G59" s="96" t="s">
        <v>9</v>
      </c>
      <c r="H59" s="97" t="s">
        <v>38</v>
      </c>
      <c r="I59" s="97" t="s">
        <v>116</v>
      </c>
      <c r="J59" s="96" t="s">
        <v>39</v>
      </c>
      <c r="K59" s="96" t="s">
        <v>117</v>
      </c>
      <c r="L59" s="97" t="s">
        <v>40</v>
      </c>
    </row>
    <row r="60" spans="1:12" x14ac:dyDescent="0.2">
      <c r="A60" s="213" t="s">
        <v>172</v>
      </c>
      <c r="B60" s="64"/>
      <c r="C60" s="65"/>
      <c r="D60" s="6"/>
      <c r="E60" s="7"/>
      <c r="F60" s="7"/>
      <c r="G60" s="7"/>
      <c r="H60" s="7"/>
      <c r="I60" s="7"/>
      <c r="J60" s="7"/>
      <c r="K60" s="7"/>
      <c r="L60" s="7"/>
    </row>
    <row r="61" spans="1:12" ht="13.5" thickBot="1" x14ac:dyDescent="0.25">
      <c r="A61" s="187" t="str">
        <f>"Fiscal Year "&amp;'ASA24'!A2</f>
        <v>Fiscal Year 2024</v>
      </c>
      <c r="B61" s="212" t="s">
        <v>2271</v>
      </c>
      <c r="C61" s="188"/>
      <c r="D61" s="34">
        <f t="shared" ref="D61:L61" si="8">D9+D10</f>
        <v>-325383</v>
      </c>
      <c r="E61" s="34">
        <f t="shared" si="8"/>
        <v>8949862</v>
      </c>
      <c r="F61" s="34">
        <f t="shared" si="8"/>
        <v>163809</v>
      </c>
      <c r="G61" s="34">
        <f t="shared" si="8"/>
        <v>6034250</v>
      </c>
      <c r="H61" s="34">
        <f t="shared" si="8"/>
        <v>2528529</v>
      </c>
      <c r="I61" s="34">
        <f t="shared" si="8"/>
        <v>722027</v>
      </c>
      <c r="J61" s="34">
        <f t="shared" si="8"/>
        <v>1350259</v>
      </c>
      <c r="K61" s="34">
        <f t="shared" si="8"/>
        <v>1220668</v>
      </c>
      <c r="L61" s="34">
        <f t="shared" si="8"/>
        <v>289238</v>
      </c>
    </row>
    <row r="62" spans="1:12" ht="13.5" thickTop="1" x14ac:dyDescent="0.2">
      <c r="A62" s="189" t="str">
        <f>"Fiscal Year "&amp;'ASA24'!A2-1</f>
        <v>Fiscal Year 2023</v>
      </c>
      <c r="B62" s="221" t="s">
        <v>2272</v>
      </c>
      <c r="C62" s="190"/>
      <c r="D62" s="33">
        <v>0</v>
      </c>
      <c r="E62" s="33">
        <v>8451587</v>
      </c>
      <c r="F62" s="33">
        <v>278830</v>
      </c>
      <c r="G62" s="33">
        <v>5738348</v>
      </c>
      <c r="H62" s="33">
        <v>2507631</v>
      </c>
      <c r="I62" s="33">
        <v>149</v>
      </c>
      <c r="J62" s="33">
        <v>2164470</v>
      </c>
      <c r="K62" s="33">
        <v>1084653</v>
      </c>
      <c r="L62" s="33">
        <v>660581</v>
      </c>
    </row>
    <row r="63" spans="1:12" ht="13.5" thickBot="1" x14ac:dyDescent="0.25">
      <c r="A63" s="220" t="s">
        <v>172</v>
      </c>
      <c r="B63" s="187"/>
      <c r="C63" s="188"/>
      <c r="D63" s="34">
        <f>D61-D62</f>
        <v>-325383</v>
      </c>
      <c r="E63" s="34">
        <f t="shared" ref="E63:L63" si="9">E61-E62</f>
        <v>498275</v>
      </c>
      <c r="F63" s="34">
        <f t="shared" si="9"/>
        <v>-115021</v>
      </c>
      <c r="G63" s="34">
        <f t="shared" si="9"/>
        <v>295902</v>
      </c>
      <c r="H63" s="34">
        <f t="shared" si="9"/>
        <v>20898</v>
      </c>
      <c r="I63" s="34">
        <f t="shared" si="9"/>
        <v>721878</v>
      </c>
      <c r="J63" s="34">
        <f t="shared" si="9"/>
        <v>-814211</v>
      </c>
      <c r="K63" s="34">
        <f t="shared" si="9"/>
        <v>136015</v>
      </c>
      <c r="L63" s="34">
        <f t="shared" si="9"/>
        <v>-371343</v>
      </c>
    </row>
    <row r="64" spans="1:12" ht="13.5" thickTop="1" x14ac:dyDescent="0.2"/>
    <row r="65" spans="1:1" x14ac:dyDescent="0.2">
      <c r="A65" s="5" t="s">
        <v>175</v>
      </c>
    </row>
  </sheetData>
  <sheetProtection algorithmName="SHA-512" hashValue="4dntID3+3XMrj/azjI04Jq8WzniBNUhFn5TMBbpdTW2vzU0ZeLMN4pMLoDDL5+hBiYAk6edVidu4Omgf+gI2hw==" saltValue="9lVPwpabIUhsc7KreOnviw==" spinCount="100000" sheet="1" objects="1" scenarios="1"/>
  <mergeCells count="21">
    <mergeCell ref="A54:C54"/>
    <mergeCell ref="A49:D49"/>
    <mergeCell ref="A51:D51"/>
    <mergeCell ref="A47:C47"/>
    <mergeCell ref="A48:C48"/>
    <mergeCell ref="A50:C50"/>
    <mergeCell ref="A53:B53"/>
    <mergeCell ref="A46:D46"/>
    <mergeCell ref="A38:D38"/>
    <mergeCell ref="A45:D45"/>
    <mergeCell ref="A37:L37"/>
    <mergeCell ref="A52:C52"/>
    <mergeCell ref="A43:B43"/>
    <mergeCell ref="A42:B42"/>
    <mergeCell ref="A1:L1"/>
    <mergeCell ref="A2:L2"/>
    <mergeCell ref="A4:L4"/>
    <mergeCell ref="A44:C44"/>
    <mergeCell ref="A41:D41"/>
    <mergeCell ref="A39:D39"/>
    <mergeCell ref="A40:B40"/>
  </mergeCells>
  <phoneticPr fontId="5" type="noConversion"/>
  <printOptions headings="1"/>
  <pageMargins left="0.35" right="0.25" top="0.43" bottom="0.21" header="0.22" footer="0.17"/>
  <pageSetup scale="81" orientation="landscape" r:id="rId1"/>
  <headerFooter scaleWithDoc="0">
    <oddHeader>&amp;L&amp;"-,Regular"&amp;8ASA 2023&amp;R&amp;"-,Regular"&amp;8Page &amp;P of &amp;N</oddHeader>
  </headerFooter>
  <rowBreaks count="1" manualBreakCount="1">
    <brk id="44" max="11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autoPageBreaks="0"/>
  </sheetPr>
  <dimension ref="A1:L63"/>
  <sheetViews>
    <sheetView showGridLines="0" zoomScaleNormal="100" workbookViewId="0">
      <pane ySplit="7" topLeftCell="A38" activePane="bottomLeft" state="frozen"/>
      <selection activeCell="A5" sqref="A5:K5"/>
      <selection pane="bottomLeft" activeCell="C13" sqref="C13"/>
    </sheetView>
  </sheetViews>
  <sheetFormatPr defaultColWidth="8.7109375" defaultRowHeight="11.25" x14ac:dyDescent="0.2"/>
  <cols>
    <col min="1" max="1" width="36" style="5" customWidth="1"/>
    <col min="2" max="2" width="4.7109375" style="5" customWidth="1"/>
    <col min="3" max="9" width="13.7109375" style="5" customWidth="1"/>
    <col min="10" max="11" width="13.7109375" style="21" customWidth="1"/>
    <col min="12" max="12" width="3.28515625" style="5" customWidth="1"/>
    <col min="13" max="13" width="4.42578125" style="5" customWidth="1"/>
    <col min="14" max="16384" width="8.7109375" style="5"/>
  </cols>
  <sheetData>
    <row r="1" spans="1:11" ht="12" x14ac:dyDescent="0.2">
      <c r="A1" s="486" t="s">
        <v>145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</row>
    <row r="2" spans="1:11" ht="12" x14ac:dyDescent="0.2">
      <c r="A2" s="487" t="str">
        <f>"AND CHANGES IN FUND BALANCE - FOR YEAR ENDING JUNE 30, "&amp;'ASA24'!A2</f>
        <v>AND CHANGES IN FUND BALANCE - FOR YEAR ENDING JUNE 30, 2024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</row>
    <row r="3" spans="1:11" ht="12" x14ac:dyDescent="0.2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</row>
    <row r="4" spans="1:11" ht="12" x14ac:dyDescent="0.2">
      <c r="A4" s="488" t="s">
        <v>1030</v>
      </c>
      <c r="B4" s="488"/>
      <c r="C4" s="488"/>
      <c r="D4" s="488"/>
      <c r="E4" s="488"/>
      <c r="F4" s="488"/>
      <c r="G4" s="488"/>
      <c r="H4" s="488"/>
      <c r="I4" s="488"/>
      <c r="J4" s="488"/>
      <c r="K4" s="488"/>
    </row>
    <row r="5" spans="1:11" ht="12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</row>
    <row r="6" spans="1:11" ht="12.2" customHeight="1" x14ac:dyDescent="0.2">
      <c r="A6" s="141"/>
      <c r="B6" s="4"/>
      <c r="C6" s="94" t="s">
        <v>28</v>
      </c>
      <c r="D6" s="94" t="s">
        <v>29</v>
      </c>
      <c r="E6" s="94" t="s">
        <v>30</v>
      </c>
      <c r="F6" s="94" t="s">
        <v>31</v>
      </c>
      <c r="G6" s="94" t="s">
        <v>32</v>
      </c>
      <c r="H6" s="94" t="s">
        <v>33</v>
      </c>
      <c r="I6" s="94" t="s">
        <v>34</v>
      </c>
      <c r="J6" s="94" t="s">
        <v>35</v>
      </c>
      <c r="K6" s="94" t="s">
        <v>36</v>
      </c>
    </row>
    <row r="7" spans="1:11" ht="33.75" x14ac:dyDescent="0.2">
      <c r="A7" s="142" t="s">
        <v>1</v>
      </c>
      <c r="B7" s="95" t="s">
        <v>132</v>
      </c>
      <c r="C7" s="96" t="s">
        <v>8</v>
      </c>
      <c r="D7" s="97" t="s">
        <v>47</v>
      </c>
      <c r="E7" s="96" t="s">
        <v>115</v>
      </c>
      <c r="F7" s="96" t="s">
        <v>9</v>
      </c>
      <c r="G7" s="97" t="s">
        <v>38</v>
      </c>
      <c r="H7" s="97" t="s">
        <v>116</v>
      </c>
      <c r="I7" s="96" t="s">
        <v>39</v>
      </c>
      <c r="J7" s="96" t="s">
        <v>117</v>
      </c>
      <c r="K7" s="97" t="s">
        <v>40</v>
      </c>
    </row>
    <row r="8" spans="1:11" ht="13.5" customHeight="1" x14ac:dyDescent="0.2">
      <c r="A8" s="197" t="s">
        <v>11</v>
      </c>
      <c r="B8" s="143"/>
      <c r="C8" s="146"/>
      <c r="D8" s="147"/>
      <c r="E8" s="147"/>
      <c r="F8" s="147"/>
      <c r="G8" s="147"/>
      <c r="H8" s="147"/>
      <c r="I8" s="147"/>
      <c r="J8" s="147"/>
      <c r="K8" s="147"/>
    </row>
    <row r="9" spans="1:11" ht="13.9" customHeight="1" x14ac:dyDescent="0.2">
      <c r="A9" s="131" t="s">
        <v>19</v>
      </c>
      <c r="B9" s="71">
        <v>1000</v>
      </c>
      <c r="C9" s="36">
        <v>16235202</v>
      </c>
      <c r="D9" s="36">
        <v>6409736</v>
      </c>
      <c r="E9" s="36">
        <v>3041751</v>
      </c>
      <c r="F9" s="36">
        <v>2734367</v>
      </c>
      <c r="G9" s="36">
        <v>1915588</v>
      </c>
      <c r="H9" s="36">
        <v>7</v>
      </c>
      <c r="I9" s="36">
        <v>256783</v>
      </c>
      <c r="J9" s="36">
        <v>843933</v>
      </c>
      <c r="K9" s="36">
        <v>84134</v>
      </c>
    </row>
    <row r="10" spans="1:11" ht="22.5" x14ac:dyDescent="0.2">
      <c r="A10" s="132" t="s">
        <v>146</v>
      </c>
      <c r="B10" s="71">
        <v>2000</v>
      </c>
      <c r="C10" s="36">
        <v>0</v>
      </c>
      <c r="D10" s="36">
        <v>0</v>
      </c>
      <c r="E10" s="37"/>
      <c r="F10" s="36">
        <v>0</v>
      </c>
      <c r="G10" s="36">
        <v>0</v>
      </c>
      <c r="H10" s="37"/>
      <c r="I10" s="37"/>
      <c r="J10" s="37"/>
      <c r="K10" s="37"/>
    </row>
    <row r="11" spans="1:11" ht="13.9" customHeight="1" x14ac:dyDescent="0.2">
      <c r="A11" s="132" t="s">
        <v>20</v>
      </c>
      <c r="B11" s="71">
        <v>3000</v>
      </c>
      <c r="C11" s="36">
        <v>27566098</v>
      </c>
      <c r="D11" s="36">
        <v>0</v>
      </c>
      <c r="E11" s="36">
        <v>0</v>
      </c>
      <c r="F11" s="36">
        <v>1164160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</row>
    <row r="12" spans="1:11" ht="13.9" customHeight="1" x14ac:dyDescent="0.2">
      <c r="A12" s="134" t="s">
        <v>21</v>
      </c>
      <c r="B12" s="71">
        <v>4000</v>
      </c>
      <c r="C12" s="36">
        <v>14428777</v>
      </c>
      <c r="D12" s="36">
        <v>0</v>
      </c>
      <c r="E12" s="36">
        <v>0</v>
      </c>
      <c r="F12" s="36">
        <v>40000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</row>
    <row r="13" spans="1:11" ht="13.9" customHeight="1" thickBot="1" x14ac:dyDescent="0.25">
      <c r="A13" s="144" t="s">
        <v>103</v>
      </c>
      <c r="B13" s="145"/>
      <c r="C13" s="38">
        <f>SUM(C9:C12)</f>
        <v>58230077</v>
      </c>
      <c r="D13" s="38">
        <f>SUM(D9:D12)</f>
        <v>6409736</v>
      </c>
      <c r="E13" s="38">
        <f>SUM(E9:E12)</f>
        <v>3041751</v>
      </c>
      <c r="F13" s="38">
        <f>SUM(F9:F12)</f>
        <v>3938527</v>
      </c>
      <c r="G13" s="38">
        <f>G9+G10+G11+G12</f>
        <v>1915588</v>
      </c>
      <c r="H13" s="38">
        <f>SUM(H9:H12)</f>
        <v>7</v>
      </c>
      <c r="I13" s="38">
        <f>SUM(I9:I12)</f>
        <v>256783</v>
      </c>
      <c r="J13" s="38">
        <f>SUM(J9:J12)</f>
        <v>843933</v>
      </c>
      <c r="K13" s="38">
        <f>SUM(K9:K12)</f>
        <v>84134</v>
      </c>
    </row>
    <row r="14" spans="1:11" ht="13.5" thickTop="1" thickBot="1" x14ac:dyDescent="0.25">
      <c r="A14" s="139" t="s">
        <v>152</v>
      </c>
      <c r="B14" s="140">
        <v>3998</v>
      </c>
      <c r="C14" s="36">
        <v>14994856</v>
      </c>
      <c r="D14" s="36"/>
      <c r="E14" s="36"/>
      <c r="F14" s="36"/>
      <c r="G14" s="36"/>
      <c r="H14" s="36"/>
      <c r="I14" s="39"/>
      <c r="J14" s="36"/>
      <c r="K14" s="36"/>
    </row>
    <row r="15" spans="1:11" ht="13.9" customHeight="1" thickTop="1" thickBot="1" x14ac:dyDescent="0.25">
      <c r="A15" s="137" t="s">
        <v>104</v>
      </c>
      <c r="B15" s="138"/>
      <c r="C15" s="40">
        <f t="shared" ref="C15:K15" si="0">C13+C14</f>
        <v>73224933</v>
      </c>
      <c r="D15" s="40">
        <f t="shared" si="0"/>
        <v>6409736</v>
      </c>
      <c r="E15" s="40">
        <f t="shared" si="0"/>
        <v>3041751</v>
      </c>
      <c r="F15" s="40">
        <f t="shared" si="0"/>
        <v>3938527</v>
      </c>
      <c r="G15" s="40">
        <f t="shared" si="0"/>
        <v>1915588</v>
      </c>
      <c r="H15" s="40">
        <f t="shared" si="0"/>
        <v>7</v>
      </c>
      <c r="I15" s="40">
        <f t="shared" si="0"/>
        <v>256783</v>
      </c>
      <c r="J15" s="40">
        <f t="shared" si="0"/>
        <v>843933</v>
      </c>
      <c r="K15" s="40">
        <f t="shared" si="0"/>
        <v>84134</v>
      </c>
    </row>
    <row r="16" spans="1:11" ht="13.5" customHeight="1" thickTop="1" x14ac:dyDescent="0.2">
      <c r="A16" s="521" t="s">
        <v>10</v>
      </c>
      <c r="B16" s="522"/>
      <c r="C16" s="39"/>
      <c r="D16" s="39"/>
      <c r="E16" s="39"/>
      <c r="F16" s="39"/>
      <c r="G16" s="39"/>
      <c r="H16" s="39"/>
      <c r="I16" s="39"/>
      <c r="J16" s="39"/>
      <c r="K16" s="39"/>
    </row>
    <row r="17" spans="1:12" ht="13.9" customHeight="1" x14ac:dyDescent="0.2">
      <c r="A17" s="74" t="s">
        <v>22</v>
      </c>
      <c r="B17" s="75">
        <v>1000</v>
      </c>
      <c r="C17" s="36">
        <v>33538797</v>
      </c>
      <c r="D17" s="39"/>
      <c r="E17" s="39"/>
      <c r="F17" s="39"/>
      <c r="G17" s="36">
        <v>551772</v>
      </c>
      <c r="H17" s="39"/>
      <c r="I17" s="39"/>
      <c r="J17" s="36">
        <v>0</v>
      </c>
      <c r="K17" s="39"/>
    </row>
    <row r="18" spans="1:12" ht="13.9" customHeight="1" x14ac:dyDescent="0.2">
      <c r="A18" s="70" t="s">
        <v>23</v>
      </c>
      <c r="B18" s="76">
        <v>2000</v>
      </c>
      <c r="C18" s="36">
        <v>27145160</v>
      </c>
      <c r="D18" s="36">
        <v>5865865</v>
      </c>
      <c r="E18" s="39"/>
      <c r="F18" s="36">
        <v>4166001</v>
      </c>
      <c r="G18" s="36">
        <v>1359620</v>
      </c>
      <c r="H18" s="36">
        <v>7457537</v>
      </c>
      <c r="I18" s="39"/>
      <c r="J18" s="36">
        <v>690297</v>
      </c>
      <c r="K18" s="36">
        <v>530504</v>
      </c>
    </row>
    <row r="19" spans="1:12" ht="13.9" customHeight="1" x14ac:dyDescent="0.2">
      <c r="A19" s="72" t="s">
        <v>24</v>
      </c>
      <c r="B19" s="76">
        <v>3000</v>
      </c>
      <c r="C19" s="36">
        <v>634090</v>
      </c>
      <c r="D19" s="36">
        <v>0</v>
      </c>
      <c r="E19" s="39"/>
      <c r="F19" s="36">
        <v>0</v>
      </c>
      <c r="G19" s="36">
        <v>2835</v>
      </c>
      <c r="H19" s="37"/>
      <c r="I19" s="39"/>
      <c r="J19" s="36">
        <v>0</v>
      </c>
      <c r="K19" s="39"/>
    </row>
    <row r="20" spans="1:12" ht="13.9" customHeight="1" x14ac:dyDescent="0.2">
      <c r="A20" s="73" t="s">
        <v>133</v>
      </c>
      <c r="B20" s="77">
        <v>4000</v>
      </c>
      <c r="C20" s="36">
        <v>346356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9"/>
      <c r="J20" s="36">
        <v>0</v>
      </c>
      <c r="K20" s="36">
        <v>0</v>
      </c>
    </row>
    <row r="21" spans="1:12" ht="13.9" customHeight="1" x14ac:dyDescent="0.2">
      <c r="A21" s="73" t="s">
        <v>25</v>
      </c>
      <c r="B21" s="76">
        <v>5000</v>
      </c>
      <c r="C21" s="36">
        <v>0</v>
      </c>
      <c r="D21" s="36">
        <v>0</v>
      </c>
      <c r="E21" s="36">
        <v>2971736</v>
      </c>
      <c r="F21" s="36">
        <v>0</v>
      </c>
      <c r="G21" s="36">
        <v>0</v>
      </c>
      <c r="H21" s="37"/>
      <c r="I21" s="39"/>
      <c r="J21" s="36">
        <v>0</v>
      </c>
      <c r="K21" s="36">
        <v>0</v>
      </c>
    </row>
    <row r="22" spans="1:12" ht="13.9" customHeight="1" thickBot="1" x14ac:dyDescent="0.25">
      <c r="A22" s="88" t="s">
        <v>105</v>
      </c>
      <c r="B22" s="55"/>
      <c r="C22" s="38">
        <f t="shared" ref="C22:H22" si="1">SUM(C17:C21)</f>
        <v>61664403</v>
      </c>
      <c r="D22" s="38">
        <f t="shared" si="1"/>
        <v>5865865</v>
      </c>
      <c r="E22" s="38">
        <f t="shared" si="1"/>
        <v>2971736</v>
      </c>
      <c r="F22" s="38">
        <f t="shared" si="1"/>
        <v>4166001</v>
      </c>
      <c r="G22" s="38">
        <f t="shared" si="1"/>
        <v>1914227</v>
      </c>
      <c r="H22" s="38">
        <f t="shared" si="1"/>
        <v>7457537</v>
      </c>
      <c r="I22" s="39"/>
      <c r="J22" s="38">
        <f>SUM(J17:J21)</f>
        <v>690297</v>
      </c>
      <c r="K22" s="38">
        <f>SUM(K17:K21)</f>
        <v>530504</v>
      </c>
    </row>
    <row r="23" spans="1:12" ht="13.5" thickTop="1" thickBot="1" x14ac:dyDescent="0.25">
      <c r="A23" s="193" t="s">
        <v>153</v>
      </c>
      <c r="B23" s="194">
        <v>4180</v>
      </c>
      <c r="C23" s="40">
        <f t="shared" ref="C23:H23" si="2">C14</f>
        <v>14994856</v>
      </c>
      <c r="D23" s="40">
        <f t="shared" si="2"/>
        <v>0</v>
      </c>
      <c r="E23" s="40">
        <f t="shared" si="2"/>
        <v>0</v>
      </c>
      <c r="F23" s="40">
        <f t="shared" si="2"/>
        <v>0</v>
      </c>
      <c r="G23" s="40">
        <f t="shared" si="2"/>
        <v>0</v>
      </c>
      <c r="H23" s="40">
        <f t="shared" si="2"/>
        <v>0</v>
      </c>
      <c r="I23" s="39" t="s">
        <v>0</v>
      </c>
      <c r="J23" s="41">
        <f>J14</f>
        <v>0</v>
      </c>
      <c r="K23" s="41">
        <f>K14</f>
        <v>0</v>
      </c>
    </row>
    <row r="24" spans="1:12" ht="13.9" customHeight="1" thickTop="1" thickBot="1" x14ac:dyDescent="0.25">
      <c r="A24" s="88" t="s">
        <v>106</v>
      </c>
      <c r="B24" s="56"/>
      <c r="C24" s="40">
        <f t="shared" ref="C24:H24" si="3">C22+C23</f>
        <v>76659259</v>
      </c>
      <c r="D24" s="40">
        <f t="shared" si="3"/>
        <v>5865865</v>
      </c>
      <c r="E24" s="40">
        <f t="shared" si="3"/>
        <v>2971736</v>
      </c>
      <c r="F24" s="40">
        <f t="shared" si="3"/>
        <v>4166001</v>
      </c>
      <c r="G24" s="40">
        <f t="shared" si="3"/>
        <v>1914227</v>
      </c>
      <c r="H24" s="40">
        <f t="shared" si="3"/>
        <v>7457537</v>
      </c>
      <c r="I24" s="42"/>
      <c r="J24" s="40">
        <f>J22+J23</f>
        <v>690297</v>
      </c>
      <c r="K24" s="40">
        <f>K22+K23</f>
        <v>530504</v>
      </c>
    </row>
    <row r="25" spans="1:12" ht="23.25" thickTop="1" x14ac:dyDescent="0.2">
      <c r="A25" s="191" t="s">
        <v>72</v>
      </c>
      <c r="B25" s="192"/>
      <c r="C25" s="43">
        <f t="shared" ref="C25:H25" si="4">C13-C22</f>
        <v>-3434326</v>
      </c>
      <c r="D25" s="43">
        <f t="shared" si="4"/>
        <v>543871</v>
      </c>
      <c r="E25" s="43">
        <f t="shared" si="4"/>
        <v>70015</v>
      </c>
      <c r="F25" s="43">
        <f t="shared" si="4"/>
        <v>-227474</v>
      </c>
      <c r="G25" s="43">
        <f t="shared" si="4"/>
        <v>1361</v>
      </c>
      <c r="H25" s="43">
        <f t="shared" si="4"/>
        <v>-7457530</v>
      </c>
      <c r="I25" s="43">
        <f>I13</f>
        <v>256783</v>
      </c>
      <c r="J25" s="43">
        <f>J13-J22</f>
        <v>153636</v>
      </c>
      <c r="K25" s="43">
        <f>K13-K22</f>
        <v>-446370</v>
      </c>
    </row>
    <row r="26" spans="1:12" ht="12" x14ac:dyDescent="0.2">
      <c r="A26" s="78" t="s">
        <v>134</v>
      </c>
      <c r="B26" s="79">
        <v>7000</v>
      </c>
      <c r="C26" s="36">
        <v>113657</v>
      </c>
      <c r="D26" s="36">
        <v>3100</v>
      </c>
      <c r="E26" s="36">
        <v>0</v>
      </c>
      <c r="F26" s="36">
        <v>0</v>
      </c>
      <c r="G26" s="36">
        <v>0</v>
      </c>
      <c r="H26" s="36">
        <v>6500000</v>
      </c>
      <c r="I26" s="36">
        <v>9176601</v>
      </c>
      <c r="J26" s="36">
        <v>0</v>
      </c>
      <c r="K26" s="36">
        <v>0</v>
      </c>
    </row>
    <row r="27" spans="1:12" ht="13.9" customHeight="1" x14ac:dyDescent="0.2">
      <c r="A27" s="80" t="s">
        <v>135</v>
      </c>
      <c r="B27" s="81">
        <v>8000</v>
      </c>
      <c r="C27" s="36">
        <v>0</v>
      </c>
      <c r="D27" s="36">
        <v>0</v>
      </c>
      <c r="E27" s="36">
        <v>17154</v>
      </c>
      <c r="F27" s="36">
        <v>0</v>
      </c>
      <c r="G27" s="36">
        <v>0</v>
      </c>
      <c r="H27" s="36">
        <v>0</v>
      </c>
      <c r="I27" s="36">
        <v>8317769</v>
      </c>
      <c r="J27" s="36">
        <v>0</v>
      </c>
      <c r="K27" s="36">
        <v>0</v>
      </c>
    </row>
    <row r="28" spans="1:12" ht="15" thickBot="1" x14ac:dyDescent="0.25">
      <c r="A28" s="126" t="s">
        <v>136</v>
      </c>
      <c r="B28" s="127"/>
      <c r="C28" s="44">
        <f t="shared" ref="C28:K28" si="5">C26-C27</f>
        <v>113657</v>
      </c>
      <c r="D28" s="44">
        <f t="shared" si="5"/>
        <v>3100</v>
      </c>
      <c r="E28" s="44">
        <f t="shared" si="5"/>
        <v>-17154</v>
      </c>
      <c r="F28" s="44">
        <f t="shared" si="5"/>
        <v>0</v>
      </c>
      <c r="G28" s="44">
        <f t="shared" si="5"/>
        <v>0</v>
      </c>
      <c r="H28" s="44">
        <f t="shared" si="5"/>
        <v>6500000</v>
      </c>
      <c r="I28" s="44">
        <f t="shared" si="5"/>
        <v>858832</v>
      </c>
      <c r="J28" s="44">
        <f t="shared" si="5"/>
        <v>0</v>
      </c>
      <c r="K28" s="44">
        <f t="shared" si="5"/>
        <v>0</v>
      </c>
    </row>
    <row r="29" spans="1:12" ht="37.5" customHeight="1" thickTop="1" thickBot="1" x14ac:dyDescent="0.25">
      <c r="A29" s="518" t="s">
        <v>137</v>
      </c>
      <c r="B29" s="519"/>
      <c r="C29" s="63">
        <f t="shared" ref="C29:K29" si="6">C25+C28</f>
        <v>-3320669</v>
      </c>
      <c r="D29" s="63">
        <f t="shared" si="6"/>
        <v>546971</v>
      </c>
      <c r="E29" s="63">
        <f t="shared" si="6"/>
        <v>52861</v>
      </c>
      <c r="F29" s="63">
        <f t="shared" si="6"/>
        <v>-227474</v>
      </c>
      <c r="G29" s="63">
        <f t="shared" si="6"/>
        <v>1361</v>
      </c>
      <c r="H29" s="63">
        <f t="shared" si="6"/>
        <v>-957530</v>
      </c>
      <c r="I29" s="63">
        <f t="shared" si="6"/>
        <v>1115615</v>
      </c>
      <c r="J29" s="63">
        <f t="shared" si="6"/>
        <v>153636</v>
      </c>
      <c r="K29" s="63">
        <f t="shared" si="6"/>
        <v>-446370</v>
      </c>
    </row>
    <row r="30" spans="1:12" s="125" customFormat="1" ht="23.25" customHeight="1" thickTop="1" x14ac:dyDescent="0.2">
      <c r="A30" s="523" t="str">
        <f>"Beginning Fund Balances without Student Activity Funds - July 1, "&amp;'ASA24'!A2-1</f>
        <v>Beginning Fund Balances without Student Activity Funds - July 1, 2023</v>
      </c>
      <c r="B30" s="524"/>
      <c r="C30" s="148">
        <v>6898642</v>
      </c>
      <c r="D30" s="148">
        <v>10522612</v>
      </c>
      <c r="E30" s="148">
        <v>1719199</v>
      </c>
      <c r="F30" s="148">
        <v>7407945</v>
      </c>
      <c r="G30" s="148">
        <v>3283305</v>
      </c>
      <c r="H30" s="148">
        <v>-931624</v>
      </c>
      <c r="I30" s="148">
        <v>5916409</v>
      </c>
      <c r="J30" s="148">
        <v>1482172</v>
      </c>
      <c r="K30" s="148">
        <v>735608</v>
      </c>
      <c r="L30" s="124"/>
    </row>
    <row r="31" spans="1:12" s="125" customFormat="1" ht="12.75" x14ac:dyDescent="0.2">
      <c r="A31" s="520" t="s">
        <v>1029</v>
      </c>
      <c r="B31" s="520"/>
      <c r="C31" s="149"/>
      <c r="D31" s="149"/>
      <c r="E31" s="149"/>
      <c r="F31" s="149"/>
      <c r="G31" s="149"/>
      <c r="H31" s="149"/>
      <c r="I31" s="149"/>
      <c r="J31" s="149"/>
      <c r="K31" s="149"/>
      <c r="L31" s="124"/>
    </row>
    <row r="32" spans="1:12" s="125" customFormat="1" ht="21.75" customHeight="1" thickBot="1" x14ac:dyDescent="0.25">
      <c r="A32" s="514" t="str">
        <f>"Ending Fund Balances without Student Activity Funds - June 30, "&amp;'ASA24'!A2</f>
        <v>Ending Fund Balances without Student Activity Funds - June 30, 2024</v>
      </c>
      <c r="B32" s="514"/>
      <c r="C32" s="150">
        <f>(SUM(C29:C31))</f>
        <v>3577973</v>
      </c>
      <c r="D32" s="150">
        <f>SUM(D29:D31)</f>
        <v>11069583</v>
      </c>
      <c r="E32" s="150">
        <f t="shared" ref="E32:K32" si="7">SUM(E29:E31)</f>
        <v>1772060</v>
      </c>
      <c r="F32" s="150">
        <f t="shared" si="7"/>
        <v>7180471</v>
      </c>
      <c r="G32" s="150">
        <f t="shared" si="7"/>
        <v>3284666</v>
      </c>
      <c r="H32" s="150">
        <f t="shared" si="7"/>
        <v>-1889154</v>
      </c>
      <c r="I32" s="150">
        <f t="shared" si="7"/>
        <v>7032024</v>
      </c>
      <c r="J32" s="150">
        <f t="shared" si="7"/>
        <v>1635808</v>
      </c>
      <c r="K32" s="150">
        <f t="shared" si="7"/>
        <v>289238</v>
      </c>
      <c r="L32" s="124"/>
    </row>
    <row r="33" spans="1:11" s="125" customFormat="1" ht="9.75" customHeight="1" thickTop="1" x14ac:dyDescent="0.2">
      <c r="A33" s="151"/>
      <c r="B33" s="152"/>
      <c r="C33" s="153"/>
      <c r="D33" s="128"/>
      <c r="E33" s="128"/>
      <c r="F33" s="128"/>
      <c r="G33" s="128"/>
      <c r="H33" s="128"/>
      <c r="I33" s="128"/>
      <c r="J33" s="128"/>
      <c r="K33" s="128"/>
    </row>
    <row r="34" spans="1:11" s="125" customFormat="1" ht="12.75" x14ac:dyDescent="0.2">
      <c r="A34" s="517" t="str">
        <f>"Student Activity Fund Balance - July 1, "&amp;'ASA24'!A2-1</f>
        <v>Student Activity Fund Balance - July 1, 2023</v>
      </c>
      <c r="B34" s="517"/>
      <c r="C34" s="149">
        <v>375087</v>
      </c>
      <c r="D34" s="157"/>
      <c r="E34" s="157"/>
      <c r="F34" s="157"/>
      <c r="G34" s="157"/>
      <c r="H34" s="157"/>
      <c r="I34" s="157"/>
      <c r="J34" s="157"/>
      <c r="K34" s="157"/>
    </row>
    <row r="35" spans="1:11" s="125" customFormat="1" ht="12.75" x14ac:dyDescent="0.2">
      <c r="A35" s="512" t="s">
        <v>1021</v>
      </c>
      <c r="B35" s="512"/>
      <c r="C35" s="512"/>
      <c r="D35" s="130"/>
      <c r="E35" s="130"/>
      <c r="F35" s="130"/>
      <c r="G35" s="130"/>
      <c r="H35" s="130"/>
      <c r="I35" s="130"/>
      <c r="J35" s="130"/>
      <c r="K35" s="130"/>
    </row>
    <row r="36" spans="1:11" s="125" customFormat="1" ht="12.75" x14ac:dyDescent="0.2">
      <c r="A36" s="154" t="s">
        <v>1026</v>
      </c>
      <c r="B36" s="155">
        <v>1799</v>
      </c>
      <c r="C36" s="149">
        <v>1476811</v>
      </c>
      <c r="D36" s="133"/>
      <c r="E36" s="133"/>
      <c r="F36" s="133"/>
      <c r="G36" s="133"/>
      <c r="H36" s="133"/>
      <c r="I36" s="133"/>
      <c r="J36" s="133"/>
      <c r="K36" s="133"/>
    </row>
    <row r="37" spans="1:11" s="125" customFormat="1" ht="12.75" x14ac:dyDescent="0.2">
      <c r="A37" s="510" t="s">
        <v>1022</v>
      </c>
      <c r="B37" s="510"/>
      <c r="C37" s="510"/>
      <c r="D37" s="135"/>
      <c r="E37" s="135"/>
      <c r="F37" s="135"/>
      <c r="G37" s="135"/>
      <c r="H37" s="135"/>
      <c r="I37" s="135"/>
      <c r="J37" s="135"/>
      <c r="K37" s="135"/>
    </row>
    <row r="38" spans="1:11" s="125" customFormat="1" ht="12.75" x14ac:dyDescent="0.2">
      <c r="A38" s="154" t="s">
        <v>1027</v>
      </c>
      <c r="B38" s="155">
        <v>1999</v>
      </c>
      <c r="C38" s="149">
        <v>1427586</v>
      </c>
      <c r="D38" s="129"/>
      <c r="E38" s="129"/>
      <c r="F38" s="129"/>
      <c r="G38" s="129"/>
      <c r="H38" s="129"/>
      <c r="I38" s="129"/>
      <c r="J38" s="129"/>
      <c r="K38" s="129"/>
    </row>
    <row r="39" spans="1:11" s="125" customFormat="1" ht="21" customHeight="1" x14ac:dyDescent="0.2">
      <c r="A39" s="515" t="s">
        <v>1028</v>
      </c>
      <c r="B39" s="515"/>
      <c r="C39" s="150">
        <f>C36-C38</f>
        <v>49225</v>
      </c>
      <c r="D39" s="129"/>
      <c r="E39" s="129"/>
      <c r="F39" s="129"/>
      <c r="G39" s="129"/>
      <c r="H39" s="129"/>
      <c r="I39" s="129"/>
      <c r="J39" s="129"/>
      <c r="K39" s="129"/>
    </row>
    <row r="40" spans="1:11" s="125" customFormat="1" ht="13.5" thickBot="1" x14ac:dyDescent="0.25">
      <c r="A40" s="516" t="str">
        <f>"Student Activity Fund Balance - June 30, "&amp;'ASA24'!A2</f>
        <v>Student Activity Fund Balance - June 30, 2024</v>
      </c>
      <c r="B40" s="516"/>
      <c r="C40" s="156">
        <f>C34+C39</f>
        <v>424312</v>
      </c>
      <c r="D40" s="136"/>
      <c r="E40" s="136"/>
      <c r="F40" s="136"/>
      <c r="G40" s="136"/>
      <c r="H40" s="136"/>
      <c r="I40" s="136"/>
      <c r="J40" s="136"/>
      <c r="K40" s="136"/>
    </row>
    <row r="41" spans="1:11" s="125" customFormat="1" ht="9.75" customHeight="1" thickTop="1" x14ac:dyDescent="0.2">
      <c r="A41" s="151"/>
      <c r="B41" s="152"/>
      <c r="C41" s="153"/>
      <c r="D41" s="153"/>
      <c r="E41" s="153"/>
      <c r="F41" s="153"/>
      <c r="G41" s="153"/>
      <c r="H41" s="153"/>
      <c r="I41" s="153"/>
      <c r="J41" s="153"/>
      <c r="K41" s="153"/>
    </row>
    <row r="42" spans="1:11" s="125" customFormat="1" ht="12.75" x14ac:dyDescent="0.2">
      <c r="A42" s="512" t="s">
        <v>1023</v>
      </c>
      <c r="B42" s="512"/>
      <c r="C42" s="512"/>
      <c r="D42" s="158"/>
      <c r="E42" s="158"/>
      <c r="F42" s="158"/>
      <c r="G42" s="158"/>
      <c r="H42" s="158"/>
      <c r="I42" s="158"/>
      <c r="J42" s="158"/>
      <c r="K42" s="158"/>
    </row>
    <row r="43" spans="1:11" s="125" customFormat="1" ht="12.75" x14ac:dyDescent="0.2">
      <c r="A43" s="131" t="s">
        <v>19</v>
      </c>
      <c r="B43" s="155">
        <v>1000</v>
      </c>
      <c r="C43" s="150">
        <f>C9+C36</f>
        <v>17712013</v>
      </c>
      <c r="D43" s="150">
        <f>D9</f>
        <v>6409736</v>
      </c>
      <c r="E43" s="150">
        <f t="shared" ref="E43:K43" si="8">E9</f>
        <v>3041751</v>
      </c>
      <c r="F43" s="150">
        <f t="shared" si="8"/>
        <v>2734367</v>
      </c>
      <c r="G43" s="150">
        <f t="shared" si="8"/>
        <v>1915588</v>
      </c>
      <c r="H43" s="150">
        <f t="shared" si="8"/>
        <v>7</v>
      </c>
      <c r="I43" s="150">
        <f t="shared" si="8"/>
        <v>256783</v>
      </c>
      <c r="J43" s="150">
        <f t="shared" si="8"/>
        <v>843933</v>
      </c>
      <c r="K43" s="150">
        <f t="shared" si="8"/>
        <v>84134</v>
      </c>
    </row>
    <row r="44" spans="1:11" s="125" customFormat="1" ht="22.5" x14ac:dyDescent="0.2">
      <c r="A44" s="132" t="s">
        <v>146</v>
      </c>
      <c r="B44" s="159">
        <v>2000</v>
      </c>
      <c r="C44" s="150">
        <f>C10</f>
        <v>0</v>
      </c>
      <c r="D44" s="150">
        <f>D10</f>
        <v>0</v>
      </c>
      <c r="E44" s="158"/>
      <c r="F44" s="150">
        <f>F10</f>
        <v>0</v>
      </c>
      <c r="G44" s="150">
        <f>G10</f>
        <v>0</v>
      </c>
      <c r="H44" s="158"/>
      <c r="I44" s="158"/>
      <c r="J44" s="158"/>
      <c r="K44" s="158"/>
    </row>
    <row r="45" spans="1:11" s="125" customFormat="1" ht="12.75" x14ac:dyDescent="0.2">
      <c r="A45" s="132" t="s">
        <v>20</v>
      </c>
      <c r="B45" s="155">
        <v>3000</v>
      </c>
      <c r="C45" s="150">
        <f>C11</f>
        <v>27566098</v>
      </c>
      <c r="D45" s="150">
        <f t="shared" ref="D45:K45" si="9">D11</f>
        <v>0</v>
      </c>
      <c r="E45" s="150">
        <f t="shared" si="9"/>
        <v>0</v>
      </c>
      <c r="F45" s="150">
        <f t="shared" si="9"/>
        <v>1164160</v>
      </c>
      <c r="G45" s="150">
        <f t="shared" si="9"/>
        <v>0</v>
      </c>
      <c r="H45" s="150">
        <f t="shared" si="9"/>
        <v>0</v>
      </c>
      <c r="I45" s="150">
        <f t="shared" si="9"/>
        <v>0</v>
      </c>
      <c r="J45" s="150">
        <f t="shared" si="9"/>
        <v>0</v>
      </c>
      <c r="K45" s="150">
        <f t="shared" si="9"/>
        <v>0</v>
      </c>
    </row>
    <row r="46" spans="1:11" s="125" customFormat="1" ht="12.75" x14ac:dyDescent="0.2">
      <c r="A46" s="134" t="s">
        <v>21</v>
      </c>
      <c r="B46" s="155">
        <v>4000</v>
      </c>
      <c r="C46" s="150">
        <f>C12</f>
        <v>14428777</v>
      </c>
      <c r="D46" s="150">
        <f t="shared" ref="D46:K46" si="10">D12</f>
        <v>0</v>
      </c>
      <c r="E46" s="150">
        <f t="shared" si="10"/>
        <v>0</v>
      </c>
      <c r="F46" s="150">
        <f t="shared" si="10"/>
        <v>40000</v>
      </c>
      <c r="G46" s="150">
        <f t="shared" si="10"/>
        <v>0</v>
      </c>
      <c r="H46" s="150">
        <f t="shared" si="10"/>
        <v>0</v>
      </c>
      <c r="I46" s="150">
        <f t="shared" si="10"/>
        <v>0</v>
      </c>
      <c r="J46" s="150">
        <f t="shared" si="10"/>
        <v>0</v>
      </c>
      <c r="K46" s="150">
        <f t="shared" si="10"/>
        <v>0</v>
      </c>
    </row>
    <row r="47" spans="1:11" s="125" customFormat="1" ht="13.5" thickBot="1" x14ac:dyDescent="0.25">
      <c r="A47" s="160" t="s">
        <v>103</v>
      </c>
      <c r="B47" s="161"/>
      <c r="C47" s="156">
        <f>SUM(C43:C46)</f>
        <v>59706888</v>
      </c>
      <c r="D47" s="156">
        <f t="shared" ref="D47:K47" si="11">SUM(D43:D46)</f>
        <v>6409736</v>
      </c>
      <c r="E47" s="156">
        <f t="shared" si="11"/>
        <v>3041751</v>
      </c>
      <c r="F47" s="156">
        <f t="shared" si="11"/>
        <v>3938527</v>
      </c>
      <c r="G47" s="156">
        <f t="shared" si="11"/>
        <v>1915588</v>
      </c>
      <c r="H47" s="156">
        <f t="shared" si="11"/>
        <v>7</v>
      </c>
      <c r="I47" s="156">
        <f t="shared" si="11"/>
        <v>256783</v>
      </c>
      <c r="J47" s="156">
        <f t="shared" si="11"/>
        <v>843933</v>
      </c>
      <c r="K47" s="156">
        <f t="shared" si="11"/>
        <v>84134</v>
      </c>
    </row>
    <row r="48" spans="1:11" s="125" customFormat="1" ht="14.25" thickTop="1" thickBot="1" x14ac:dyDescent="0.25">
      <c r="A48" s="162" t="s">
        <v>152</v>
      </c>
      <c r="B48" s="163">
        <v>3998</v>
      </c>
      <c r="C48" s="164">
        <f>C14</f>
        <v>14994856</v>
      </c>
      <c r="D48" s="164">
        <f t="shared" ref="D48:H48" si="12">D14</f>
        <v>0</v>
      </c>
      <c r="E48" s="164">
        <f t="shared" si="12"/>
        <v>0</v>
      </c>
      <c r="F48" s="164">
        <f t="shared" si="12"/>
        <v>0</v>
      </c>
      <c r="G48" s="164">
        <f t="shared" si="12"/>
        <v>0</v>
      </c>
      <c r="H48" s="164">
        <f t="shared" si="12"/>
        <v>0</v>
      </c>
      <c r="I48" s="165" t="s">
        <v>0</v>
      </c>
      <c r="J48" s="164">
        <f>J14</f>
        <v>0</v>
      </c>
      <c r="K48" s="164">
        <f>K14</f>
        <v>0</v>
      </c>
    </row>
    <row r="49" spans="1:11" s="125" customFormat="1" ht="14.25" thickTop="1" thickBot="1" x14ac:dyDescent="0.25">
      <c r="A49" s="166" t="s">
        <v>104</v>
      </c>
      <c r="B49" s="163"/>
      <c r="C49" s="164">
        <f>SUM(C47:C48)</f>
        <v>74701744</v>
      </c>
      <c r="D49" s="164">
        <f>D15</f>
        <v>6409736</v>
      </c>
      <c r="E49" s="164">
        <f t="shared" ref="E49:K49" si="13">E15</f>
        <v>3041751</v>
      </c>
      <c r="F49" s="164">
        <f t="shared" si="13"/>
        <v>3938527</v>
      </c>
      <c r="G49" s="164">
        <f t="shared" si="13"/>
        <v>1915588</v>
      </c>
      <c r="H49" s="164">
        <f t="shared" si="13"/>
        <v>7</v>
      </c>
      <c r="I49" s="164">
        <f t="shared" si="13"/>
        <v>256783</v>
      </c>
      <c r="J49" s="164">
        <f t="shared" si="13"/>
        <v>843933</v>
      </c>
      <c r="K49" s="164">
        <f t="shared" si="13"/>
        <v>84134</v>
      </c>
    </row>
    <row r="50" spans="1:11" s="125" customFormat="1" ht="13.5" thickTop="1" x14ac:dyDescent="0.2">
      <c r="A50" s="511" t="s">
        <v>1024</v>
      </c>
      <c r="B50" s="511"/>
      <c r="C50" s="511"/>
      <c r="D50" s="171"/>
      <c r="E50" s="171"/>
      <c r="F50" s="171"/>
      <c r="G50" s="169"/>
      <c r="H50" s="171"/>
      <c r="I50" s="171"/>
      <c r="J50" s="171"/>
      <c r="K50" s="171"/>
    </row>
    <row r="51" spans="1:11" s="125" customFormat="1" ht="12.75" x14ac:dyDescent="0.2">
      <c r="A51" s="167" t="s">
        <v>22</v>
      </c>
      <c r="B51" s="75">
        <v>1000</v>
      </c>
      <c r="C51" s="150">
        <f>C17+C38</f>
        <v>34966383</v>
      </c>
      <c r="D51" s="172"/>
      <c r="E51" s="129"/>
      <c r="F51" s="172"/>
      <c r="G51" s="150">
        <f>G17</f>
        <v>551772</v>
      </c>
      <c r="H51" s="172"/>
      <c r="I51" s="129"/>
      <c r="J51" s="172"/>
      <c r="K51" s="172"/>
    </row>
    <row r="52" spans="1:11" s="125" customFormat="1" ht="12.75" x14ac:dyDescent="0.2">
      <c r="A52" s="168" t="s">
        <v>23</v>
      </c>
      <c r="B52" s="76">
        <v>2000</v>
      </c>
      <c r="C52" s="150">
        <f>C18</f>
        <v>27145160</v>
      </c>
      <c r="D52" s="150">
        <f>D18</f>
        <v>5865865</v>
      </c>
      <c r="E52" s="129"/>
      <c r="F52" s="150">
        <f>F18</f>
        <v>4166001</v>
      </c>
      <c r="G52" s="150">
        <f t="shared" ref="G52:H53" si="14">G18</f>
        <v>1359620</v>
      </c>
      <c r="H52" s="150">
        <f t="shared" si="14"/>
        <v>7457537</v>
      </c>
      <c r="I52" s="129"/>
      <c r="J52" s="150">
        <f>J18</f>
        <v>690297</v>
      </c>
      <c r="K52" s="150">
        <f>K18</f>
        <v>530504</v>
      </c>
    </row>
    <row r="53" spans="1:11" s="125" customFormat="1" ht="12.75" x14ac:dyDescent="0.2">
      <c r="A53" s="132" t="s">
        <v>24</v>
      </c>
      <c r="B53" s="76">
        <v>3000</v>
      </c>
      <c r="C53" s="150">
        <f t="shared" ref="C53:D53" si="15">C19</f>
        <v>634090</v>
      </c>
      <c r="D53" s="150">
        <f t="shared" si="15"/>
        <v>0</v>
      </c>
      <c r="E53" s="172"/>
      <c r="F53" s="150">
        <f>F19</f>
        <v>0</v>
      </c>
      <c r="G53" s="150">
        <f t="shared" si="14"/>
        <v>2835</v>
      </c>
      <c r="H53" s="158"/>
      <c r="I53" s="129"/>
      <c r="J53" s="158"/>
      <c r="K53" s="158"/>
    </row>
    <row r="54" spans="1:11" s="125" customFormat="1" ht="12.75" x14ac:dyDescent="0.2">
      <c r="A54" s="134" t="s">
        <v>133</v>
      </c>
      <c r="B54" s="77">
        <v>4000</v>
      </c>
      <c r="C54" s="150">
        <f t="shared" ref="C54:H54" si="16">C20</f>
        <v>346356</v>
      </c>
      <c r="D54" s="150">
        <f t="shared" si="16"/>
        <v>0</v>
      </c>
      <c r="E54" s="150">
        <f t="shared" si="16"/>
        <v>0</v>
      </c>
      <c r="F54" s="150">
        <f t="shared" si="16"/>
        <v>0</v>
      </c>
      <c r="G54" s="150">
        <f t="shared" si="16"/>
        <v>0</v>
      </c>
      <c r="H54" s="150">
        <f t="shared" si="16"/>
        <v>0</v>
      </c>
      <c r="I54" s="129"/>
      <c r="J54" s="150">
        <f t="shared" ref="J54:K58" si="17">J20</f>
        <v>0</v>
      </c>
      <c r="K54" s="150">
        <f t="shared" si="17"/>
        <v>0</v>
      </c>
    </row>
    <row r="55" spans="1:11" s="125" customFormat="1" ht="12.75" x14ac:dyDescent="0.2">
      <c r="A55" s="134" t="s">
        <v>25</v>
      </c>
      <c r="B55" s="76">
        <v>5000</v>
      </c>
      <c r="C55" s="150">
        <f t="shared" ref="C55:G55" si="18">C21</f>
        <v>0</v>
      </c>
      <c r="D55" s="150">
        <f t="shared" si="18"/>
        <v>0</v>
      </c>
      <c r="E55" s="150">
        <f t="shared" si="18"/>
        <v>2971736</v>
      </c>
      <c r="F55" s="150">
        <f t="shared" si="18"/>
        <v>0</v>
      </c>
      <c r="G55" s="150">
        <f t="shared" si="18"/>
        <v>0</v>
      </c>
      <c r="H55" s="158"/>
      <c r="I55" s="129"/>
      <c r="J55" s="150">
        <f t="shared" si="17"/>
        <v>0</v>
      </c>
      <c r="K55" s="150">
        <f t="shared" si="17"/>
        <v>0</v>
      </c>
    </row>
    <row r="56" spans="1:11" s="125" customFormat="1" ht="13.5" thickBot="1" x14ac:dyDescent="0.25">
      <c r="A56" s="174" t="s">
        <v>105</v>
      </c>
      <c r="B56" s="175"/>
      <c r="C56" s="176">
        <f>SUM(C51:C55)</f>
        <v>63091989</v>
      </c>
      <c r="D56" s="176">
        <f>D22</f>
        <v>5865865</v>
      </c>
      <c r="E56" s="176">
        <f t="shared" ref="E56:H56" si="19">E22</f>
        <v>2971736</v>
      </c>
      <c r="F56" s="176">
        <f t="shared" si="19"/>
        <v>4166001</v>
      </c>
      <c r="G56" s="176">
        <f t="shared" si="19"/>
        <v>1914227</v>
      </c>
      <c r="H56" s="176">
        <f t="shared" si="19"/>
        <v>7457537</v>
      </c>
      <c r="I56" s="129"/>
      <c r="J56" s="176">
        <f t="shared" si="17"/>
        <v>690297</v>
      </c>
      <c r="K56" s="176">
        <f t="shared" si="17"/>
        <v>530504</v>
      </c>
    </row>
    <row r="57" spans="1:11" s="125" customFormat="1" ht="13.5" thickTop="1" x14ac:dyDescent="0.2">
      <c r="A57" s="177" t="s">
        <v>153</v>
      </c>
      <c r="B57" s="178">
        <v>4180</v>
      </c>
      <c r="C57" s="179">
        <f>C23</f>
        <v>14994856</v>
      </c>
      <c r="D57" s="179">
        <f t="shared" ref="D57:H57" si="20">D23</f>
        <v>0</v>
      </c>
      <c r="E57" s="179">
        <f t="shared" si="20"/>
        <v>0</v>
      </c>
      <c r="F57" s="179">
        <f t="shared" si="20"/>
        <v>0</v>
      </c>
      <c r="G57" s="179">
        <f t="shared" si="20"/>
        <v>0</v>
      </c>
      <c r="H57" s="179">
        <f t="shared" si="20"/>
        <v>0</v>
      </c>
      <c r="I57" s="129"/>
      <c r="J57" s="179">
        <f t="shared" si="17"/>
        <v>0</v>
      </c>
      <c r="K57" s="179">
        <f t="shared" si="17"/>
        <v>0</v>
      </c>
    </row>
    <row r="58" spans="1:11" s="125" customFormat="1" ht="13.5" thickBot="1" x14ac:dyDescent="0.25">
      <c r="A58" s="170" t="s">
        <v>106</v>
      </c>
      <c r="B58" s="161"/>
      <c r="C58" s="156">
        <f>SUM(C56:C57)</f>
        <v>78086845</v>
      </c>
      <c r="D58" s="156">
        <f>D24</f>
        <v>5865865</v>
      </c>
      <c r="E58" s="156">
        <f t="shared" ref="E58:H58" si="21">E24</f>
        <v>2971736</v>
      </c>
      <c r="F58" s="156">
        <f t="shared" si="21"/>
        <v>4166001</v>
      </c>
      <c r="G58" s="156">
        <f t="shared" si="21"/>
        <v>1914227</v>
      </c>
      <c r="H58" s="156">
        <f t="shared" si="21"/>
        <v>7457537</v>
      </c>
      <c r="I58" s="136"/>
      <c r="J58" s="156">
        <f t="shared" si="17"/>
        <v>690297</v>
      </c>
      <c r="K58" s="156">
        <f t="shared" si="17"/>
        <v>530504</v>
      </c>
    </row>
    <row r="59" spans="1:11" s="125" customFormat="1" ht="21.95" customHeight="1" thickTop="1" x14ac:dyDescent="0.2">
      <c r="A59" s="513" t="s">
        <v>72</v>
      </c>
      <c r="B59" s="513"/>
      <c r="C59" s="179">
        <f>C47-C56</f>
        <v>-3385101</v>
      </c>
      <c r="D59" s="179">
        <f>D25</f>
        <v>543871</v>
      </c>
      <c r="E59" s="179">
        <f t="shared" ref="E59:J59" si="22">E25</f>
        <v>70015</v>
      </c>
      <c r="F59" s="179">
        <f t="shared" si="22"/>
        <v>-227474</v>
      </c>
      <c r="G59" s="179">
        <f t="shared" si="22"/>
        <v>1361</v>
      </c>
      <c r="H59" s="179">
        <f t="shared" si="22"/>
        <v>-7457530</v>
      </c>
      <c r="I59" s="179">
        <f t="shared" si="22"/>
        <v>256783</v>
      </c>
      <c r="J59" s="179">
        <f t="shared" si="22"/>
        <v>153636</v>
      </c>
      <c r="K59" s="179">
        <f>K25</f>
        <v>-446370</v>
      </c>
    </row>
    <row r="60" spans="1:11" s="125" customFormat="1" ht="13.5" thickBot="1" x14ac:dyDescent="0.25">
      <c r="A60" s="508" t="s">
        <v>1025</v>
      </c>
      <c r="B60" s="508"/>
      <c r="C60" s="156">
        <f t="shared" ref="C60:K60" si="23">C28</f>
        <v>113657</v>
      </c>
      <c r="D60" s="156">
        <f t="shared" si="23"/>
        <v>3100</v>
      </c>
      <c r="E60" s="156">
        <f t="shared" si="23"/>
        <v>-17154</v>
      </c>
      <c r="F60" s="156">
        <f t="shared" si="23"/>
        <v>0</v>
      </c>
      <c r="G60" s="156">
        <f t="shared" si="23"/>
        <v>0</v>
      </c>
      <c r="H60" s="156">
        <f t="shared" si="23"/>
        <v>6500000</v>
      </c>
      <c r="I60" s="156">
        <f t="shared" si="23"/>
        <v>858832</v>
      </c>
      <c r="J60" s="156">
        <f t="shared" si="23"/>
        <v>0</v>
      </c>
      <c r="K60" s="156">
        <f t="shared" si="23"/>
        <v>0</v>
      </c>
    </row>
    <row r="61" spans="1:11" s="125" customFormat="1" ht="24" customHeight="1" thickTop="1" thickBot="1" x14ac:dyDescent="0.25">
      <c r="A61" s="509" t="str">
        <f>"Ending Fund Balances (all sources) with Student Activity Funds - June 30, "&amp;'ASA24'!A2</f>
        <v>Ending Fund Balances (all sources) with Student Activity Funds - June 30, 2024</v>
      </c>
      <c r="B61" s="509"/>
      <c r="C61" s="164">
        <f t="shared" ref="C61:K61" si="24">C32+C40</f>
        <v>4002285</v>
      </c>
      <c r="D61" s="164">
        <f t="shared" si="24"/>
        <v>11069583</v>
      </c>
      <c r="E61" s="164">
        <f t="shared" si="24"/>
        <v>1772060</v>
      </c>
      <c r="F61" s="164">
        <f t="shared" si="24"/>
        <v>7180471</v>
      </c>
      <c r="G61" s="164">
        <f t="shared" si="24"/>
        <v>3284666</v>
      </c>
      <c r="H61" s="164">
        <f t="shared" si="24"/>
        <v>-1889154</v>
      </c>
      <c r="I61" s="164">
        <f t="shared" si="24"/>
        <v>7032024</v>
      </c>
      <c r="J61" s="164">
        <f t="shared" si="24"/>
        <v>1635808</v>
      </c>
      <c r="K61" s="164">
        <f t="shared" si="24"/>
        <v>289238</v>
      </c>
    </row>
    <row r="62" spans="1:11" ht="13.9" customHeight="1" thickTop="1" x14ac:dyDescent="0.2">
      <c r="A62" s="20"/>
    </row>
    <row r="63" spans="1:11" x14ac:dyDescent="0.2">
      <c r="A63" s="5" t="s">
        <v>168</v>
      </c>
    </row>
  </sheetData>
  <sheetProtection algorithmName="SHA-512" hashValue="tgXh3ckh276FcfE/mz46Qi6E32bXYSN3a2b7G86UpZiB3JyiFVZZA7tPUxW8+leByjX85lPYGeNIXoTuWo27lA==" saltValue="pvA6SfY+ghgntHjOvXdkiQ==" spinCount="100000" sheet="1" objects="1" scenarios="1"/>
  <mergeCells count="18">
    <mergeCell ref="A1:K1"/>
    <mergeCell ref="A2:K2"/>
    <mergeCell ref="A29:B29"/>
    <mergeCell ref="A4:K4"/>
    <mergeCell ref="A31:B31"/>
    <mergeCell ref="A16:B16"/>
    <mergeCell ref="A30:B30"/>
    <mergeCell ref="A32:B32"/>
    <mergeCell ref="A39:B39"/>
    <mergeCell ref="A40:B40"/>
    <mergeCell ref="A35:C35"/>
    <mergeCell ref="A34:B34"/>
    <mergeCell ref="A60:B60"/>
    <mergeCell ref="A61:B61"/>
    <mergeCell ref="A37:C37"/>
    <mergeCell ref="A50:C50"/>
    <mergeCell ref="A42:C42"/>
    <mergeCell ref="A59:B59"/>
  </mergeCells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rowBreaks count="1" manualBreakCount="1">
    <brk id="41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autoPageBreaks="0"/>
  </sheetPr>
  <dimension ref="A1:M58"/>
  <sheetViews>
    <sheetView showGridLines="0" topLeftCell="A4" zoomScaleNormal="100" workbookViewId="0">
      <selection activeCell="F22" sqref="F22"/>
    </sheetView>
  </sheetViews>
  <sheetFormatPr defaultColWidth="9.140625" defaultRowHeight="12.75" x14ac:dyDescent="0.2"/>
  <cols>
    <col min="1" max="1" width="0.85546875" customWidth="1"/>
    <col min="2" max="2" width="13.7109375" customWidth="1"/>
    <col min="3" max="3" width="18.42578125" customWidth="1"/>
    <col min="4" max="4" width="7.42578125" customWidth="1"/>
    <col min="5" max="15" width="13.7109375" customWidth="1"/>
    <col min="16" max="16" width="2.5703125" customWidth="1"/>
  </cols>
  <sheetData>
    <row r="1" spans="1:13" ht="17.25" customHeight="1" x14ac:dyDescent="0.2">
      <c r="A1" s="529" t="str">
        <f>"ANNUAL STATEMENT OF AFFAIRS SUMMARY FOR FISCAL YEAR ENDING JUNE 30, "&amp;'ASA24'!A2</f>
        <v>ANNUAL STATEMENT OF AFFAIRS SUMMARY FOR FISCAL YEAR ENDING JUNE 30, 2024</v>
      </c>
      <c r="B1" s="530"/>
      <c r="C1" s="531"/>
      <c r="D1" s="531"/>
      <c r="E1" s="531"/>
      <c r="F1" s="531"/>
      <c r="G1" s="531"/>
      <c r="H1" s="531"/>
      <c r="I1" s="531"/>
      <c r="J1" s="531"/>
      <c r="K1" s="531"/>
      <c r="L1" s="532"/>
      <c r="M1" s="532"/>
    </row>
    <row r="2" spans="1:13" s="102" customFormat="1" x14ac:dyDescent="0.2">
      <c r="B2" s="290" t="s">
        <v>94</v>
      </c>
    </row>
    <row r="3" spans="1:13" ht="9.75" customHeight="1" x14ac:dyDescent="0.2"/>
    <row r="4" spans="1:13" x14ac:dyDescent="0.2">
      <c r="B4" s="223" t="str">
        <f>"        Copies of the detailed Annual Statement of Affairs for the Fiscal Year Ending June 30, "&amp;'ASA24'!A2</f>
        <v xml:space="preserve">        Copies of the detailed Annual Statement of Affairs for the Fiscal Year Ending June 30, 2024</v>
      </c>
      <c r="C4" s="222"/>
      <c r="D4" s="222"/>
      <c r="E4" s="222"/>
      <c r="F4" s="222"/>
      <c r="G4" s="223" t="s">
        <v>2273</v>
      </c>
      <c r="H4" s="222"/>
      <c r="I4" s="222"/>
      <c r="J4" s="222"/>
      <c r="K4" s="222"/>
      <c r="L4" s="222"/>
    </row>
    <row r="5" spans="1:13" x14ac:dyDescent="0.2">
      <c r="B5" s="223" t="s">
        <v>2274</v>
      </c>
      <c r="C5" s="222"/>
      <c r="D5" s="222"/>
      <c r="E5" s="222"/>
      <c r="F5" s="222"/>
      <c r="G5" s="222"/>
      <c r="H5" s="222"/>
      <c r="I5" s="222"/>
      <c r="J5" s="222"/>
      <c r="K5" s="222"/>
      <c r="L5" s="222"/>
    </row>
    <row r="6" spans="1:13" ht="17.100000000000001" customHeight="1" x14ac:dyDescent="0.2">
      <c r="B6" s="536" t="str">
        <f>IF('Cover Page'!H10="Default","Choose District on 'ASA 1'", 'Cover Page'!D9)</f>
        <v>Freeport SD 145</v>
      </c>
      <c r="C6" s="536"/>
      <c r="D6" s="22"/>
      <c r="E6" s="537" t="str">
        <f>'Cover Page'!D11</f>
        <v>501 E South St Freeport, IL 61032 9676</v>
      </c>
      <c r="F6" s="537"/>
      <c r="G6" s="537"/>
      <c r="H6" s="22"/>
      <c r="I6" s="49" t="s">
        <v>3490</v>
      </c>
      <c r="J6" s="22"/>
      <c r="K6" s="286" t="s">
        <v>3491</v>
      </c>
      <c r="L6" s="291"/>
    </row>
    <row r="7" spans="1:13" ht="17.100000000000001" customHeight="1" x14ac:dyDescent="0.2">
      <c r="B7" s="23" t="s">
        <v>76</v>
      </c>
      <c r="C7" s="22"/>
      <c r="D7" s="22"/>
      <c r="E7" s="538" t="s">
        <v>77</v>
      </c>
      <c r="F7" s="539"/>
      <c r="G7" s="539"/>
      <c r="H7" s="22"/>
      <c r="I7" s="24" t="s">
        <v>78</v>
      </c>
      <c r="J7" s="22"/>
      <c r="K7" s="284" t="s">
        <v>79</v>
      </c>
      <c r="L7" s="285"/>
    </row>
    <row r="8" spans="1:13" ht="12.75" customHeight="1" x14ac:dyDescent="0.2">
      <c r="B8" s="1" t="str">
        <f>"        Also by January 15 annually the detailed Annual Statement of Affairs for the Fiscal Year Ending June 30, "&amp;'ASA24'!A2</f>
        <v xml:space="preserve">        Also by January 15 annually the detailed Annual Statement of Affairs for the Fiscal Year Ending June 30, 2024</v>
      </c>
      <c r="C8" s="1"/>
      <c r="D8" s="1"/>
      <c r="E8" s="1"/>
      <c r="F8" s="1"/>
      <c r="G8" s="1"/>
      <c r="H8" s="1" t="s">
        <v>2275</v>
      </c>
      <c r="I8" s="1"/>
      <c r="J8" s="1"/>
      <c r="K8" s="1"/>
      <c r="L8" s="1"/>
    </row>
    <row r="9" spans="1:13" ht="6" customHeight="1" x14ac:dyDescent="0.2">
      <c r="B9" s="25"/>
      <c r="C9" s="25"/>
    </row>
    <row r="10" spans="1:13" s="2" customFormat="1" ht="11.25" x14ac:dyDescent="0.2">
      <c r="B10" s="26" t="s">
        <v>85</v>
      </c>
      <c r="C10" s="27"/>
    </row>
    <row r="11" spans="1:13" ht="6" customHeight="1" x14ac:dyDescent="0.2">
      <c r="B11" s="28"/>
      <c r="C11" s="28"/>
    </row>
    <row r="12" spans="1:13" x14ac:dyDescent="0.2">
      <c r="B12" s="108" t="str">
        <f>"Statement of Operations as of June 30, "&amp;'ASA24'!A2</f>
        <v>Statement of Operations as of June 30, 2024</v>
      </c>
      <c r="C12" s="28"/>
    </row>
    <row r="13" spans="1:13" s="2" customFormat="1" ht="33.75" x14ac:dyDescent="0.2">
      <c r="B13" s="29"/>
      <c r="C13" s="30"/>
      <c r="D13" s="30"/>
      <c r="E13" s="31" t="s">
        <v>8</v>
      </c>
      <c r="F13" s="31" t="s">
        <v>47</v>
      </c>
      <c r="G13" s="31" t="s">
        <v>25</v>
      </c>
      <c r="H13" s="31" t="s">
        <v>9</v>
      </c>
      <c r="I13" s="31" t="s">
        <v>75</v>
      </c>
      <c r="J13" s="31" t="s">
        <v>116</v>
      </c>
      <c r="K13" s="31" t="s">
        <v>39</v>
      </c>
      <c r="L13" s="31" t="s">
        <v>117</v>
      </c>
      <c r="M13" s="31" t="s">
        <v>40</v>
      </c>
    </row>
    <row r="14" spans="1:13" s="2" customFormat="1" ht="12" x14ac:dyDescent="0.2">
      <c r="B14" s="82" t="s">
        <v>19</v>
      </c>
      <c r="C14" s="83"/>
      <c r="D14" s="84">
        <v>1000</v>
      </c>
      <c r="E14" s="45">
        <f>('Revenues &amp; Expenditures'!C9)</f>
        <v>16235202</v>
      </c>
      <c r="F14" s="45">
        <f>('Revenues &amp; Expenditures'!D9)</f>
        <v>6409736</v>
      </c>
      <c r="G14" s="45">
        <f>('Revenues &amp; Expenditures'!E9)</f>
        <v>3041751</v>
      </c>
      <c r="H14" s="45">
        <f>('Revenues &amp; Expenditures'!F9)</f>
        <v>2734367</v>
      </c>
      <c r="I14" s="45">
        <f>('Revenues &amp; Expenditures'!G9)</f>
        <v>1915588</v>
      </c>
      <c r="J14" s="45">
        <f>('Revenues &amp; Expenditures'!H9)</f>
        <v>7</v>
      </c>
      <c r="K14" s="45">
        <f>('Revenues &amp; Expenditures'!I9)</f>
        <v>256783</v>
      </c>
      <c r="L14" s="45">
        <f>('Revenues &amp; Expenditures'!J9)</f>
        <v>843933</v>
      </c>
      <c r="M14" s="45">
        <f>('Revenues &amp; Expenditures'!K9)</f>
        <v>84134</v>
      </c>
    </row>
    <row r="15" spans="1:13" s="2" customFormat="1" ht="21.75" customHeight="1" x14ac:dyDescent="0.2">
      <c r="B15" s="540" t="s">
        <v>138</v>
      </c>
      <c r="C15" s="541"/>
      <c r="D15" s="84">
        <v>2000</v>
      </c>
      <c r="E15" s="45">
        <f>('Revenues &amp; Expenditures'!C10)</f>
        <v>0</v>
      </c>
      <c r="F15" s="45">
        <f>('Revenues &amp; Expenditures'!D10)</f>
        <v>0</v>
      </c>
      <c r="G15" s="105"/>
      <c r="H15" s="45">
        <f>('Revenues &amp; Expenditures'!F10)</f>
        <v>0</v>
      </c>
      <c r="I15" s="45">
        <f>('Revenues &amp; Expenditures'!G10)</f>
        <v>0</v>
      </c>
      <c r="J15" s="105"/>
      <c r="K15" s="105"/>
      <c r="L15" s="105"/>
      <c r="M15" s="105"/>
    </row>
    <row r="16" spans="1:13" s="2" customFormat="1" ht="12" x14ac:dyDescent="0.2">
      <c r="B16" s="82" t="s">
        <v>20</v>
      </c>
      <c r="C16" s="83"/>
      <c r="D16" s="84">
        <v>3000</v>
      </c>
      <c r="E16" s="45">
        <f>('Revenues &amp; Expenditures'!C11)</f>
        <v>27566098</v>
      </c>
      <c r="F16" s="45">
        <f>('Revenues &amp; Expenditures'!D11)</f>
        <v>0</v>
      </c>
      <c r="G16" s="45">
        <f>('Revenues &amp; Expenditures'!E11)</f>
        <v>0</v>
      </c>
      <c r="H16" s="45">
        <f>('Revenues &amp; Expenditures'!F11)</f>
        <v>1164160</v>
      </c>
      <c r="I16" s="45">
        <f>('Revenues &amp; Expenditures'!G11)</f>
        <v>0</v>
      </c>
      <c r="J16" s="45">
        <f>('Revenues &amp; Expenditures'!H11)</f>
        <v>0</v>
      </c>
      <c r="K16" s="45">
        <f>('Revenues &amp; Expenditures'!I11)</f>
        <v>0</v>
      </c>
      <c r="L16" s="45">
        <f>('Revenues &amp; Expenditures'!J11)</f>
        <v>0</v>
      </c>
      <c r="M16" s="45">
        <f>('Revenues &amp; Expenditures'!K11)</f>
        <v>0</v>
      </c>
    </row>
    <row r="17" spans="2:13" s="2" customFormat="1" ht="12" x14ac:dyDescent="0.2">
      <c r="B17" s="82" t="s">
        <v>21</v>
      </c>
      <c r="C17" s="83"/>
      <c r="D17" s="84">
        <v>4000</v>
      </c>
      <c r="E17" s="45">
        <f>('Revenues &amp; Expenditures'!C12)</f>
        <v>14428777</v>
      </c>
      <c r="F17" s="45">
        <f>('Revenues &amp; Expenditures'!D12)</f>
        <v>0</v>
      </c>
      <c r="G17" s="45">
        <f>('Revenues &amp; Expenditures'!E12)</f>
        <v>0</v>
      </c>
      <c r="H17" s="45">
        <f>('Revenues &amp; Expenditures'!F12)</f>
        <v>40000</v>
      </c>
      <c r="I17" s="45">
        <f>('Revenues &amp; Expenditures'!G12)</f>
        <v>0</v>
      </c>
      <c r="J17" s="45">
        <f>('Revenues &amp; Expenditures'!H12)</f>
        <v>0</v>
      </c>
      <c r="K17" s="45">
        <f>('Revenues &amp; Expenditures'!I12)</f>
        <v>0</v>
      </c>
      <c r="L17" s="45">
        <f>('Revenues &amp; Expenditures'!J12)</f>
        <v>0</v>
      </c>
      <c r="M17" s="45">
        <f>('Revenues &amp; Expenditures'!K12)</f>
        <v>0</v>
      </c>
    </row>
    <row r="18" spans="2:13" s="2" customFormat="1" ht="13.5" customHeight="1" thickBot="1" x14ac:dyDescent="0.25">
      <c r="B18" s="59" t="s">
        <v>103</v>
      </c>
      <c r="C18" s="60"/>
      <c r="D18" s="61"/>
      <c r="E18" s="45">
        <f>('Revenues &amp; Expenditures'!C13)</f>
        <v>58230077</v>
      </c>
      <c r="F18" s="45">
        <f>('Revenues &amp; Expenditures'!D13)</f>
        <v>6409736</v>
      </c>
      <c r="G18" s="45">
        <f>('Revenues &amp; Expenditures'!E13)</f>
        <v>3041751</v>
      </c>
      <c r="H18" s="45">
        <f>('Revenues &amp; Expenditures'!F13)</f>
        <v>3938527</v>
      </c>
      <c r="I18" s="45">
        <f>('Revenues &amp; Expenditures'!G13)</f>
        <v>1915588</v>
      </c>
      <c r="J18" s="45">
        <f>('Revenues &amp; Expenditures'!H13)</f>
        <v>7</v>
      </c>
      <c r="K18" s="45">
        <f>('Revenues &amp; Expenditures'!I13)</f>
        <v>256783</v>
      </c>
      <c r="L18" s="45">
        <f>('Revenues &amp; Expenditures'!J13)</f>
        <v>843933</v>
      </c>
      <c r="M18" s="45">
        <f>('Revenues &amp; Expenditures'!K13)</f>
        <v>84134</v>
      </c>
    </row>
    <row r="19" spans="2:13" s="2" customFormat="1" ht="15" customHeight="1" thickTop="1" thickBot="1" x14ac:dyDescent="0.25">
      <c r="B19" s="533" t="s">
        <v>105</v>
      </c>
      <c r="C19" s="534"/>
      <c r="D19" s="535"/>
      <c r="E19" s="106">
        <f>'Revenues &amp; Expenditures'!C22</f>
        <v>61664403</v>
      </c>
      <c r="F19" s="106">
        <f>'Revenues &amp; Expenditures'!D22</f>
        <v>5865865</v>
      </c>
      <c r="G19" s="106">
        <f>'Revenues &amp; Expenditures'!E22</f>
        <v>2971736</v>
      </c>
      <c r="H19" s="106">
        <f>'Revenues &amp; Expenditures'!F22</f>
        <v>4166001</v>
      </c>
      <c r="I19" s="106">
        <f>'Revenues &amp; Expenditures'!G22</f>
        <v>1914227</v>
      </c>
      <c r="J19" s="106">
        <f>'Revenues &amp; Expenditures'!H22</f>
        <v>7457537</v>
      </c>
      <c r="K19" s="107"/>
      <c r="L19" s="106">
        <f>'Revenues &amp; Expenditures'!J22</f>
        <v>690297</v>
      </c>
      <c r="M19" s="106">
        <f>'Revenues &amp; Expenditures'!K22</f>
        <v>530504</v>
      </c>
    </row>
    <row r="20" spans="2:13" s="2" customFormat="1" thickTop="1" x14ac:dyDescent="0.2">
      <c r="B20" s="57" t="s">
        <v>139</v>
      </c>
      <c r="C20" s="58"/>
      <c r="D20" s="32"/>
      <c r="E20" s="46">
        <f>'Revenues &amp; Expenditures'!C28</f>
        <v>113657</v>
      </c>
      <c r="F20" s="46">
        <f>'Revenues &amp; Expenditures'!D28</f>
        <v>3100</v>
      </c>
      <c r="G20" s="46">
        <f>'Revenues &amp; Expenditures'!E28</f>
        <v>-17154</v>
      </c>
      <c r="H20" s="46">
        <f>'Revenues &amp; Expenditures'!F28</f>
        <v>0</v>
      </c>
      <c r="I20" s="46">
        <f>'Revenues &amp; Expenditures'!G28</f>
        <v>0</v>
      </c>
      <c r="J20" s="46">
        <f>'Revenues &amp; Expenditures'!H28</f>
        <v>6500000</v>
      </c>
      <c r="K20" s="46">
        <f>'Revenues &amp; Expenditures'!I28</f>
        <v>858832</v>
      </c>
      <c r="L20" s="46">
        <f>'Revenues &amp; Expenditures'!J28</f>
        <v>0</v>
      </c>
      <c r="M20" s="46">
        <f>'Revenues &amp; Expenditures'!K28</f>
        <v>0</v>
      </c>
    </row>
    <row r="21" spans="2:13" s="2" customFormat="1" ht="25.5" customHeight="1" thickBot="1" x14ac:dyDescent="0.25">
      <c r="B21" s="525" t="str">
        <f>'Revenues &amp; Expenditures'!A30</f>
        <v>Beginning Fund Balances without Student Activity Funds - July 1, 2023</v>
      </c>
      <c r="C21" s="526"/>
      <c r="D21" s="527"/>
      <c r="E21" s="47">
        <f>'Revenues &amp; Expenditures'!C30</f>
        <v>6898642</v>
      </c>
      <c r="F21" s="47">
        <f>'Revenues &amp; Expenditures'!D30</f>
        <v>10522612</v>
      </c>
      <c r="G21" s="47">
        <f>'Revenues &amp; Expenditures'!E30</f>
        <v>1719199</v>
      </c>
      <c r="H21" s="47">
        <f>'Revenues &amp; Expenditures'!F30</f>
        <v>7407945</v>
      </c>
      <c r="I21" s="47">
        <f>'Revenues &amp; Expenditures'!G30</f>
        <v>3283305</v>
      </c>
      <c r="J21" s="47">
        <f>'Revenues &amp; Expenditures'!H30</f>
        <v>-931624</v>
      </c>
      <c r="K21" s="47">
        <f>'Revenues &amp; Expenditures'!I30</f>
        <v>5916409</v>
      </c>
      <c r="L21" s="47">
        <f>'Revenues &amp; Expenditures'!J30</f>
        <v>1482172</v>
      </c>
      <c r="M21" s="47">
        <f>'Revenues &amp; Expenditures'!K30</f>
        <v>735608</v>
      </c>
    </row>
    <row r="22" spans="2:13" s="2" customFormat="1" thickTop="1" x14ac:dyDescent="0.2">
      <c r="B22" s="57" t="s">
        <v>91</v>
      </c>
      <c r="C22" s="58"/>
      <c r="D22" s="62"/>
      <c r="E22" s="47">
        <f>'Revenues &amp; Expenditures'!C31</f>
        <v>0</v>
      </c>
      <c r="F22" s="47">
        <f>'Revenues &amp; Expenditures'!D31</f>
        <v>0</v>
      </c>
      <c r="G22" s="47">
        <f>'Revenues &amp; Expenditures'!E31</f>
        <v>0</v>
      </c>
      <c r="H22" s="47">
        <f>'Revenues &amp; Expenditures'!F31</f>
        <v>0</v>
      </c>
      <c r="I22" s="47">
        <f>'Revenues &amp; Expenditures'!G31</f>
        <v>0</v>
      </c>
      <c r="J22" s="47">
        <f>'Revenues &amp; Expenditures'!H31</f>
        <v>0</v>
      </c>
      <c r="K22" s="47">
        <f>'Revenues &amp; Expenditures'!I31</f>
        <v>0</v>
      </c>
      <c r="L22" s="47">
        <f>'Revenues &amp; Expenditures'!J31</f>
        <v>0</v>
      </c>
      <c r="M22" s="47">
        <f>'Revenues &amp; Expenditures'!K31</f>
        <v>0</v>
      </c>
    </row>
    <row r="23" spans="2:13" s="2" customFormat="1" ht="23.25" customHeight="1" thickBot="1" x14ac:dyDescent="0.25">
      <c r="B23" s="525" t="str">
        <f>'Revenues &amp; Expenditures'!A32</f>
        <v>Ending Fund Balances without Student Activity Funds - June 30, 2024</v>
      </c>
      <c r="C23" s="526"/>
      <c r="D23" s="527"/>
      <c r="E23" s="48">
        <f>SUM(E18,E20,E21,E22)-E19</f>
        <v>3577973</v>
      </c>
      <c r="F23" s="48">
        <f>'Revenues &amp; Expenditures'!D32</f>
        <v>11069583</v>
      </c>
      <c r="G23" s="48">
        <f>'Revenues &amp; Expenditures'!E32</f>
        <v>1772060</v>
      </c>
      <c r="H23" s="48">
        <f>'Revenues &amp; Expenditures'!F32</f>
        <v>7180471</v>
      </c>
      <c r="I23" s="48">
        <f>'Revenues &amp; Expenditures'!G32</f>
        <v>3284666</v>
      </c>
      <c r="J23" s="48">
        <f>'Revenues &amp; Expenditures'!H32</f>
        <v>-1889154</v>
      </c>
      <c r="K23" s="48">
        <f>'Revenues &amp; Expenditures'!I32</f>
        <v>7032024</v>
      </c>
      <c r="L23" s="48">
        <f>'Revenues &amp; Expenditures'!J32</f>
        <v>1635808</v>
      </c>
      <c r="M23" s="48">
        <f>'Revenues &amp; Expenditures'!K32</f>
        <v>289238</v>
      </c>
    </row>
    <row r="24" spans="2:13" s="2" customFormat="1" ht="21.95" customHeight="1" thickTop="1" thickBot="1" x14ac:dyDescent="0.25">
      <c r="B24" s="528" t="str">
        <f>'Revenues &amp; Expenditures'!A61</f>
        <v>Ending Fund Balances (all sources) with Student Activity Funds - June 30, 2024</v>
      </c>
      <c r="C24" s="526"/>
      <c r="D24" s="527">
        <v>0</v>
      </c>
      <c r="E24" s="48">
        <f>'Revenues &amp; Expenditures'!C61</f>
        <v>4002285</v>
      </c>
      <c r="F24" s="48">
        <f>'Revenues &amp; Expenditures'!D61</f>
        <v>11069583</v>
      </c>
      <c r="G24" s="48">
        <f>'Revenues &amp; Expenditures'!E61</f>
        <v>1772060</v>
      </c>
      <c r="H24" s="48">
        <f>'Revenues &amp; Expenditures'!F61</f>
        <v>7180471</v>
      </c>
      <c r="I24" s="48">
        <f>'Revenues &amp; Expenditures'!G61</f>
        <v>3284666</v>
      </c>
      <c r="J24" s="48">
        <f>'Revenues &amp; Expenditures'!H61</f>
        <v>-1889154</v>
      </c>
      <c r="K24" s="48">
        <f>'Revenues &amp; Expenditures'!I61</f>
        <v>7032024</v>
      </c>
      <c r="L24" s="48">
        <f>'Revenues &amp; Expenditures'!J61</f>
        <v>1635808</v>
      </c>
      <c r="M24" s="48">
        <f>'Revenues &amp; Expenditures'!K61</f>
        <v>289238</v>
      </c>
    </row>
    <row r="25" spans="2:13" ht="13.5" thickTop="1" x14ac:dyDescent="0.2"/>
    <row r="39" ht="12.2" customHeight="1" x14ac:dyDescent="0.2"/>
    <row r="40" ht="12.2" customHeight="1" x14ac:dyDescent="0.2"/>
    <row r="41" ht="12.2" customHeight="1" x14ac:dyDescent="0.2"/>
    <row r="42" ht="2.25" customHeight="1" x14ac:dyDescent="0.2"/>
    <row r="46" ht="12.2" customHeight="1" x14ac:dyDescent="0.2"/>
    <row r="47" ht="12.2" customHeight="1" x14ac:dyDescent="0.2"/>
    <row r="48" ht="12.2" customHeight="1" x14ac:dyDescent="0.2"/>
    <row r="49" ht="12.2" customHeight="1" x14ac:dyDescent="0.2"/>
    <row r="50" ht="12.2" customHeight="1" x14ac:dyDescent="0.2"/>
    <row r="51" ht="12.2" customHeight="1" x14ac:dyDescent="0.2"/>
    <row r="52" ht="12.2" customHeight="1" x14ac:dyDescent="0.2"/>
    <row r="53" ht="12.2" customHeight="1" x14ac:dyDescent="0.2"/>
    <row r="54" ht="12.2" customHeight="1" x14ac:dyDescent="0.2"/>
    <row r="55" ht="12.2" customHeight="1" x14ac:dyDescent="0.2"/>
    <row r="56" ht="12.2" customHeight="1" x14ac:dyDescent="0.2"/>
    <row r="57" ht="12.2" customHeight="1" x14ac:dyDescent="0.2"/>
    <row r="58" ht="3.75" customHeight="1" x14ac:dyDescent="0.2"/>
  </sheetData>
  <sheetProtection algorithmName="SHA-512" hashValue="M3/4CmDNDOB9RtL5gO4wUsEKe2D9rsnBxy38RsnvU4C0YhwqTFG4yt0XAqKpsOVn8Ht9VZPaPp6IDVGy2xj+Dw==" saltValue="hjOT8QYHtxcRQuMdhGxGzw==" spinCount="100000" sheet="1" objects="1" scenarios="1"/>
  <mergeCells count="9">
    <mergeCell ref="B21:D21"/>
    <mergeCell ref="B23:D23"/>
    <mergeCell ref="B24:D24"/>
    <mergeCell ref="A1:M1"/>
    <mergeCell ref="B19:D19"/>
    <mergeCell ref="B6:C6"/>
    <mergeCell ref="E6:G6"/>
    <mergeCell ref="E7:G7"/>
    <mergeCell ref="B15:C15"/>
  </mergeCells>
  <phoneticPr fontId="5" type="noConversion"/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autoPageBreaks="0"/>
  </sheetPr>
  <dimension ref="A1:G673"/>
  <sheetViews>
    <sheetView showGridLines="0" zoomScaleNormal="100" workbookViewId="0">
      <pane ySplit="3" topLeftCell="A4" activePane="bottomLeft" state="frozen"/>
      <selection activeCell="A5" sqref="A5:K5"/>
      <selection pane="bottomLeft" activeCell="B6" sqref="B6"/>
    </sheetView>
  </sheetViews>
  <sheetFormatPr defaultColWidth="8.85546875" defaultRowHeight="12.75" x14ac:dyDescent="0.2"/>
  <cols>
    <col min="1" max="1" width="3.140625" style="293" customWidth="1"/>
    <col min="2" max="2" width="36.5703125" style="293" customWidth="1"/>
    <col min="3" max="3" width="32.140625" style="293" customWidth="1"/>
    <col min="4" max="6" width="30.7109375" style="293" customWidth="1"/>
    <col min="7" max="7" width="6" style="293" customWidth="1"/>
    <col min="8" max="16384" width="8.85546875" style="293"/>
  </cols>
  <sheetData>
    <row r="1" spans="1:7" x14ac:dyDescent="0.2">
      <c r="A1" s="545" t="s">
        <v>147</v>
      </c>
      <c r="B1" s="545"/>
      <c r="C1" s="545"/>
      <c r="D1" s="545"/>
      <c r="E1" s="545"/>
      <c r="F1" s="545"/>
      <c r="G1" s="545"/>
    </row>
    <row r="2" spans="1:7" ht="12.6" customHeight="1" x14ac:dyDescent="0.2">
      <c r="A2" s="264"/>
      <c r="B2" s="264"/>
      <c r="C2" s="264"/>
      <c r="D2" s="264"/>
      <c r="E2"/>
      <c r="F2" s="265"/>
      <c r="G2" s="264"/>
    </row>
    <row r="3" spans="1:7" ht="12.6" customHeight="1" x14ac:dyDescent="0.2">
      <c r="A3" s="266"/>
      <c r="B3" s="546" t="s">
        <v>1038</v>
      </c>
      <c r="C3" s="546"/>
      <c r="D3" s="266"/>
      <c r="E3" s="547"/>
      <c r="F3" s="547"/>
      <c r="G3" s="266"/>
    </row>
    <row r="4" spans="1:7" x14ac:dyDescent="0.2">
      <c r="A4" s="292"/>
      <c r="B4" s="294"/>
      <c r="C4" s="294"/>
      <c r="D4" s="292"/>
      <c r="E4" s="295"/>
      <c r="F4" s="295"/>
      <c r="G4" s="292"/>
    </row>
    <row r="5" spans="1:7" x14ac:dyDescent="0.2">
      <c r="A5" s="296"/>
      <c r="B5" s="316" t="str">
        <f>IF('Cover Page'!$H$10="DistrictChosen",INDEX(Table1[],MATCH('Cover Page'!$D$10,Table1[RCDT],0),1),"Choose District From Dropdown on 'ASA 1'")</f>
        <v>Freeport SD 145</v>
      </c>
      <c r="C5" s="289" t="s">
        <v>3467</v>
      </c>
      <c r="D5" s="296"/>
      <c r="E5" s="296"/>
      <c r="F5" s="296"/>
    </row>
    <row r="6" spans="1:7" x14ac:dyDescent="0.2">
      <c r="A6" s="296"/>
      <c r="B6" s="288" t="s">
        <v>3489</v>
      </c>
      <c r="C6" s="287" t="s">
        <v>3468</v>
      </c>
      <c r="D6" s="296"/>
      <c r="E6" s="296"/>
      <c r="F6" s="296"/>
    </row>
    <row r="7" spans="1:7" x14ac:dyDescent="0.2">
      <c r="A7" s="296"/>
      <c r="B7" s="288" t="str">
        <f>'Published Summary'!$K$6</f>
        <v>8:00-4:00</v>
      </c>
      <c r="C7" s="287" t="s">
        <v>79</v>
      </c>
      <c r="D7" s="296"/>
      <c r="E7" s="296"/>
      <c r="F7" s="296"/>
    </row>
    <row r="8" spans="1:7" x14ac:dyDescent="0.2">
      <c r="A8" s="292"/>
      <c r="B8" s="298"/>
      <c r="C8" s="292"/>
      <c r="D8" s="292"/>
      <c r="E8" s="292"/>
      <c r="F8" s="299"/>
      <c r="G8" s="292"/>
    </row>
    <row r="9" spans="1:7" x14ac:dyDescent="0.2">
      <c r="A9" s="292"/>
      <c r="B9" s="542" t="s">
        <v>169</v>
      </c>
      <c r="C9" s="543"/>
      <c r="D9" s="543"/>
      <c r="E9" s="543"/>
      <c r="F9" s="543"/>
      <c r="G9" s="299"/>
    </row>
    <row r="10" spans="1:7" ht="13.5" thickBot="1" x14ac:dyDescent="0.25">
      <c r="A10" s="292"/>
      <c r="B10" s="300"/>
      <c r="C10" s="300"/>
      <c r="D10" s="301"/>
      <c r="E10" s="302"/>
      <c r="F10" s="301"/>
      <c r="G10" s="292"/>
    </row>
    <row r="11" spans="1:7" x14ac:dyDescent="0.2">
      <c r="A11" s="292"/>
      <c r="B11" s="267" t="s">
        <v>70</v>
      </c>
      <c r="C11" s="268" t="s">
        <v>7</v>
      </c>
      <c r="D11" s="269" t="s">
        <v>86</v>
      </c>
      <c r="E11" s="269" t="s">
        <v>87</v>
      </c>
      <c r="F11" s="269" t="s">
        <v>1036</v>
      </c>
      <c r="G11" s="292"/>
    </row>
    <row r="12" spans="1:7" x14ac:dyDescent="0.2">
      <c r="A12" s="292"/>
      <c r="B12" s="436" t="s">
        <v>3492</v>
      </c>
      <c r="C12" t="s">
        <v>3540</v>
      </c>
      <c r="D12" s="438" t="s">
        <v>3557</v>
      </c>
      <c r="E12" t="s">
        <v>3632</v>
      </c>
      <c r="F12" s="436" t="s">
        <v>3798</v>
      </c>
      <c r="G12" s="292"/>
    </row>
    <row r="13" spans="1:7" x14ac:dyDescent="0.2">
      <c r="A13" s="292"/>
      <c r="B13" s="437" t="s">
        <v>3493</v>
      </c>
      <c r="C13" t="s">
        <v>3541</v>
      </c>
      <c r="D13" s="439" t="s">
        <v>3558</v>
      </c>
      <c r="E13" t="s">
        <v>3633</v>
      </c>
      <c r="F13" s="437" t="s">
        <v>3799</v>
      </c>
      <c r="G13" s="292"/>
    </row>
    <row r="14" spans="1:7" x14ac:dyDescent="0.2">
      <c r="A14" s="292"/>
      <c r="B14" s="437" t="s">
        <v>3494</v>
      </c>
      <c r="C14" t="s">
        <v>3542</v>
      </c>
      <c r="D14" s="439" t="s">
        <v>3559</v>
      </c>
      <c r="E14" t="s">
        <v>3634</v>
      </c>
      <c r="F14" s="437" t="s">
        <v>3800</v>
      </c>
      <c r="G14" s="292"/>
    </row>
    <row r="15" spans="1:7" x14ac:dyDescent="0.2">
      <c r="A15" s="292"/>
      <c r="B15" s="437" t="s">
        <v>3495</v>
      </c>
      <c r="C15" t="s">
        <v>3543</v>
      </c>
      <c r="D15" s="439" t="s">
        <v>3560</v>
      </c>
      <c r="E15" t="s">
        <v>3635</v>
      </c>
      <c r="F15" s="437" t="s">
        <v>3801</v>
      </c>
      <c r="G15" s="292"/>
    </row>
    <row r="16" spans="1:7" x14ac:dyDescent="0.2">
      <c r="A16" s="292"/>
      <c r="B16" s="437" t="s">
        <v>3496</v>
      </c>
      <c r="C16" t="s">
        <v>3544</v>
      </c>
      <c r="D16" s="439" t="s">
        <v>3561</v>
      </c>
      <c r="E16" t="s">
        <v>3636</v>
      </c>
      <c r="F16" s="437" t="s">
        <v>3802</v>
      </c>
      <c r="G16" s="292"/>
    </row>
    <row r="17" spans="1:7" x14ac:dyDescent="0.2">
      <c r="A17" s="292"/>
      <c r="B17" s="437" t="s">
        <v>3497</v>
      </c>
      <c r="C17" t="s">
        <v>3545</v>
      </c>
      <c r="D17" s="439" t="s">
        <v>3562</v>
      </c>
      <c r="E17" t="s">
        <v>3637</v>
      </c>
      <c r="F17" s="437" t="s">
        <v>3803</v>
      </c>
      <c r="G17" s="292"/>
    </row>
    <row r="18" spans="1:7" x14ac:dyDescent="0.2">
      <c r="A18" s="292"/>
      <c r="B18" s="437" t="s">
        <v>3498</v>
      </c>
      <c r="C18" t="s">
        <v>3546</v>
      </c>
      <c r="D18" s="439" t="s">
        <v>3563</v>
      </c>
      <c r="E18" t="s">
        <v>3638</v>
      </c>
      <c r="F18" s="437" t="s">
        <v>3804</v>
      </c>
      <c r="G18" s="292"/>
    </row>
    <row r="19" spans="1:7" x14ac:dyDescent="0.2">
      <c r="A19" s="292"/>
      <c r="B19" s="437" t="s">
        <v>3499</v>
      </c>
      <c r="C19" t="s">
        <v>3547</v>
      </c>
      <c r="D19" s="439" t="s">
        <v>3564</v>
      </c>
      <c r="E19" t="s">
        <v>3639</v>
      </c>
      <c r="F19" s="437" t="s">
        <v>3805</v>
      </c>
      <c r="G19" s="292"/>
    </row>
    <row r="20" spans="1:7" x14ac:dyDescent="0.2">
      <c r="A20" s="292"/>
      <c r="B20" s="437" t="s">
        <v>3500</v>
      </c>
      <c r="C20" t="s">
        <v>3548</v>
      </c>
      <c r="D20" s="439" t="s">
        <v>3565</v>
      </c>
      <c r="E20" t="s">
        <v>3640</v>
      </c>
      <c r="F20" s="437" t="s">
        <v>3806</v>
      </c>
      <c r="G20" s="292"/>
    </row>
    <row r="21" spans="1:7" x14ac:dyDescent="0.2">
      <c r="A21" s="292"/>
      <c r="B21" s="437" t="s">
        <v>3501</v>
      </c>
      <c r="C21" t="s">
        <v>3549</v>
      </c>
      <c r="D21" s="439" t="s">
        <v>3566</v>
      </c>
      <c r="E21" t="s">
        <v>3641</v>
      </c>
      <c r="F21" s="437" t="s">
        <v>3807</v>
      </c>
      <c r="G21" s="292"/>
    </row>
    <row r="22" spans="1:7" x14ac:dyDescent="0.2">
      <c r="A22" s="292"/>
      <c r="B22" s="437" t="s">
        <v>3502</v>
      </c>
      <c r="C22" t="s">
        <v>3550</v>
      </c>
      <c r="D22" s="439" t="s">
        <v>3567</v>
      </c>
      <c r="E22" t="s">
        <v>3642</v>
      </c>
      <c r="F22" s="437" t="s">
        <v>3808</v>
      </c>
      <c r="G22" s="292"/>
    </row>
    <row r="23" spans="1:7" x14ac:dyDescent="0.2">
      <c r="A23" s="292"/>
      <c r="B23" s="437" t="s">
        <v>3503</v>
      </c>
      <c r="C23" t="s">
        <v>3551</v>
      </c>
      <c r="D23" s="439" t="s">
        <v>3568</v>
      </c>
      <c r="E23" t="s">
        <v>3643</v>
      </c>
      <c r="F23" s="437" t="s">
        <v>3809</v>
      </c>
      <c r="G23" s="292"/>
    </row>
    <row r="24" spans="1:7" x14ac:dyDescent="0.2">
      <c r="A24" s="292"/>
      <c r="B24" s="437" t="s">
        <v>3504</v>
      </c>
      <c r="C24" t="s">
        <v>3552</v>
      </c>
      <c r="D24" s="439" t="s">
        <v>3569</v>
      </c>
      <c r="E24" t="s">
        <v>3644</v>
      </c>
      <c r="F24" s="437" t="s">
        <v>3810</v>
      </c>
      <c r="G24" s="292"/>
    </row>
    <row r="25" spans="1:7" x14ac:dyDescent="0.2">
      <c r="A25" s="292"/>
      <c r="B25" s="437" t="s">
        <v>3505</v>
      </c>
      <c r="C25" t="s">
        <v>3553</v>
      </c>
      <c r="D25" s="439" t="s">
        <v>3570</v>
      </c>
      <c r="E25" t="s">
        <v>3645</v>
      </c>
      <c r="F25" s="437" t="s">
        <v>3811</v>
      </c>
      <c r="G25" s="292"/>
    </row>
    <row r="26" spans="1:7" x14ac:dyDescent="0.2">
      <c r="A26" s="292"/>
      <c r="B26" s="437" t="s">
        <v>3506</v>
      </c>
      <c r="C26" t="s">
        <v>3554</v>
      </c>
      <c r="D26" s="439" t="s">
        <v>3571</v>
      </c>
      <c r="E26" t="s">
        <v>3646</v>
      </c>
      <c r="F26" s="437" t="s">
        <v>3812</v>
      </c>
      <c r="G26" s="292"/>
    </row>
    <row r="27" spans="1:7" x14ac:dyDescent="0.2">
      <c r="A27" s="292"/>
      <c r="B27" s="437" t="s">
        <v>3507</v>
      </c>
      <c r="C27" t="s">
        <v>3555</v>
      </c>
      <c r="D27" s="439" t="s">
        <v>3572</v>
      </c>
      <c r="E27" t="s">
        <v>3647</v>
      </c>
      <c r="F27" s="437" t="s">
        <v>3813</v>
      </c>
      <c r="G27" s="292"/>
    </row>
    <row r="28" spans="1:7" x14ac:dyDescent="0.2">
      <c r="A28" s="292"/>
      <c r="B28" s="437" t="s">
        <v>3508</v>
      </c>
      <c r="C28" t="s">
        <v>3556</v>
      </c>
      <c r="D28" s="439" t="s">
        <v>3573</v>
      </c>
      <c r="E28" t="s">
        <v>3648</v>
      </c>
      <c r="F28" s="437" t="s">
        <v>3814</v>
      </c>
      <c r="G28" s="292"/>
    </row>
    <row r="29" spans="1:7" x14ac:dyDescent="0.2">
      <c r="A29" s="292"/>
      <c r="B29" s="437" t="s">
        <v>3509</v>
      </c>
      <c r="C29" s="434"/>
      <c r="D29" s="439" t="s">
        <v>3574</v>
      </c>
      <c r="E29" t="s">
        <v>3649</v>
      </c>
      <c r="F29" s="437" t="s">
        <v>3815</v>
      </c>
      <c r="G29" s="292"/>
    </row>
    <row r="30" spans="1:7" x14ac:dyDescent="0.2">
      <c r="A30" s="292"/>
      <c r="B30" s="437" t="s">
        <v>3510</v>
      </c>
      <c r="C30" s="434"/>
      <c r="D30" s="439" t="s">
        <v>3575</v>
      </c>
      <c r="E30" t="s">
        <v>3650</v>
      </c>
      <c r="F30" s="437" t="s">
        <v>3816</v>
      </c>
      <c r="G30" s="292"/>
    </row>
    <row r="31" spans="1:7" x14ac:dyDescent="0.2">
      <c r="A31" s="292"/>
      <c r="B31" s="437" t="s">
        <v>3511</v>
      </c>
      <c r="C31" s="434"/>
      <c r="D31" s="439" t="s">
        <v>3576</v>
      </c>
      <c r="E31" t="s">
        <v>3651</v>
      </c>
      <c r="F31" s="437" t="s">
        <v>3817</v>
      </c>
      <c r="G31" s="292"/>
    </row>
    <row r="32" spans="1:7" x14ac:dyDescent="0.2">
      <c r="A32" s="292"/>
      <c r="B32" s="437" t="s">
        <v>3512</v>
      </c>
      <c r="C32" s="434"/>
      <c r="D32" s="439" t="s">
        <v>3577</v>
      </c>
      <c r="E32" t="s">
        <v>3652</v>
      </c>
      <c r="F32" s="437" t="s">
        <v>3818</v>
      </c>
      <c r="G32" s="292"/>
    </row>
    <row r="33" spans="1:7" x14ac:dyDescent="0.2">
      <c r="A33" s="292"/>
      <c r="B33" s="437" t="s">
        <v>3513</v>
      </c>
      <c r="C33" s="434"/>
      <c r="D33" s="439" t="s">
        <v>3578</v>
      </c>
      <c r="E33" t="s">
        <v>3653</v>
      </c>
      <c r="F33" s="437" t="s">
        <v>3819</v>
      </c>
      <c r="G33" s="292"/>
    </row>
    <row r="34" spans="1:7" x14ac:dyDescent="0.2">
      <c r="A34" s="292"/>
      <c r="B34" s="437" t="s">
        <v>3514</v>
      </c>
      <c r="C34" s="434"/>
      <c r="D34" s="439" t="s">
        <v>3579</v>
      </c>
      <c r="E34" t="s">
        <v>3654</v>
      </c>
      <c r="F34" s="437" t="s">
        <v>3820</v>
      </c>
      <c r="G34" s="292"/>
    </row>
    <row r="35" spans="1:7" x14ac:dyDescent="0.2">
      <c r="A35" s="292"/>
      <c r="B35" s="437" t="s">
        <v>3515</v>
      </c>
      <c r="C35" s="434"/>
      <c r="D35" s="439" t="s">
        <v>3580</v>
      </c>
      <c r="E35" t="s">
        <v>3655</v>
      </c>
      <c r="F35" s="437" t="s">
        <v>3821</v>
      </c>
      <c r="G35" s="292"/>
    </row>
    <row r="36" spans="1:7" x14ac:dyDescent="0.2">
      <c r="A36" s="292"/>
      <c r="B36" s="437" t="s">
        <v>3516</v>
      </c>
      <c r="C36" s="434"/>
      <c r="D36" s="439" t="s">
        <v>3581</v>
      </c>
      <c r="E36" t="s">
        <v>3656</v>
      </c>
      <c r="F36" s="437" t="s">
        <v>3822</v>
      </c>
      <c r="G36" s="292"/>
    </row>
    <row r="37" spans="1:7" x14ac:dyDescent="0.2">
      <c r="A37" s="292"/>
      <c r="B37" s="437" t="s">
        <v>3517</v>
      </c>
      <c r="C37" s="434"/>
      <c r="D37" s="439" t="s">
        <v>3582</v>
      </c>
      <c r="E37" t="s">
        <v>3657</v>
      </c>
      <c r="F37" s="437" t="s">
        <v>3823</v>
      </c>
      <c r="G37" s="292"/>
    </row>
    <row r="38" spans="1:7" x14ac:dyDescent="0.2">
      <c r="A38" s="292"/>
      <c r="B38" s="437" t="s">
        <v>3518</v>
      </c>
      <c r="C38" s="434"/>
      <c r="D38" s="439" t="s">
        <v>3583</v>
      </c>
      <c r="E38" t="s">
        <v>3658</v>
      </c>
      <c r="F38" s="437" t="s">
        <v>3824</v>
      </c>
      <c r="G38" s="292"/>
    </row>
    <row r="39" spans="1:7" x14ac:dyDescent="0.2">
      <c r="A39" s="292"/>
      <c r="B39" s="437" t="s">
        <v>3519</v>
      </c>
      <c r="C39" s="434"/>
      <c r="D39" s="439" t="s">
        <v>3584</v>
      </c>
      <c r="E39" t="s">
        <v>3659</v>
      </c>
      <c r="F39" s="437" t="s">
        <v>3825</v>
      </c>
      <c r="G39" s="292"/>
    </row>
    <row r="40" spans="1:7" x14ac:dyDescent="0.2">
      <c r="A40" s="292"/>
      <c r="B40" s="437" t="s">
        <v>3520</v>
      </c>
      <c r="C40" s="434"/>
      <c r="D40" s="439" t="s">
        <v>3585</v>
      </c>
      <c r="E40" t="s">
        <v>3660</v>
      </c>
      <c r="F40" s="437" t="s">
        <v>3826</v>
      </c>
      <c r="G40" s="292"/>
    </row>
    <row r="41" spans="1:7" x14ac:dyDescent="0.2">
      <c r="A41" s="292"/>
      <c r="B41" s="437" t="s">
        <v>3521</v>
      </c>
      <c r="C41" s="434"/>
      <c r="D41" s="439" t="s">
        <v>3586</v>
      </c>
      <c r="E41" t="s">
        <v>3661</v>
      </c>
      <c r="F41" s="437" t="s">
        <v>3827</v>
      </c>
      <c r="G41" s="292"/>
    </row>
    <row r="42" spans="1:7" x14ac:dyDescent="0.2">
      <c r="A42" s="292"/>
      <c r="B42" s="437" t="s">
        <v>3522</v>
      </c>
      <c r="C42" s="434"/>
      <c r="D42" s="439" t="s">
        <v>3587</v>
      </c>
      <c r="E42" t="s">
        <v>3662</v>
      </c>
      <c r="F42" s="437" t="s">
        <v>3828</v>
      </c>
      <c r="G42" s="292"/>
    </row>
    <row r="43" spans="1:7" x14ac:dyDescent="0.2">
      <c r="A43" s="292"/>
      <c r="B43" s="437" t="s">
        <v>3523</v>
      </c>
      <c r="C43" s="434"/>
      <c r="D43" s="439" t="s">
        <v>3588</v>
      </c>
      <c r="E43" t="s">
        <v>3663</v>
      </c>
      <c r="F43" s="437" t="s">
        <v>3829</v>
      </c>
      <c r="G43" s="292"/>
    </row>
    <row r="44" spans="1:7" x14ac:dyDescent="0.2">
      <c r="A44" s="292"/>
      <c r="B44" s="437" t="s">
        <v>3524</v>
      </c>
      <c r="C44" s="434"/>
      <c r="D44" s="439" t="s">
        <v>3589</v>
      </c>
      <c r="E44" t="s">
        <v>3664</v>
      </c>
      <c r="F44" s="437" t="s">
        <v>3830</v>
      </c>
      <c r="G44" s="292"/>
    </row>
    <row r="45" spans="1:7" x14ac:dyDescent="0.2">
      <c r="A45" s="292"/>
      <c r="B45" s="437" t="s">
        <v>3525</v>
      </c>
      <c r="C45" s="434"/>
      <c r="D45" s="439" t="s">
        <v>3590</v>
      </c>
      <c r="E45" t="s">
        <v>3665</v>
      </c>
      <c r="F45" s="437" t="s">
        <v>3831</v>
      </c>
      <c r="G45" s="292"/>
    </row>
    <row r="46" spans="1:7" x14ac:dyDescent="0.2">
      <c r="A46" s="292"/>
      <c r="B46" s="437" t="s">
        <v>3526</v>
      </c>
      <c r="C46" s="434"/>
      <c r="D46" s="439" t="s">
        <v>3591</v>
      </c>
      <c r="E46" t="s">
        <v>3666</v>
      </c>
      <c r="F46" s="437" t="s">
        <v>3832</v>
      </c>
      <c r="G46" s="292"/>
    </row>
    <row r="47" spans="1:7" x14ac:dyDescent="0.2">
      <c r="A47" s="292"/>
      <c r="B47" s="437" t="s">
        <v>3527</v>
      </c>
      <c r="C47" s="434"/>
      <c r="D47" s="439" t="s">
        <v>3592</v>
      </c>
      <c r="E47" t="s">
        <v>3667</v>
      </c>
      <c r="F47" s="437" t="s">
        <v>3833</v>
      </c>
      <c r="G47" s="292"/>
    </row>
    <row r="48" spans="1:7" x14ac:dyDescent="0.2">
      <c r="A48" s="292"/>
      <c r="B48" s="437" t="s">
        <v>3528</v>
      </c>
      <c r="C48" s="434"/>
      <c r="D48" s="439" t="s">
        <v>3593</v>
      </c>
      <c r="E48" t="s">
        <v>3668</v>
      </c>
      <c r="F48" s="437" t="s">
        <v>3834</v>
      </c>
      <c r="G48" s="292"/>
    </row>
    <row r="49" spans="1:7" x14ac:dyDescent="0.2">
      <c r="A49" s="292"/>
      <c r="B49" s="437" t="s">
        <v>3529</v>
      </c>
      <c r="C49" s="434"/>
      <c r="D49" s="439" t="s">
        <v>3594</v>
      </c>
      <c r="E49" t="s">
        <v>3669</v>
      </c>
      <c r="F49" s="437" t="s">
        <v>3835</v>
      </c>
      <c r="G49" s="292"/>
    </row>
    <row r="50" spans="1:7" x14ac:dyDescent="0.2">
      <c r="A50" s="292"/>
      <c r="B50" s="437" t="s">
        <v>3530</v>
      </c>
      <c r="C50" s="434"/>
      <c r="D50" s="439" t="s">
        <v>3595</v>
      </c>
      <c r="E50" t="s">
        <v>3670</v>
      </c>
      <c r="F50" s="437" t="s">
        <v>3836</v>
      </c>
      <c r="G50" s="292"/>
    </row>
    <row r="51" spans="1:7" x14ac:dyDescent="0.2">
      <c r="A51" s="292"/>
      <c r="B51" s="437" t="s">
        <v>3531</v>
      </c>
      <c r="C51" s="434"/>
      <c r="D51" s="439" t="s">
        <v>3596</v>
      </c>
      <c r="E51" t="s">
        <v>3671</v>
      </c>
      <c r="F51" s="437" t="s">
        <v>3837</v>
      </c>
      <c r="G51" s="292"/>
    </row>
    <row r="52" spans="1:7" x14ac:dyDescent="0.2">
      <c r="A52" s="292"/>
      <c r="B52" s="437" t="s">
        <v>3532</v>
      </c>
      <c r="C52" s="434"/>
      <c r="D52" s="439" t="s">
        <v>3597</v>
      </c>
      <c r="E52" t="s">
        <v>3672</v>
      </c>
      <c r="F52" s="437" t="s">
        <v>3838</v>
      </c>
      <c r="G52" s="292"/>
    </row>
    <row r="53" spans="1:7" x14ac:dyDescent="0.2">
      <c r="A53" s="292"/>
      <c r="B53" s="437" t="s">
        <v>3533</v>
      </c>
      <c r="C53" s="434"/>
      <c r="D53" s="439" t="s">
        <v>3598</v>
      </c>
      <c r="E53" t="s">
        <v>3673</v>
      </c>
      <c r="F53" s="437" t="s">
        <v>3839</v>
      </c>
      <c r="G53" s="292"/>
    </row>
    <row r="54" spans="1:7" x14ac:dyDescent="0.2">
      <c r="A54" s="292"/>
      <c r="B54" s="437" t="s">
        <v>3534</v>
      </c>
      <c r="C54" s="434"/>
      <c r="D54" s="439" t="s">
        <v>3599</v>
      </c>
      <c r="E54" t="s">
        <v>3674</v>
      </c>
      <c r="F54" s="437" t="s">
        <v>3840</v>
      </c>
      <c r="G54" s="292"/>
    </row>
    <row r="55" spans="1:7" x14ac:dyDescent="0.2">
      <c r="A55" s="292"/>
      <c r="B55" s="437" t="s">
        <v>3535</v>
      </c>
      <c r="C55" s="434"/>
      <c r="D55" s="439" t="s">
        <v>3600</v>
      </c>
      <c r="E55" t="s">
        <v>3675</v>
      </c>
      <c r="F55" s="437" t="s">
        <v>3841</v>
      </c>
      <c r="G55" s="292"/>
    </row>
    <row r="56" spans="1:7" x14ac:dyDescent="0.2">
      <c r="A56" s="292"/>
      <c r="B56" s="437" t="s">
        <v>3536</v>
      </c>
      <c r="C56" s="434"/>
      <c r="D56" s="439" t="s">
        <v>3601</v>
      </c>
      <c r="E56" t="s">
        <v>3676</v>
      </c>
      <c r="F56" s="437" t="s">
        <v>3842</v>
      </c>
      <c r="G56" s="292"/>
    </row>
    <row r="57" spans="1:7" x14ac:dyDescent="0.2">
      <c r="A57" s="292"/>
      <c r="B57" s="437" t="s">
        <v>3537</v>
      </c>
      <c r="C57" s="434"/>
      <c r="D57" s="439" t="s">
        <v>3602</v>
      </c>
      <c r="E57" t="s">
        <v>3677</v>
      </c>
      <c r="F57" s="437" t="s">
        <v>3843</v>
      </c>
      <c r="G57" s="292"/>
    </row>
    <row r="58" spans="1:7" x14ac:dyDescent="0.2">
      <c r="A58" s="292"/>
      <c r="B58" s="437" t="s">
        <v>3538</v>
      </c>
      <c r="C58" s="434"/>
      <c r="D58" s="439" t="s">
        <v>3603</v>
      </c>
      <c r="E58" t="s">
        <v>3678</v>
      </c>
      <c r="F58" s="437" t="s">
        <v>3844</v>
      </c>
      <c r="G58" s="292"/>
    </row>
    <row r="59" spans="1:7" x14ac:dyDescent="0.2">
      <c r="A59" s="292"/>
      <c r="B59" s="437" t="s">
        <v>3539</v>
      </c>
      <c r="C59" s="434"/>
      <c r="D59" s="439" t="s">
        <v>3604</v>
      </c>
      <c r="E59" t="s">
        <v>3679</v>
      </c>
      <c r="F59" s="437" t="s">
        <v>3845</v>
      </c>
      <c r="G59" s="292"/>
    </row>
    <row r="60" spans="1:7" x14ac:dyDescent="0.2">
      <c r="A60" s="292"/>
      <c r="B60" s="433"/>
      <c r="C60" s="434"/>
      <c r="D60" s="439" t="s">
        <v>3605</v>
      </c>
      <c r="E60" t="s">
        <v>3680</v>
      </c>
      <c r="F60" s="437" t="s">
        <v>3846</v>
      </c>
      <c r="G60" s="292"/>
    </row>
    <row r="61" spans="1:7" x14ac:dyDescent="0.2">
      <c r="A61" s="292"/>
      <c r="B61" s="433"/>
      <c r="C61" s="434"/>
      <c r="D61" s="439" t="s">
        <v>3606</v>
      </c>
      <c r="E61" t="s">
        <v>3681</v>
      </c>
      <c r="F61" s="437" t="s">
        <v>3847</v>
      </c>
      <c r="G61" s="292"/>
    </row>
    <row r="62" spans="1:7" x14ac:dyDescent="0.2">
      <c r="A62" s="292"/>
      <c r="B62" s="433"/>
      <c r="C62" s="434"/>
      <c r="D62" s="439" t="s">
        <v>3607</v>
      </c>
      <c r="E62" t="s">
        <v>3682</v>
      </c>
      <c r="F62" s="437" t="s">
        <v>3848</v>
      </c>
      <c r="G62" s="292"/>
    </row>
    <row r="63" spans="1:7" x14ac:dyDescent="0.2">
      <c r="A63" s="292"/>
      <c r="B63" s="433"/>
      <c r="C63" s="434"/>
      <c r="D63" s="439" t="s">
        <v>3608</v>
      </c>
      <c r="E63" t="s">
        <v>3683</v>
      </c>
      <c r="F63" s="437" t="s">
        <v>3849</v>
      </c>
      <c r="G63" s="292"/>
    </row>
    <row r="64" spans="1:7" x14ac:dyDescent="0.2">
      <c r="A64" s="292"/>
      <c r="B64" s="433"/>
      <c r="C64" s="434"/>
      <c r="D64" s="439" t="s">
        <v>3609</v>
      </c>
      <c r="E64" t="s">
        <v>3684</v>
      </c>
      <c r="F64" s="437" t="s">
        <v>3850</v>
      </c>
      <c r="G64" s="292"/>
    </row>
    <row r="65" spans="1:7" x14ac:dyDescent="0.2">
      <c r="A65" s="292"/>
      <c r="B65" s="433"/>
      <c r="C65" s="434"/>
      <c r="D65" s="439" t="s">
        <v>3610</v>
      </c>
      <c r="E65" t="s">
        <v>3685</v>
      </c>
      <c r="F65" s="437" t="s">
        <v>3851</v>
      </c>
      <c r="G65" s="292"/>
    </row>
    <row r="66" spans="1:7" x14ac:dyDescent="0.2">
      <c r="A66" s="292"/>
      <c r="B66" s="433"/>
      <c r="C66" s="434"/>
      <c r="D66" s="439" t="s">
        <v>3611</v>
      </c>
      <c r="E66" t="s">
        <v>3686</v>
      </c>
      <c r="F66" s="437" t="s">
        <v>3852</v>
      </c>
      <c r="G66" s="292"/>
    </row>
    <row r="67" spans="1:7" x14ac:dyDescent="0.2">
      <c r="A67" s="292"/>
      <c r="B67" s="433"/>
      <c r="C67" s="434"/>
      <c r="D67" s="439" t="s">
        <v>3612</v>
      </c>
      <c r="E67" t="s">
        <v>3687</v>
      </c>
      <c r="F67" s="437" t="s">
        <v>3853</v>
      </c>
      <c r="G67" s="292"/>
    </row>
    <row r="68" spans="1:7" x14ac:dyDescent="0.2">
      <c r="A68" s="292"/>
      <c r="B68" s="433"/>
      <c r="C68" s="434"/>
      <c r="D68" s="439" t="s">
        <v>3613</v>
      </c>
      <c r="E68" t="s">
        <v>3688</v>
      </c>
      <c r="F68" s="437" t="s">
        <v>3854</v>
      </c>
      <c r="G68" s="292"/>
    </row>
    <row r="69" spans="1:7" x14ac:dyDescent="0.2">
      <c r="A69" s="292"/>
      <c r="B69" s="433"/>
      <c r="C69" s="434"/>
      <c r="D69" s="439" t="s">
        <v>3614</v>
      </c>
      <c r="E69" t="s">
        <v>3689</v>
      </c>
      <c r="F69" s="437" t="s">
        <v>3855</v>
      </c>
      <c r="G69" s="292"/>
    </row>
    <row r="70" spans="1:7" x14ac:dyDescent="0.2">
      <c r="A70" s="292"/>
      <c r="B70" s="433"/>
      <c r="C70" s="434"/>
      <c r="D70" s="439" t="s">
        <v>3615</v>
      </c>
      <c r="E70" t="s">
        <v>3690</v>
      </c>
      <c r="F70" s="437" t="s">
        <v>3856</v>
      </c>
      <c r="G70" s="292"/>
    </row>
    <row r="71" spans="1:7" x14ac:dyDescent="0.2">
      <c r="A71" s="292"/>
      <c r="B71" s="433"/>
      <c r="C71" s="434"/>
      <c r="D71" s="439" t="s">
        <v>3616</v>
      </c>
      <c r="E71" t="s">
        <v>3691</v>
      </c>
      <c r="F71" s="437" t="s">
        <v>3857</v>
      </c>
      <c r="G71" s="292"/>
    </row>
    <row r="72" spans="1:7" x14ac:dyDescent="0.2">
      <c r="A72" s="292"/>
      <c r="B72" s="433"/>
      <c r="C72" s="434"/>
      <c r="D72" s="439" t="s">
        <v>3617</v>
      </c>
      <c r="E72" t="s">
        <v>3692</v>
      </c>
      <c r="F72" s="437" t="s">
        <v>3858</v>
      </c>
      <c r="G72" s="292"/>
    </row>
    <row r="73" spans="1:7" x14ac:dyDescent="0.2">
      <c r="A73" s="292"/>
      <c r="B73" s="433"/>
      <c r="C73" s="434"/>
      <c r="D73" s="439" t="s">
        <v>3618</v>
      </c>
      <c r="E73" t="s">
        <v>3693</v>
      </c>
      <c r="F73" s="437" t="s">
        <v>3859</v>
      </c>
      <c r="G73" s="292"/>
    </row>
    <row r="74" spans="1:7" x14ac:dyDescent="0.2">
      <c r="A74" s="292"/>
      <c r="B74" s="433"/>
      <c r="C74" s="434"/>
      <c r="D74" s="439" t="s">
        <v>3619</v>
      </c>
      <c r="E74" t="s">
        <v>3694</v>
      </c>
      <c r="F74" s="437" t="s">
        <v>3860</v>
      </c>
      <c r="G74" s="292"/>
    </row>
    <row r="75" spans="1:7" x14ac:dyDescent="0.2">
      <c r="A75" s="292"/>
      <c r="B75" s="433"/>
      <c r="C75" s="434"/>
      <c r="D75" s="439" t="s">
        <v>3620</v>
      </c>
      <c r="E75" t="s">
        <v>3695</v>
      </c>
      <c r="F75" s="437" t="s">
        <v>3861</v>
      </c>
      <c r="G75" s="292"/>
    </row>
    <row r="76" spans="1:7" x14ac:dyDescent="0.2">
      <c r="A76" s="292"/>
      <c r="B76" s="433"/>
      <c r="C76" s="434"/>
      <c r="D76" s="439" t="s">
        <v>3621</v>
      </c>
      <c r="E76" t="s">
        <v>3696</v>
      </c>
      <c r="F76" s="437" t="s">
        <v>3862</v>
      </c>
      <c r="G76" s="292"/>
    </row>
    <row r="77" spans="1:7" x14ac:dyDescent="0.2">
      <c r="A77" s="292"/>
      <c r="B77" s="433"/>
      <c r="C77" s="434"/>
      <c r="D77" s="439" t="s">
        <v>3622</v>
      </c>
      <c r="E77" t="s">
        <v>3697</v>
      </c>
      <c r="F77" s="437" t="s">
        <v>3863</v>
      </c>
      <c r="G77" s="292"/>
    </row>
    <row r="78" spans="1:7" x14ac:dyDescent="0.2">
      <c r="A78" s="292"/>
      <c r="B78" s="433"/>
      <c r="C78" s="434"/>
      <c r="D78" s="439" t="s">
        <v>3623</v>
      </c>
      <c r="E78" t="s">
        <v>3698</v>
      </c>
      <c r="F78" s="437" t="s">
        <v>3864</v>
      </c>
      <c r="G78" s="292"/>
    </row>
    <row r="79" spans="1:7" x14ac:dyDescent="0.2">
      <c r="A79" s="292"/>
      <c r="B79" s="433"/>
      <c r="C79" s="434"/>
      <c r="D79" s="439" t="s">
        <v>3624</v>
      </c>
      <c r="E79" t="s">
        <v>3699</v>
      </c>
      <c r="F79" s="437" t="s">
        <v>3865</v>
      </c>
      <c r="G79" s="292"/>
    </row>
    <row r="80" spans="1:7" x14ac:dyDescent="0.2">
      <c r="A80" s="292"/>
      <c r="B80" s="433"/>
      <c r="C80" s="434"/>
      <c r="D80" s="439" t="s">
        <v>3625</v>
      </c>
      <c r="E80" t="s">
        <v>3700</v>
      </c>
      <c r="F80" s="437" t="s">
        <v>3866</v>
      </c>
      <c r="G80" s="292"/>
    </row>
    <row r="81" spans="1:7" x14ac:dyDescent="0.2">
      <c r="A81" s="292"/>
      <c r="B81" s="433"/>
      <c r="C81" s="434"/>
      <c r="D81" s="439" t="s">
        <v>3626</v>
      </c>
      <c r="E81" t="s">
        <v>3701</v>
      </c>
      <c r="F81" s="437" t="s">
        <v>3867</v>
      </c>
      <c r="G81" s="292"/>
    </row>
    <row r="82" spans="1:7" x14ac:dyDescent="0.2">
      <c r="A82" s="292"/>
      <c r="B82" s="433"/>
      <c r="C82" s="434"/>
      <c r="D82" s="439" t="s">
        <v>3627</v>
      </c>
      <c r="E82" t="s">
        <v>3702</v>
      </c>
      <c r="F82" s="437" t="s">
        <v>3868</v>
      </c>
      <c r="G82" s="292"/>
    </row>
    <row r="83" spans="1:7" x14ac:dyDescent="0.2">
      <c r="A83" s="292"/>
      <c r="B83" s="433"/>
      <c r="C83" s="434"/>
      <c r="D83" s="439" t="s">
        <v>3628</v>
      </c>
      <c r="E83" t="s">
        <v>3703</v>
      </c>
      <c r="F83" s="437" t="s">
        <v>3869</v>
      </c>
      <c r="G83" s="292"/>
    </row>
    <row r="84" spans="1:7" x14ac:dyDescent="0.2">
      <c r="A84" s="292"/>
      <c r="B84" s="433"/>
      <c r="C84" s="434"/>
      <c r="D84" s="439" t="s">
        <v>3629</v>
      </c>
      <c r="E84" t="s">
        <v>3704</v>
      </c>
      <c r="F84" s="437" t="s">
        <v>3870</v>
      </c>
      <c r="G84" s="292"/>
    </row>
    <row r="85" spans="1:7" x14ac:dyDescent="0.2">
      <c r="A85" s="292"/>
      <c r="B85" s="433"/>
      <c r="C85" s="434"/>
      <c r="D85" s="439" t="s">
        <v>3630</v>
      </c>
      <c r="E85" t="s">
        <v>3705</v>
      </c>
      <c r="F85" s="437" t="s">
        <v>3871</v>
      </c>
      <c r="G85" s="292"/>
    </row>
    <row r="86" spans="1:7" x14ac:dyDescent="0.2">
      <c r="A86" s="292"/>
      <c r="B86" s="433"/>
      <c r="C86" s="434"/>
      <c r="D86" s="439" t="s">
        <v>3631</v>
      </c>
      <c r="E86" t="s">
        <v>3706</v>
      </c>
      <c r="F86" s="437" t="s">
        <v>3872</v>
      </c>
      <c r="G86" s="292"/>
    </row>
    <row r="87" spans="1:7" x14ac:dyDescent="0.2">
      <c r="A87" s="292"/>
      <c r="B87" s="433"/>
      <c r="C87" s="434"/>
      <c r="D87" s="440"/>
      <c r="E87" t="s">
        <v>3707</v>
      </c>
      <c r="F87" s="437" t="s">
        <v>3873</v>
      </c>
      <c r="G87" s="292"/>
    </row>
    <row r="88" spans="1:7" x14ac:dyDescent="0.2">
      <c r="A88" s="292"/>
      <c r="B88" s="433"/>
      <c r="C88" s="434"/>
      <c r="D88" s="440"/>
      <c r="E88" t="s">
        <v>3708</v>
      </c>
      <c r="F88" s="437" t="s">
        <v>3874</v>
      </c>
      <c r="G88" s="292"/>
    </row>
    <row r="89" spans="1:7" x14ac:dyDescent="0.2">
      <c r="A89" s="292"/>
      <c r="B89" s="433"/>
      <c r="C89" s="434"/>
      <c r="D89" s="435"/>
      <c r="E89" t="s">
        <v>3709</v>
      </c>
      <c r="F89" s="437" t="s">
        <v>3875</v>
      </c>
      <c r="G89" s="292"/>
    </row>
    <row r="90" spans="1:7" x14ac:dyDescent="0.2">
      <c r="A90" s="292"/>
      <c r="B90" s="433"/>
      <c r="C90" s="434"/>
      <c r="D90" s="435"/>
      <c r="E90" t="s">
        <v>3710</v>
      </c>
      <c r="F90" s="437" t="s">
        <v>3876</v>
      </c>
      <c r="G90" s="292"/>
    </row>
    <row r="91" spans="1:7" x14ac:dyDescent="0.2">
      <c r="A91" s="292"/>
      <c r="B91" s="433"/>
      <c r="C91" s="434"/>
      <c r="D91" s="435"/>
      <c r="E91" t="s">
        <v>3711</v>
      </c>
      <c r="F91" s="437" t="s">
        <v>3877</v>
      </c>
      <c r="G91" s="292"/>
    </row>
    <row r="92" spans="1:7" x14ac:dyDescent="0.2">
      <c r="A92" s="292"/>
      <c r="B92" s="433"/>
      <c r="C92" s="434"/>
      <c r="D92" s="435"/>
      <c r="E92" t="s">
        <v>3712</v>
      </c>
      <c r="F92" s="437" t="s">
        <v>3878</v>
      </c>
      <c r="G92" s="292"/>
    </row>
    <row r="93" spans="1:7" x14ac:dyDescent="0.2">
      <c r="A93" s="292"/>
      <c r="B93" s="433"/>
      <c r="C93" s="434"/>
      <c r="D93" s="435"/>
      <c r="E93" t="s">
        <v>3713</v>
      </c>
      <c r="F93" s="437" t="s">
        <v>3879</v>
      </c>
      <c r="G93" s="292"/>
    </row>
    <row r="94" spans="1:7" x14ac:dyDescent="0.2">
      <c r="A94" s="292"/>
      <c r="B94" s="433"/>
      <c r="C94" s="434"/>
      <c r="D94" s="435"/>
      <c r="E94" t="s">
        <v>3714</v>
      </c>
      <c r="F94" s="437" t="s">
        <v>3880</v>
      </c>
      <c r="G94" s="292"/>
    </row>
    <row r="95" spans="1:7" x14ac:dyDescent="0.2">
      <c r="A95" s="292"/>
      <c r="B95" s="433"/>
      <c r="C95" s="434"/>
      <c r="D95" s="435"/>
      <c r="E95" t="s">
        <v>3715</v>
      </c>
      <c r="F95" s="437" t="s">
        <v>3881</v>
      </c>
      <c r="G95" s="292"/>
    </row>
    <row r="96" spans="1:7" x14ac:dyDescent="0.2">
      <c r="A96" s="292"/>
      <c r="B96" s="433"/>
      <c r="C96" s="434"/>
      <c r="D96" s="435"/>
      <c r="E96" t="s">
        <v>3716</v>
      </c>
      <c r="F96" s="437" t="s">
        <v>3882</v>
      </c>
      <c r="G96" s="292"/>
    </row>
    <row r="97" spans="1:7" x14ac:dyDescent="0.2">
      <c r="A97" s="292"/>
      <c r="B97" s="433"/>
      <c r="C97" s="434"/>
      <c r="D97" s="435"/>
      <c r="E97" t="s">
        <v>3717</v>
      </c>
      <c r="F97" s="437" t="s">
        <v>3883</v>
      </c>
      <c r="G97" s="292"/>
    </row>
    <row r="98" spans="1:7" x14ac:dyDescent="0.2">
      <c r="A98" s="292"/>
      <c r="B98" s="433"/>
      <c r="C98" s="434"/>
      <c r="D98" s="435"/>
      <c r="E98" t="s">
        <v>3718</v>
      </c>
      <c r="F98" s="437" t="s">
        <v>3884</v>
      </c>
      <c r="G98" s="292"/>
    </row>
    <row r="99" spans="1:7" x14ac:dyDescent="0.2">
      <c r="A99" s="292"/>
      <c r="B99" s="433"/>
      <c r="C99" s="434"/>
      <c r="D99" s="435"/>
      <c r="E99" t="s">
        <v>3719</v>
      </c>
      <c r="F99" s="437" t="s">
        <v>3885</v>
      </c>
      <c r="G99" s="292"/>
    </row>
    <row r="100" spans="1:7" x14ac:dyDescent="0.2">
      <c r="A100" s="292"/>
      <c r="B100" s="433"/>
      <c r="C100" s="434"/>
      <c r="D100" s="435"/>
      <c r="E100" t="s">
        <v>3720</v>
      </c>
      <c r="F100" s="437" t="s">
        <v>3886</v>
      </c>
      <c r="G100" s="292"/>
    </row>
    <row r="101" spans="1:7" x14ac:dyDescent="0.2">
      <c r="A101" s="292"/>
      <c r="B101" s="433"/>
      <c r="C101" s="434"/>
      <c r="D101" s="435"/>
      <c r="E101" t="s">
        <v>3721</v>
      </c>
      <c r="F101" s="437" t="s">
        <v>3887</v>
      </c>
      <c r="G101" s="292"/>
    </row>
    <row r="102" spans="1:7" x14ac:dyDescent="0.2">
      <c r="A102" s="292"/>
      <c r="B102" s="433"/>
      <c r="C102" s="434"/>
      <c r="D102" s="435"/>
      <c r="E102" t="s">
        <v>3722</v>
      </c>
      <c r="F102" s="437" t="s">
        <v>3888</v>
      </c>
      <c r="G102" s="292"/>
    </row>
    <row r="103" spans="1:7" x14ac:dyDescent="0.2">
      <c r="A103" s="292"/>
      <c r="B103" s="433"/>
      <c r="C103" s="434"/>
      <c r="D103" s="435"/>
      <c r="E103" t="s">
        <v>3723</v>
      </c>
      <c r="F103" s="437" t="s">
        <v>3889</v>
      </c>
      <c r="G103" s="292"/>
    </row>
    <row r="104" spans="1:7" x14ac:dyDescent="0.2">
      <c r="A104" s="292"/>
      <c r="B104" s="433"/>
      <c r="C104" s="434"/>
      <c r="D104" s="435"/>
      <c r="E104" t="s">
        <v>3724</v>
      </c>
      <c r="F104" s="437" t="s">
        <v>3890</v>
      </c>
      <c r="G104" s="292"/>
    </row>
    <row r="105" spans="1:7" x14ac:dyDescent="0.2">
      <c r="A105" s="292"/>
      <c r="B105" s="433"/>
      <c r="C105" s="434"/>
      <c r="D105" s="435"/>
      <c r="E105" t="s">
        <v>3725</v>
      </c>
      <c r="F105" s="437" t="s">
        <v>3891</v>
      </c>
      <c r="G105" s="292"/>
    </row>
    <row r="106" spans="1:7" x14ac:dyDescent="0.2">
      <c r="A106" s="292"/>
      <c r="B106" s="433"/>
      <c r="C106" s="434"/>
      <c r="D106" s="435"/>
      <c r="E106" t="s">
        <v>3726</v>
      </c>
      <c r="F106" s="437" t="s">
        <v>3892</v>
      </c>
      <c r="G106" s="292"/>
    </row>
    <row r="107" spans="1:7" x14ac:dyDescent="0.2">
      <c r="A107" s="292"/>
      <c r="B107" s="433"/>
      <c r="C107" s="434"/>
      <c r="D107" s="435"/>
      <c r="E107" t="s">
        <v>3727</v>
      </c>
      <c r="F107" s="437" t="s">
        <v>3893</v>
      </c>
      <c r="G107" s="292"/>
    </row>
    <row r="108" spans="1:7" x14ac:dyDescent="0.2">
      <c r="A108" s="292"/>
      <c r="B108" s="433"/>
      <c r="C108" s="434"/>
      <c r="D108" s="435"/>
      <c r="E108" t="s">
        <v>3728</v>
      </c>
      <c r="F108" s="437" t="s">
        <v>3894</v>
      </c>
      <c r="G108" s="292"/>
    </row>
    <row r="109" spans="1:7" x14ac:dyDescent="0.2">
      <c r="A109" s="292"/>
      <c r="B109" s="433"/>
      <c r="C109" s="434"/>
      <c r="D109" s="435"/>
      <c r="E109" t="s">
        <v>3729</v>
      </c>
      <c r="F109" s="437" t="s">
        <v>3895</v>
      </c>
      <c r="G109" s="292"/>
    </row>
    <row r="110" spans="1:7" x14ac:dyDescent="0.2">
      <c r="A110" s="292"/>
      <c r="B110" s="433"/>
      <c r="C110" s="434"/>
      <c r="D110" s="435"/>
      <c r="E110" t="s">
        <v>3730</v>
      </c>
      <c r="F110" s="437" t="s">
        <v>3896</v>
      </c>
      <c r="G110" s="292"/>
    </row>
    <row r="111" spans="1:7" x14ac:dyDescent="0.2">
      <c r="A111" s="292"/>
      <c r="B111" s="433"/>
      <c r="C111" s="434"/>
      <c r="D111" s="435"/>
      <c r="E111" t="s">
        <v>3731</v>
      </c>
      <c r="F111" s="437" t="s">
        <v>3897</v>
      </c>
      <c r="G111" s="292"/>
    </row>
    <row r="112" spans="1:7" x14ac:dyDescent="0.2">
      <c r="A112" s="292"/>
      <c r="B112" s="433"/>
      <c r="C112" s="434"/>
      <c r="D112" s="435"/>
      <c r="E112" t="s">
        <v>3732</v>
      </c>
      <c r="F112" s="437" t="s">
        <v>3898</v>
      </c>
      <c r="G112" s="292"/>
    </row>
    <row r="113" spans="1:7" x14ac:dyDescent="0.2">
      <c r="A113" s="292"/>
      <c r="B113" s="433"/>
      <c r="C113" s="434"/>
      <c r="D113" s="435"/>
      <c r="E113" t="s">
        <v>3733</v>
      </c>
      <c r="F113" s="437" t="s">
        <v>3899</v>
      </c>
      <c r="G113" s="292"/>
    </row>
    <row r="114" spans="1:7" x14ac:dyDescent="0.2">
      <c r="A114" s="292"/>
      <c r="B114" s="433"/>
      <c r="C114" s="434"/>
      <c r="D114" s="435"/>
      <c r="E114" t="s">
        <v>3734</v>
      </c>
      <c r="F114" s="437" t="s">
        <v>3900</v>
      </c>
      <c r="G114" s="292"/>
    </row>
    <row r="115" spans="1:7" x14ac:dyDescent="0.2">
      <c r="A115" s="292"/>
      <c r="B115" s="433"/>
      <c r="C115" s="434"/>
      <c r="D115" s="435"/>
      <c r="E115" t="s">
        <v>3735</v>
      </c>
      <c r="F115" s="437" t="s">
        <v>3901</v>
      </c>
      <c r="G115" s="292"/>
    </row>
    <row r="116" spans="1:7" x14ac:dyDescent="0.2">
      <c r="A116" s="292"/>
      <c r="B116" s="433"/>
      <c r="C116" s="434"/>
      <c r="D116" s="435"/>
      <c r="E116" t="s">
        <v>3736</v>
      </c>
      <c r="F116" s="437" t="s">
        <v>3902</v>
      </c>
      <c r="G116" s="292"/>
    </row>
    <row r="117" spans="1:7" x14ac:dyDescent="0.2">
      <c r="A117" s="292"/>
      <c r="B117" s="433"/>
      <c r="C117" s="434"/>
      <c r="D117" s="435"/>
      <c r="E117" t="s">
        <v>3737</v>
      </c>
      <c r="F117" s="437" t="s">
        <v>3903</v>
      </c>
      <c r="G117" s="292"/>
    </row>
    <row r="118" spans="1:7" x14ac:dyDescent="0.2">
      <c r="A118" s="292"/>
      <c r="B118" s="433"/>
      <c r="C118" s="434"/>
      <c r="D118" s="435"/>
      <c r="E118" t="s">
        <v>3738</v>
      </c>
      <c r="F118" s="437" t="s">
        <v>3904</v>
      </c>
      <c r="G118" s="292"/>
    </row>
    <row r="119" spans="1:7" x14ac:dyDescent="0.2">
      <c r="A119" s="292"/>
      <c r="B119" s="433"/>
      <c r="C119" s="434"/>
      <c r="D119" s="435"/>
      <c r="E119" t="s">
        <v>3739</v>
      </c>
      <c r="F119" s="437" t="s">
        <v>3905</v>
      </c>
      <c r="G119" s="292"/>
    </row>
    <row r="120" spans="1:7" x14ac:dyDescent="0.2">
      <c r="A120" s="292"/>
      <c r="B120" s="433"/>
      <c r="C120" s="434"/>
      <c r="D120" s="435"/>
      <c r="E120" t="s">
        <v>3740</v>
      </c>
      <c r="F120" s="437" t="s">
        <v>3906</v>
      </c>
      <c r="G120" s="292"/>
    </row>
    <row r="121" spans="1:7" x14ac:dyDescent="0.2">
      <c r="A121" s="292"/>
      <c r="B121" s="433"/>
      <c r="C121" s="434"/>
      <c r="D121" s="435"/>
      <c r="E121" t="s">
        <v>3741</v>
      </c>
      <c r="F121" s="437" t="s">
        <v>3907</v>
      </c>
      <c r="G121" s="292"/>
    </row>
    <row r="122" spans="1:7" x14ac:dyDescent="0.2">
      <c r="A122" s="292"/>
      <c r="B122" s="433"/>
      <c r="C122" s="434"/>
      <c r="D122" s="435"/>
      <c r="E122" t="s">
        <v>3742</v>
      </c>
      <c r="F122" s="437" t="s">
        <v>3908</v>
      </c>
      <c r="G122" s="292"/>
    </row>
    <row r="123" spans="1:7" x14ac:dyDescent="0.2">
      <c r="A123" s="292"/>
      <c r="B123" s="433"/>
      <c r="C123" s="434"/>
      <c r="D123" s="435"/>
      <c r="E123" t="s">
        <v>3743</v>
      </c>
      <c r="F123" s="437" t="s">
        <v>3909</v>
      </c>
      <c r="G123" s="292"/>
    </row>
    <row r="124" spans="1:7" x14ac:dyDescent="0.2">
      <c r="A124" s="292"/>
      <c r="B124" s="433"/>
      <c r="C124" s="434"/>
      <c r="D124" s="435"/>
      <c r="E124" t="s">
        <v>3744</v>
      </c>
      <c r="F124" s="437" t="s">
        <v>3910</v>
      </c>
      <c r="G124" s="292"/>
    </row>
    <row r="125" spans="1:7" x14ac:dyDescent="0.2">
      <c r="A125" s="292"/>
      <c r="B125" s="433"/>
      <c r="C125" s="434"/>
      <c r="D125" s="435"/>
      <c r="E125" t="s">
        <v>3745</v>
      </c>
      <c r="F125" s="437" t="s">
        <v>3911</v>
      </c>
      <c r="G125" s="292"/>
    </row>
    <row r="126" spans="1:7" x14ac:dyDescent="0.2">
      <c r="A126" s="292"/>
      <c r="B126" s="433"/>
      <c r="C126" s="434"/>
      <c r="D126" s="435"/>
      <c r="E126" t="s">
        <v>3746</v>
      </c>
      <c r="F126" s="437" t="s">
        <v>3912</v>
      </c>
      <c r="G126" s="292"/>
    </row>
    <row r="127" spans="1:7" x14ac:dyDescent="0.2">
      <c r="A127" s="292"/>
      <c r="B127" s="433"/>
      <c r="C127" s="434"/>
      <c r="D127" s="435"/>
      <c r="E127" t="s">
        <v>3747</v>
      </c>
      <c r="F127" s="437" t="s">
        <v>3913</v>
      </c>
      <c r="G127" s="292"/>
    </row>
    <row r="128" spans="1:7" x14ac:dyDescent="0.2">
      <c r="A128" s="292"/>
      <c r="B128" s="433"/>
      <c r="C128" s="434"/>
      <c r="D128" s="435"/>
      <c r="E128" t="s">
        <v>3748</v>
      </c>
      <c r="F128" s="437" t="s">
        <v>3914</v>
      </c>
      <c r="G128" s="292"/>
    </row>
    <row r="129" spans="1:7" x14ac:dyDescent="0.2">
      <c r="A129" s="292"/>
      <c r="B129" s="433"/>
      <c r="C129" s="434"/>
      <c r="D129" s="435"/>
      <c r="E129" t="s">
        <v>3749</v>
      </c>
      <c r="F129" s="437" t="s">
        <v>3915</v>
      </c>
      <c r="G129" s="292"/>
    </row>
    <row r="130" spans="1:7" x14ac:dyDescent="0.2">
      <c r="A130" s="292"/>
      <c r="B130" s="433"/>
      <c r="C130" s="434"/>
      <c r="D130" s="435"/>
      <c r="E130" t="s">
        <v>3750</v>
      </c>
      <c r="F130" s="437" t="s">
        <v>3916</v>
      </c>
      <c r="G130" s="292"/>
    </row>
    <row r="131" spans="1:7" x14ac:dyDescent="0.2">
      <c r="A131" s="292"/>
      <c r="B131" s="433"/>
      <c r="C131" s="434"/>
      <c r="D131" s="435"/>
      <c r="E131" t="s">
        <v>3751</v>
      </c>
      <c r="F131" s="437" t="s">
        <v>3917</v>
      </c>
      <c r="G131" s="292"/>
    </row>
    <row r="132" spans="1:7" x14ac:dyDescent="0.2">
      <c r="A132" s="292"/>
      <c r="B132" s="433"/>
      <c r="C132" s="434"/>
      <c r="D132" s="435"/>
      <c r="E132" t="s">
        <v>3752</v>
      </c>
      <c r="F132" s="437" t="s">
        <v>3918</v>
      </c>
      <c r="G132" s="292"/>
    </row>
    <row r="133" spans="1:7" x14ac:dyDescent="0.2">
      <c r="A133" s="292"/>
      <c r="B133" s="433"/>
      <c r="C133" s="434"/>
      <c r="D133" s="435"/>
      <c r="E133" t="s">
        <v>3753</v>
      </c>
      <c r="F133" s="437" t="s">
        <v>3919</v>
      </c>
      <c r="G133" s="292"/>
    </row>
    <row r="134" spans="1:7" x14ac:dyDescent="0.2">
      <c r="A134" s="292"/>
      <c r="B134" s="433"/>
      <c r="C134" s="434"/>
      <c r="D134" s="435"/>
      <c r="E134" t="s">
        <v>3754</v>
      </c>
      <c r="F134" s="437" t="s">
        <v>3920</v>
      </c>
      <c r="G134" s="292"/>
    </row>
    <row r="135" spans="1:7" x14ac:dyDescent="0.2">
      <c r="A135" s="292"/>
      <c r="B135" s="433"/>
      <c r="C135" s="434"/>
      <c r="D135" s="435"/>
      <c r="E135" t="s">
        <v>3755</v>
      </c>
      <c r="F135" s="437" t="s">
        <v>3921</v>
      </c>
      <c r="G135" s="292"/>
    </row>
    <row r="136" spans="1:7" x14ac:dyDescent="0.2">
      <c r="A136" s="292"/>
      <c r="B136" s="433"/>
      <c r="C136" s="434"/>
      <c r="D136" s="435"/>
      <c r="E136" t="s">
        <v>3756</v>
      </c>
      <c r="F136" s="435"/>
      <c r="G136" s="292"/>
    </row>
    <row r="137" spans="1:7" x14ac:dyDescent="0.2">
      <c r="A137" s="292"/>
      <c r="B137" s="433"/>
      <c r="C137" s="434"/>
      <c r="D137" s="435"/>
      <c r="E137" t="s">
        <v>3757</v>
      </c>
      <c r="F137" s="435"/>
      <c r="G137" s="292"/>
    </row>
    <row r="138" spans="1:7" x14ac:dyDescent="0.2">
      <c r="A138" s="292"/>
      <c r="B138" s="433"/>
      <c r="C138" s="434"/>
      <c r="D138" s="435"/>
      <c r="E138" t="s">
        <v>3758</v>
      </c>
      <c r="F138" s="435"/>
      <c r="G138" s="292"/>
    </row>
    <row r="139" spans="1:7" x14ac:dyDescent="0.2">
      <c r="A139" s="292"/>
      <c r="B139" s="433"/>
      <c r="C139" s="434"/>
      <c r="D139" s="435"/>
      <c r="E139" t="s">
        <v>3759</v>
      </c>
      <c r="F139" s="435"/>
      <c r="G139" s="292"/>
    </row>
    <row r="140" spans="1:7" x14ac:dyDescent="0.2">
      <c r="A140" s="292"/>
      <c r="B140" s="433"/>
      <c r="C140" s="434"/>
      <c r="D140" s="435"/>
      <c r="E140" t="s">
        <v>3760</v>
      </c>
      <c r="F140" s="435"/>
      <c r="G140" s="292"/>
    </row>
    <row r="141" spans="1:7" x14ac:dyDescent="0.2">
      <c r="A141" s="292"/>
      <c r="B141" s="433"/>
      <c r="C141" s="434"/>
      <c r="D141" s="435"/>
      <c r="E141" t="s">
        <v>3761</v>
      </c>
      <c r="F141" s="435"/>
      <c r="G141" s="292"/>
    </row>
    <row r="142" spans="1:7" x14ac:dyDescent="0.2">
      <c r="A142" s="292"/>
      <c r="B142" s="433"/>
      <c r="C142" s="434"/>
      <c r="D142" s="435"/>
      <c r="E142" t="s">
        <v>3762</v>
      </c>
      <c r="F142" s="435"/>
      <c r="G142" s="292"/>
    </row>
    <row r="143" spans="1:7" x14ac:dyDescent="0.2">
      <c r="A143" s="292"/>
      <c r="B143" s="433"/>
      <c r="C143" s="434"/>
      <c r="D143" s="435"/>
      <c r="E143" t="s">
        <v>3763</v>
      </c>
      <c r="F143" s="435"/>
      <c r="G143" s="292"/>
    </row>
    <row r="144" spans="1:7" x14ac:dyDescent="0.2">
      <c r="A144" s="292"/>
      <c r="B144" s="433"/>
      <c r="C144" s="434"/>
      <c r="D144" s="435"/>
      <c r="E144" t="s">
        <v>3764</v>
      </c>
      <c r="F144" s="435"/>
      <c r="G144" s="292"/>
    </row>
    <row r="145" spans="1:7" x14ac:dyDescent="0.2">
      <c r="A145" s="292"/>
      <c r="B145" s="433"/>
      <c r="C145" s="434"/>
      <c r="D145" s="435"/>
      <c r="E145" t="s">
        <v>3765</v>
      </c>
      <c r="F145" s="435"/>
      <c r="G145" s="292"/>
    </row>
    <row r="146" spans="1:7" x14ac:dyDescent="0.2">
      <c r="A146" s="292"/>
      <c r="B146" s="433"/>
      <c r="C146" s="434"/>
      <c r="D146" s="435"/>
      <c r="E146" t="s">
        <v>3766</v>
      </c>
      <c r="F146" s="435"/>
      <c r="G146" s="292"/>
    </row>
    <row r="147" spans="1:7" x14ac:dyDescent="0.2">
      <c r="A147" s="292"/>
      <c r="B147" s="433"/>
      <c r="C147" s="434"/>
      <c r="D147" s="435"/>
      <c r="E147" t="s">
        <v>3767</v>
      </c>
      <c r="F147" s="435"/>
      <c r="G147" s="292"/>
    </row>
    <row r="148" spans="1:7" x14ac:dyDescent="0.2">
      <c r="A148" s="292"/>
      <c r="B148" s="433"/>
      <c r="C148" s="434"/>
      <c r="D148" s="435"/>
      <c r="E148" t="s">
        <v>3768</v>
      </c>
      <c r="F148" s="435"/>
      <c r="G148" s="292"/>
    </row>
    <row r="149" spans="1:7" x14ac:dyDescent="0.2">
      <c r="A149" s="292"/>
      <c r="B149" s="433"/>
      <c r="C149" s="434"/>
      <c r="D149" s="435"/>
      <c r="E149" t="s">
        <v>3769</v>
      </c>
      <c r="F149" s="435"/>
      <c r="G149" s="292"/>
    </row>
    <row r="150" spans="1:7" x14ac:dyDescent="0.2">
      <c r="A150" s="292"/>
      <c r="B150" s="433"/>
      <c r="C150" s="434"/>
      <c r="D150" s="435"/>
      <c r="E150" t="s">
        <v>3770</v>
      </c>
      <c r="F150" s="435"/>
      <c r="G150" s="292"/>
    </row>
    <row r="151" spans="1:7" x14ac:dyDescent="0.2">
      <c r="A151" s="292"/>
      <c r="B151" s="433"/>
      <c r="C151" s="434"/>
      <c r="D151" s="435"/>
      <c r="E151" t="s">
        <v>3771</v>
      </c>
      <c r="F151" s="435"/>
      <c r="G151" s="292"/>
    </row>
    <row r="152" spans="1:7" x14ac:dyDescent="0.2">
      <c r="A152" s="292"/>
      <c r="B152" s="433"/>
      <c r="C152" s="434"/>
      <c r="D152" s="435"/>
      <c r="E152" t="s">
        <v>3772</v>
      </c>
      <c r="F152" s="435"/>
      <c r="G152" s="292"/>
    </row>
    <row r="153" spans="1:7" x14ac:dyDescent="0.2">
      <c r="A153" s="292"/>
      <c r="B153" s="433"/>
      <c r="C153" s="434"/>
      <c r="D153" s="435"/>
      <c r="E153" t="s">
        <v>3773</v>
      </c>
      <c r="F153" s="435"/>
      <c r="G153" s="292"/>
    </row>
    <row r="154" spans="1:7" x14ac:dyDescent="0.2">
      <c r="A154" s="292"/>
      <c r="B154" s="433"/>
      <c r="C154" s="434"/>
      <c r="D154" s="435"/>
      <c r="E154" t="s">
        <v>3774</v>
      </c>
      <c r="F154" s="435"/>
      <c r="G154" s="292"/>
    </row>
    <row r="155" spans="1:7" x14ac:dyDescent="0.2">
      <c r="A155" s="292"/>
      <c r="B155" s="433"/>
      <c r="C155" s="434"/>
      <c r="D155" s="435"/>
      <c r="E155" t="s">
        <v>3775</v>
      </c>
      <c r="F155" s="435"/>
      <c r="G155" s="292"/>
    </row>
    <row r="156" spans="1:7" x14ac:dyDescent="0.2">
      <c r="A156" s="292"/>
      <c r="B156" s="433"/>
      <c r="C156" s="434"/>
      <c r="D156" s="435"/>
      <c r="E156" t="s">
        <v>3776</v>
      </c>
      <c r="F156" s="435"/>
      <c r="G156" s="292"/>
    </row>
    <row r="157" spans="1:7" x14ac:dyDescent="0.2">
      <c r="A157" s="292"/>
      <c r="B157" s="433"/>
      <c r="C157" s="434"/>
      <c r="D157" s="435"/>
      <c r="E157" t="s">
        <v>3777</v>
      </c>
      <c r="F157" s="435"/>
      <c r="G157" s="292"/>
    </row>
    <row r="158" spans="1:7" x14ac:dyDescent="0.2">
      <c r="A158" s="292"/>
      <c r="B158" s="433"/>
      <c r="C158" s="434"/>
      <c r="D158" s="435"/>
      <c r="E158" t="s">
        <v>3778</v>
      </c>
      <c r="F158" s="435"/>
      <c r="G158" s="292"/>
    </row>
    <row r="159" spans="1:7" x14ac:dyDescent="0.2">
      <c r="A159" s="292"/>
      <c r="B159" s="433"/>
      <c r="C159" s="434"/>
      <c r="D159" s="435"/>
      <c r="E159" t="s">
        <v>3779</v>
      </c>
      <c r="F159" s="435"/>
      <c r="G159" s="292"/>
    </row>
    <row r="160" spans="1:7" x14ac:dyDescent="0.2">
      <c r="A160" s="292"/>
      <c r="B160" s="433"/>
      <c r="C160" s="434"/>
      <c r="D160" s="435"/>
      <c r="E160" t="s">
        <v>3780</v>
      </c>
      <c r="F160" s="435"/>
      <c r="G160" s="292"/>
    </row>
    <row r="161" spans="1:7" x14ac:dyDescent="0.2">
      <c r="A161" s="292"/>
      <c r="B161" s="433"/>
      <c r="C161" s="434"/>
      <c r="D161" s="435"/>
      <c r="E161" t="s">
        <v>3781</v>
      </c>
      <c r="F161" s="435"/>
      <c r="G161" s="292"/>
    </row>
    <row r="162" spans="1:7" x14ac:dyDescent="0.2">
      <c r="A162" s="292"/>
      <c r="B162" s="433"/>
      <c r="C162" s="434"/>
      <c r="D162" s="435"/>
      <c r="E162" t="s">
        <v>3782</v>
      </c>
      <c r="F162" s="435"/>
      <c r="G162" s="292"/>
    </row>
    <row r="163" spans="1:7" x14ac:dyDescent="0.2">
      <c r="A163" s="292"/>
      <c r="B163" s="433"/>
      <c r="C163" s="434"/>
      <c r="D163" s="435"/>
      <c r="E163" t="s">
        <v>3783</v>
      </c>
      <c r="F163" s="435"/>
      <c r="G163" s="292"/>
    </row>
    <row r="164" spans="1:7" x14ac:dyDescent="0.2">
      <c r="A164" s="292"/>
      <c r="B164" s="433"/>
      <c r="C164" s="434"/>
      <c r="D164" s="435"/>
      <c r="E164" t="s">
        <v>3784</v>
      </c>
      <c r="F164" s="435"/>
      <c r="G164" s="292"/>
    </row>
    <row r="165" spans="1:7" x14ac:dyDescent="0.2">
      <c r="A165" s="292"/>
      <c r="B165" s="433"/>
      <c r="C165" s="434"/>
      <c r="D165" s="435"/>
      <c r="E165" t="s">
        <v>3785</v>
      </c>
      <c r="F165" s="435"/>
      <c r="G165" s="292"/>
    </row>
    <row r="166" spans="1:7" x14ac:dyDescent="0.2">
      <c r="A166" s="292"/>
      <c r="B166" s="433"/>
      <c r="C166" s="434"/>
      <c r="D166" s="435"/>
      <c r="E166" t="s">
        <v>3786</v>
      </c>
      <c r="F166" s="435"/>
      <c r="G166" s="292"/>
    </row>
    <row r="167" spans="1:7" x14ac:dyDescent="0.2">
      <c r="A167" s="292"/>
      <c r="B167" s="433"/>
      <c r="C167" s="434"/>
      <c r="D167" s="435"/>
      <c r="E167" t="s">
        <v>3787</v>
      </c>
      <c r="F167" s="435"/>
      <c r="G167" s="292"/>
    </row>
    <row r="168" spans="1:7" x14ac:dyDescent="0.2">
      <c r="A168" s="292"/>
      <c r="B168" s="433"/>
      <c r="C168" s="434"/>
      <c r="D168" s="435"/>
      <c r="E168" t="s">
        <v>3788</v>
      </c>
      <c r="F168" s="435"/>
      <c r="G168" s="292"/>
    </row>
    <row r="169" spans="1:7" x14ac:dyDescent="0.2">
      <c r="A169" s="292"/>
      <c r="B169" s="433"/>
      <c r="C169" s="434"/>
      <c r="D169" s="435"/>
      <c r="E169" t="s">
        <v>3789</v>
      </c>
      <c r="F169" s="435"/>
      <c r="G169" s="292"/>
    </row>
    <row r="170" spans="1:7" x14ac:dyDescent="0.2">
      <c r="A170" s="292"/>
      <c r="B170" s="433"/>
      <c r="C170" s="434"/>
      <c r="D170" s="435"/>
      <c r="E170" t="s">
        <v>3790</v>
      </c>
      <c r="F170" s="435"/>
      <c r="G170" s="292"/>
    </row>
    <row r="171" spans="1:7" x14ac:dyDescent="0.2">
      <c r="A171" s="292"/>
      <c r="B171" s="433"/>
      <c r="C171" s="434"/>
      <c r="D171" s="435"/>
      <c r="E171" t="s">
        <v>3791</v>
      </c>
      <c r="F171" s="435"/>
      <c r="G171" s="292"/>
    </row>
    <row r="172" spans="1:7" x14ac:dyDescent="0.2">
      <c r="A172" s="292"/>
      <c r="B172" s="433"/>
      <c r="C172" s="434"/>
      <c r="D172" s="435"/>
      <c r="E172" t="s">
        <v>3792</v>
      </c>
      <c r="F172" s="435"/>
      <c r="G172" s="292"/>
    </row>
    <row r="173" spans="1:7" x14ac:dyDescent="0.2">
      <c r="A173" s="292"/>
      <c r="B173" s="433"/>
      <c r="C173" s="434"/>
      <c r="D173" s="435"/>
      <c r="E173" t="s">
        <v>3793</v>
      </c>
      <c r="F173" s="435"/>
      <c r="G173" s="292"/>
    </row>
    <row r="174" spans="1:7" x14ac:dyDescent="0.2">
      <c r="A174" s="292"/>
      <c r="B174" s="433"/>
      <c r="C174" s="434"/>
      <c r="D174" s="435"/>
      <c r="E174" t="s">
        <v>3794</v>
      </c>
      <c r="F174" s="435"/>
      <c r="G174" s="292"/>
    </row>
    <row r="175" spans="1:7" x14ac:dyDescent="0.2">
      <c r="A175" s="292"/>
      <c r="B175" s="433"/>
      <c r="C175" s="434"/>
      <c r="D175" s="435"/>
      <c r="E175" t="s">
        <v>3795</v>
      </c>
      <c r="F175" s="435"/>
      <c r="G175" s="292"/>
    </row>
    <row r="176" spans="1:7" x14ac:dyDescent="0.2">
      <c r="A176" s="292"/>
      <c r="B176" s="433"/>
      <c r="C176" s="434"/>
      <c r="D176" s="435"/>
      <c r="E176" t="s">
        <v>3796</v>
      </c>
      <c r="F176" s="435"/>
      <c r="G176" s="292"/>
    </row>
    <row r="177" spans="1:7" x14ac:dyDescent="0.2">
      <c r="A177" s="292"/>
      <c r="B177" s="433"/>
      <c r="C177" s="434"/>
      <c r="D177" s="435"/>
      <c r="E177" t="s">
        <v>3797</v>
      </c>
      <c r="F177" s="435"/>
      <c r="G177" s="292"/>
    </row>
    <row r="178" spans="1:7" ht="13.5" thickBot="1" x14ac:dyDescent="0.25">
      <c r="B178" s="110"/>
      <c r="C178" s="111"/>
      <c r="D178" s="114"/>
      <c r="E178" s="114"/>
      <c r="F178" s="114"/>
    </row>
    <row r="179" spans="1:7" ht="13.5" thickTop="1" x14ac:dyDescent="0.2">
      <c r="B179" s="303"/>
      <c r="C179" s="109"/>
      <c r="D179" s="301"/>
      <c r="E179" s="301"/>
      <c r="F179" s="301"/>
    </row>
    <row r="180" spans="1:7" x14ac:dyDescent="0.2">
      <c r="B180" s="542" t="s">
        <v>163</v>
      </c>
      <c r="C180" s="544"/>
      <c r="D180" s="544"/>
      <c r="E180" s="544"/>
      <c r="F180" s="544"/>
    </row>
    <row r="181" spans="1:7" ht="13.5" thickBot="1" x14ac:dyDescent="0.25">
      <c r="B181" s="304"/>
      <c r="C181" s="305"/>
      <c r="D181" s="305"/>
      <c r="E181" s="305"/>
      <c r="F181" s="305"/>
    </row>
    <row r="182" spans="1:7" x14ac:dyDescent="0.2">
      <c r="B182" s="267" t="s">
        <v>70</v>
      </c>
      <c r="C182" s="269" t="s">
        <v>7</v>
      </c>
      <c r="D182" s="269" t="s">
        <v>71</v>
      </c>
      <c r="E182" s="269" t="s">
        <v>1037</v>
      </c>
      <c r="F182" s="306"/>
    </row>
    <row r="183" spans="1:7" x14ac:dyDescent="0.2">
      <c r="B183" s="438" t="s">
        <v>3922</v>
      </c>
      <c r="C183" t="s">
        <v>4411</v>
      </c>
      <c r="D183" s="438" t="s">
        <v>4488</v>
      </c>
      <c r="E183" t="s">
        <v>4568</v>
      </c>
      <c r="F183" s="306"/>
    </row>
    <row r="184" spans="1:7" x14ac:dyDescent="0.2">
      <c r="B184" s="439" t="s">
        <v>3923</v>
      </c>
      <c r="C184" t="s">
        <v>4412</v>
      </c>
      <c r="D184" s="439" t="s">
        <v>4489</v>
      </c>
      <c r="E184" t="s">
        <v>4569</v>
      </c>
      <c r="F184" s="306"/>
    </row>
    <row r="185" spans="1:7" x14ac:dyDescent="0.2">
      <c r="B185" s="439" t="s">
        <v>3924</v>
      </c>
      <c r="C185" t="s">
        <v>4413</v>
      </c>
      <c r="D185" s="439" t="s">
        <v>4490</v>
      </c>
      <c r="E185" t="s">
        <v>4570</v>
      </c>
      <c r="F185" s="306"/>
    </row>
    <row r="186" spans="1:7" x14ac:dyDescent="0.2">
      <c r="B186" s="439" t="s">
        <v>3925</v>
      </c>
      <c r="C186" t="s">
        <v>4414</v>
      </c>
      <c r="D186" s="439" t="s">
        <v>4491</v>
      </c>
      <c r="E186" t="s">
        <v>4571</v>
      </c>
      <c r="F186" s="306"/>
    </row>
    <row r="187" spans="1:7" x14ac:dyDescent="0.2">
      <c r="B187" s="439" t="s">
        <v>3926</v>
      </c>
      <c r="C187" t="s">
        <v>4415</v>
      </c>
      <c r="D187" s="439" t="s">
        <v>4492</v>
      </c>
      <c r="E187" t="s">
        <v>4572</v>
      </c>
      <c r="F187" s="306"/>
    </row>
    <row r="188" spans="1:7" x14ac:dyDescent="0.2">
      <c r="B188" s="439" t="s">
        <v>3927</v>
      </c>
      <c r="C188" t="s">
        <v>4416</v>
      </c>
      <c r="D188" s="439" t="s">
        <v>4493</v>
      </c>
      <c r="E188" t="s">
        <v>4573</v>
      </c>
      <c r="F188" s="306"/>
    </row>
    <row r="189" spans="1:7" x14ac:dyDescent="0.2">
      <c r="B189" s="439" t="s">
        <v>3928</v>
      </c>
      <c r="C189" t="s">
        <v>4417</v>
      </c>
      <c r="D189" s="439" t="s">
        <v>4494</v>
      </c>
      <c r="E189" t="s">
        <v>4574</v>
      </c>
      <c r="F189" s="306"/>
    </row>
    <row r="190" spans="1:7" x14ac:dyDescent="0.2">
      <c r="B190" s="439" t="s">
        <v>3929</v>
      </c>
      <c r="C190" t="s">
        <v>4418</v>
      </c>
      <c r="D190" s="439" t="s">
        <v>4495</v>
      </c>
      <c r="E190" t="s">
        <v>4575</v>
      </c>
      <c r="F190" s="306"/>
    </row>
    <row r="191" spans="1:7" x14ac:dyDescent="0.2">
      <c r="B191" s="439" t="s">
        <v>3930</v>
      </c>
      <c r="C191" t="s">
        <v>4419</v>
      </c>
      <c r="D191" s="439" t="s">
        <v>4496</v>
      </c>
      <c r="E191" t="s">
        <v>4576</v>
      </c>
      <c r="F191" s="306"/>
    </row>
    <row r="192" spans="1:7" x14ac:dyDescent="0.2">
      <c r="B192" s="439" t="s">
        <v>3931</v>
      </c>
      <c r="C192" t="s">
        <v>4420</v>
      </c>
      <c r="D192" s="439" t="s">
        <v>4497</v>
      </c>
      <c r="E192" t="s">
        <v>4577</v>
      </c>
      <c r="F192" s="306"/>
    </row>
    <row r="193" spans="2:6" x14ac:dyDescent="0.2">
      <c r="B193" s="439" t="s">
        <v>3932</v>
      </c>
      <c r="C193" t="s">
        <v>4421</v>
      </c>
      <c r="D193" s="439" t="s">
        <v>4498</v>
      </c>
      <c r="E193" t="s">
        <v>4578</v>
      </c>
      <c r="F193" s="306"/>
    </row>
    <row r="194" spans="2:6" x14ac:dyDescent="0.2">
      <c r="B194" s="439" t="s">
        <v>3933</v>
      </c>
      <c r="C194" t="s">
        <v>4422</v>
      </c>
      <c r="D194" s="439" t="s">
        <v>4499</v>
      </c>
      <c r="E194" t="s">
        <v>4579</v>
      </c>
      <c r="F194" s="306"/>
    </row>
    <row r="195" spans="2:6" x14ac:dyDescent="0.2">
      <c r="B195" s="439" t="s">
        <v>3934</v>
      </c>
      <c r="C195" t="s">
        <v>4423</v>
      </c>
      <c r="D195" s="439" t="s">
        <v>4500</v>
      </c>
      <c r="E195" t="s">
        <v>4580</v>
      </c>
      <c r="F195" s="306"/>
    </row>
    <row r="196" spans="2:6" x14ac:dyDescent="0.2">
      <c r="B196" s="439" t="s">
        <v>3935</v>
      </c>
      <c r="C196" t="s">
        <v>4424</v>
      </c>
      <c r="D196" s="439" t="s">
        <v>4501</v>
      </c>
      <c r="E196" t="s">
        <v>4581</v>
      </c>
      <c r="F196" s="306"/>
    </row>
    <row r="197" spans="2:6" x14ac:dyDescent="0.2">
      <c r="B197" s="439" t="s">
        <v>3936</v>
      </c>
      <c r="C197" t="s">
        <v>4425</v>
      </c>
      <c r="D197" s="439" t="s">
        <v>4502</v>
      </c>
      <c r="E197" t="s">
        <v>4582</v>
      </c>
      <c r="F197" s="306"/>
    </row>
    <row r="198" spans="2:6" x14ac:dyDescent="0.2">
      <c r="B198" s="439" t="s">
        <v>3937</v>
      </c>
      <c r="C198" t="s">
        <v>4426</v>
      </c>
      <c r="D198" s="439" t="s">
        <v>4503</v>
      </c>
      <c r="E198" t="s">
        <v>4583</v>
      </c>
      <c r="F198" s="306"/>
    </row>
    <row r="199" spans="2:6" x14ac:dyDescent="0.2">
      <c r="B199" s="439" t="s">
        <v>3938</v>
      </c>
      <c r="C199" t="s">
        <v>4427</v>
      </c>
      <c r="D199" s="439" t="s">
        <v>4504</v>
      </c>
      <c r="E199" t="s">
        <v>4584</v>
      </c>
      <c r="F199" s="306"/>
    </row>
    <row r="200" spans="2:6" x14ac:dyDescent="0.2">
      <c r="B200" s="439" t="s">
        <v>3939</v>
      </c>
      <c r="C200" t="s">
        <v>4428</v>
      </c>
      <c r="D200" s="439" t="s">
        <v>4505</v>
      </c>
      <c r="E200" t="s">
        <v>4585</v>
      </c>
      <c r="F200" s="306"/>
    </row>
    <row r="201" spans="2:6" x14ac:dyDescent="0.2">
      <c r="B201" s="439" t="s">
        <v>3940</v>
      </c>
      <c r="C201" t="s">
        <v>4429</v>
      </c>
      <c r="D201" s="439" t="s">
        <v>4506</v>
      </c>
      <c r="E201" t="s">
        <v>4586</v>
      </c>
      <c r="F201" s="306"/>
    </row>
    <row r="202" spans="2:6" x14ac:dyDescent="0.2">
      <c r="B202" s="439" t="s">
        <v>3941</v>
      </c>
      <c r="C202" t="s">
        <v>4430</v>
      </c>
      <c r="D202" s="439" t="s">
        <v>4507</v>
      </c>
      <c r="E202" t="s">
        <v>4587</v>
      </c>
      <c r="F202" s="306"/>
    </row>
    <row r="203" spans="2:6" x14ac:dyDescent="0.2">
      <c r="B203" s="439" t="s">
        <v>3942</v>
      </c>
      <c r="C203" t="s">
        <v>4431</v>
      </c>
      <c r="D203" s="439" t="s">
        <v>4508</v>
      </c>
      <c r="E203" t="s">
        <v>4588</v>
      </c>
      <c r="F203" s="306"/>
    </row>
    <row r="204" spans="2:6" x14ac:dyDescent="0.2">
      <c r="B204" s="439" t="s">
        <v>3943</v>
      </c>
      <c r="C204" t="s">
        <v>4432</v>
      </c>
      <c r="D204" s="439" t="s">
        <v>4509</v>
      </c>
      <c r="E204" t="s">
        <v>4589</v>
      </c>
      <c r="F204" s="306"/>
    </row>
    <row r="205" spans="2:6" x14ac:dyDescent="0.2">
      <c r="B205" s="439" t="s">
        <v>3944</v>
      </c>
      <c r="C205" t="s">
        <v>4433</v>
      </c>
      <c r="D205" s="439" t="s">
        <v>4510</v>
      </c>
      <c r="E205" t="s">
        <v>4590</v>
      </c>
      <c r="F205" s="306"/>
    </row>
    <row r="206" spans="2:6" x14ac:dyDescent="0.2">
      <c r="B206" s="439" t="s">
        <v>3945</v>
      </c>
      <c r="C206" t="s">
        <v>4434</v>
      </c>
      <c r="D206" s="439" t="s">
        <v>4511</v>
      </c>
      <c r="E206" t="s">
        <v>4591</v>
      </c>
      <c r="F206" s="306"/>
    </row>
    <row r="207" spans="2:6" x14ac:dyDescent="0.2">
      <c r="B207" s="439" t="s">
        <v>3946</v>
      </c>
      <c r="C207" t="s">
        <v>4435</v>
      </c>
      <c r="D207" s="439" t="s">
        <v>4512</v>
      </c>
      <c r="E207" t="s">
        <v>4592</v>
      </c>
      <c r="F207" s="306"/>
    </row>
    <row r="208" spans="2:6" x14ac:dyDescent="0.2">
      <c r="B208" s="439" t="s">
        <v>3947</v>
      </c>
      <c r="C208" t="s">
        <v>4436</v>
      </c>
      <c r="D208" s="439" t="s">
        <v>4513</v>
      </c>
      <c r="E208" t="s">
        <v>4593</v>
      </c>
      <c r="F208" s="306"/>
    </row>
    <row r="209" spans="2:6" x14ac:dyDescent="0.2">
      <c r="B209" s="439" t="s">
        <v>3948</v>
      </c>
      <c r="C209" t="s">
        <v>4437</v>
      </c>
      <c r="D209" s="439" t="s">
        <v>4514</v>
      </c>
      <c r="E209" t="s">
        <v>4594</v>
      </c>
      <c r="F209" s="306"/>
    </row>
    <row r="210" spans="2:6" x14ac:dyDescent="0.2">
      <c r="B210" s="439" t="s">
        <v>3949</v>
      </c>
      <c r="C210" t="s">
        <v>4438</v>
      </c>
      <c r="D210" s="439" t="s">
        <v>4515</v>
      </c>
      <c r="E210" t="s">
        <v>4595</v>
      </c>
      <c r="F210" s="306"/>
    </row>
    <row r="211" spans="2:6" x14ac:dyDescent="0.2">
      <c r="B211" s="439" t="s">
        <v>3950</v>
      </c>
      <c r="C211" t="s">
        <v>4439</v>
      </c>
      <c r="D211" s="439" t="s">
        <v>4516</v>
      </c>
      <c r="E211" t="s">
        <v>4596</v>
      </c>
      <c r="F211" s="306"/>
    </row>
    <row r="212" spans="2:6" x14ac:dyDescent="0.2">
      <c r="B212" s="439" t="s">
        <v>3951</v>
      </c>
      <c r="C212" t="s">
        <v>4440</v>
      </c>
      <c r="D212" s="439" t="s">
        <v>4517</v>
      </c>
      <c r="E212" t="s">
        <v>4597</v>
      </c>
      <c r="F212" s="306"/>
    </row>
    <row r="213" spans="2:6" x14ac:dyDescent="0.2">
      <c r="B213" s="439" t="s">
        <v>3952</v>
      </c>
      <c r="C213" t="s">
        <v>4441</v>
      </c>
      <c r="D213" s="439" t="s">
        <v>4518</v>
      </c>
      <c r="E213" t="s">
        <v>4598</v>
      </c>
      <c r="F213" s="306"/>
    </row>
    <row r="214" spans="2:6" x14ac:dyDescent="0.2">
      <c r="B214" s="439" t="s">
        <v>3953</v>
      </c>
      <c r="C214" t="s">
        <v>4442</v>
      </c>
      <c r="D214" s="439" t="s">
        <v>4519</v>
      </c>
      <c r="E214" t="s">
        <v>4599</v>
      </c>
      <c r="F214" s="306"/>
    </row>
    <row r="215" spans="2:6" x14ac:dyDescent="0.2">
      <c r="B215" s="439" t="s">
        <v>3954</v>
      </c>
      <c r="C215" t="s">
        <v>4443</v>
      </c>
      <c r="D215" s="439" t="s">
        <v>4520</v>
      </c>
      <c r="E215" t="s">
        <v>4600</v>
      </c>
      <c r="F215" s="306"/>
    </row>
    <row r="216" spans="2:6" x14ac:dyDescent="0.2">
      <c r="B216" s="439" t="s">
        <v>3955</v>
      </c>
      <c r="C216" t="s">
        <v>4444</v>
      </c>
      <c r="D216" s="439" t="s">
        <v>4521</v>
      </c>
      <c r="E216" s="116"/>
      <c r="F216" s="306"/>
    </row>
    <row r="217" spans="2:6" x14ac:dyDescent="0.2">
      <c r="B217" s="439" t="s">
        <v>3956</v>
      </c>
      <c r="C217" t="s">
        <v>4445</v>
      </c>
      <c r="D217" s="439" t="s">
        <v>4522</v>
      </c>
      <c r="E217" s="116"/>
      <c r="F217" s="306"/>
    </row>
    <row r="218" spans="2:6" x14ac:dyDescent="0.2">
      <c r="B218" s="439" t="s">
        <v>3957</v>
      </c>
      <c r="C218" t="s">
        <v>4446</v>
      </c>
      <c r="D218" s="439" t="s">
        <v>4523</v>
      </c>
      <c r="E218" s="116"/>
      <c r="F218" s="306"/>
    </row>
    <row r="219" spans="2:6" x14ac:dyDescent="0.2">
      <c r="B219" s="439" t="s">
        <v>3958</v>
      </c>
      <c r="C219" t="s">
        <v>4447</v>
      </c>
      <c r="D219" s="439" t="s">
        <v>4524</v>
      </c>
      <c r="E219" s="116"/>
      <c r="F219" s="306"/>
    </row>
    <row r="220" spans="2:6" x14ac:dyDescent="0.2">
      <c r="B220" s="439" t="s">
        <v>3959</v>
      </c>
      <c r="C220" t="s">
        <v>4448</v>
      </c>
      <c r="D220" s="439" t="s">
        <v>4525</v>
      </c>
      <c r="E220" s="116"/>
      <c r="F220" s="306"/>
    </row>
    <row r="221" spans="2:6" x14ac:dyDescent="0.2">
      <c r="B221" s="439" t="s">
        <v>3960</v>
      </c>
      <c r="C221" t="s">
        <v>4449</v>
      </c>
      <c r="D221" s="439" t="s">
        <v>4526</v>
      </c>
      <c r="E221" s="116"/>
      <c r="F221" s="306"/>
    </row>
    <row r="222" spans="2:6" x14ac:dyDescent="0.2">
      <c r="B222" s="439" t="s">
        <v>3961</v>
      </c>
      <c r="C222" t="s">
        <v>4450</v>
      </c>
      <c r="D222" s="439" t="s">
        <v>4527</v>
      </c>
      <c r="E222" s="116"/>
      <c r="F222" s="306"/>
    </row>
    <row r="223" spans="2:6" x14ac:dyDescent="0.2">
      <c r="B223" s="439" t="s">
        <v>3962</v>
      </c>
      <c r="C223" t="s">
        <v>4451</v>
      </c>
      <c r="D223" s="439" t="s">
        <v>4528</v>
      </c>
      <c r="E223" s="116"/>
      <c r="F223" s="306"/>
    </row>
    <row r="224" spans="2:6" x14ac:dyDescent="0.2">
      <c r="B224" s="439" t="s">
        <v>3963</v>
      </c>
      <c r="C224" t="s">
        <v>4452</v>
      </c>
      <c r="D224" s="439" t="s">
        <v>4529</v>
      </c>
      <c r="E224" s="116"/>
      <c r="F224" s="306"/>
    </row>
    <row r="225" spans="2:6" x14ac:dyDescent="0.2">
      <c r="B225" s="439" t="s">
        <v>3964</v>
      </c>
      <c r="C225" t="s">
        <v>4453</v>
      </c>
      <c r="D225" s="439" t="s">
        <v>4530</v>
      </c>
      <c r="E225" s="116"/>
      <c r="F225" s="306"/>
    </row>
    <row r="226" spans="2:6" x14ac:dyDescent="0.2">
      <c r="B226" s="439" t="s">
        <v>3965</v>
      </c>
      <c r="C226" t="s">
        <v>4454</v>
      </c>
      <c r="D226" s="439" t="s">
        <v>4531</v>
      </c>
      <c r="E226" s="116"/>
      <c r="F226" s="306"/>
    </row>
    <row r="227" spans="2:6" x14ac:dyDescent="0.2">
      <c r="B227" s="439" t="s">
        <v>3966</v>
      </c>
      <c r="C227" t="s">
        <v>4455</v>
      </c>
      <c r="D227" s="439" t="s">
        <v>4532</v>
      </c>
      <c r="E227" s="116"/>
      <c r="F227" s="306"/>
    </row>
    <row r="228" spans="2:6" x14ac:dyDescent="0.2">
      <c r="B228" s="439" t="s">
        <v>3967</v>
      </c>
      <c r="C228" t="s">
        <v>4456</v>
      </c>
      <c r="D228" s="439" t="s">
        <v>4533</v>
      </c>
      <c r="E228" s="116"/>
      <c r="F228" s="306"/>
    </row>
    <row r="229" spans="2:6" x14ac:dyDescent="0.2">
      <c r="B229" s="439" t="s">
        <v>3968</v>
      </c>
      <c r="C229" t="s">
        <v>4457</v>
      </c>
      <c r="D229" s="439" t="s">
        <v>4534</v>
      </c>
      <c r="E229" s="116"/>
      <c r="F229" s="306"/>
    </row>
    <row r="230" spans="2:6" x14ac:dyDescent="0.2">
      <c r="B230" s="439" t="s">
        <v>3969</v>
      </c>
      <c r="C230" t="s">
        <v>4458</v>
      </c>
      <c r="D230" s="439" t="s">
        <v>4535</v>
      </c>
      <c r="E230" s="116"/>
      <c r="F230" s="306"/>
    </row>
    <row r="231" spans="2:6" x14ac:dyDescent="0.2">
      <c r="B231" s="439" t="s">
        <v>3970</v>
      </c>
      <c r="C231" t="s">
        <v>4459</v>
      </c>
      <c r="D231" s="439" t="s">
        <v>4536</v>
      </c>
      <c r="E231" s="116"/>
      <c r="F231" s="306"/>
    </row>
    <row r="232" spans="2:6" x14ac:dyDescent="0.2">
      <c r="B232" s="439" t="s">
        <v>3971</v>
      </c>
      <c r="C232" t="s">
        <v>4460</v>
      </c>
      <c r="D232" s="439" t="s">
        <v>4537</v>
      </c>
      <c r="E232" s="116"/>
      <c r="F232" s="306"/>
    </row>
    <row r="233" spans="2:6" x14ac:dyDescent="0.2">
      <c r="B233" s="439" t="s">
        <v>3972</v>
      </c>
      <c r="C233" t="s">
        <v>4461</v>
      </c>
      <c r="D233" s="439" t="s">
        <v>4538</v>
      </c>
      <c r="E233" s="116"/>
      <c r="F233" s="306"/>
    </row>
    <row r="234" spans="2:6" x14ac:dyDescent="0.2">
      <c r="B234" s="439" t="s">
        <v>3973</v>
      </c>
      <c r="C234" t="s">
        <v>4462</v>
      </c>
      <c r="D234" s="439" t="s">
        <v>4539</v>
      </c>
      <c r="E234" s="116"/>
      <c r="F234" s="306"/>
    </row>
    <row r="235" spans="2:6" x14ac:dyDescent="0.2">
      <c r="B235" s="439" t="s">
        <v>3974</v>
      </c>
      <c r="C235" t="s">
        <v>4463</v>
      </c>
      <c r="D235" s="439" t="s">
        <v>4540</v>
      </c>
      <c r="E235" s="116"/>
      <c r="F235" s="306"/>
    </row>
    <row r="236" spans="2:6" x14ac:dyDescent="0.2">
      <c r="B236" s="439" t="s">
        <v>3975</v>
      </c>
      <c r="C236" t="s">
        <v>4464</v>
      </c>
      <c r="D236" s="439" t="s">
        <v>4541</v>
      </c>
      <c r="E236" s="116"/>
      <c r="F236" s="306"/>
    </row>
    <row r="237" spans="2:6" x14ac:dyDescent="0.2">
      <c r="B237" s="439" t="s">
        <v>3976</v>
      </c>
      <c r="C237" t="s">
        <v>4465</v>
      </c>
      <c r="D237" s="439" t="s">
        <v>4542</v>
      </c>
      <c r="E237" s="116"/>
      <c r="F237" s="306"/>
    </row>
    <row r="238" spans="2:6" x14ac:dyDescent="0.2">
      <c r="B238" s="439" t="s">
        <v>3977</v>
      </c>
      <c r="C238" t="s">
        <v>4466</v>
      </c>
      <c r="D238" s="439" t="s">
        <v>4543</v>
      </c>
      <c r="E238" s="116"/>
      <c r="F238" s="306"/>
    </row>
    <row r="239" spans="2:6" x14ac:dyDescent="0.2">
      <c r="B239" s="439" t="s">
        <v>3978</v>
      </c>
      <c r="C239" t="s">
        <v>4467</v>
      </c>
      <c r="D239" s="439" t="s">
        <v>4544</v>
      </c>
      <c r="E239" s="116"/>
      <c r="F239" s="306"/>
    </row>
    <row r="240" spans="2:6" x14ac:dyDescent="0.2">
      <c r="B240" s="439" t="s">
        <v>3979</v>
      </c>
      <c r="C240" t="s">
        <v>4468</v>
      </c>
      <c r="D240" s="439" t="s">
        <v>4545</v>
      </c>
      <c r="E240" s="116"/>
      <c r="F240" s="306"/>
    </row>
    <row r="241" spans="2:6" x14ac:dyDescent="0.2">
      <c r="B241" s="439" t="s">
        <v>3980</v>
      </c>
      <c r="C241" t="s">
        <v>4469</v>
      </c>
      <c r="D241" s="439" t="s">
        <v>4546</v>
      </c>
      <c r="E241" s="116"/>
      <c r="F241" s="306"/>
    </row>
    <row r="242" spans="2:6" x14ac:dyDescent="0.2">
      <c r="B242" s="439" t="s">
        <v>3981</v>
      </c>
      <c r="C242" t="s">
        <v>4470</v>
      </c>
      <c r="D242" s="439" t="s">
        <v>4547</v>
      </c>
      <c r="E242" s="116"/>
      <c r="F242" s="306"/>
    </row>
    <row r="243" spans="2:6" x14ac:dyDescent="0.2">
      <c r="B243" s="439" t="s">
        <v>3982</v>
      </c>
      <c r="C243" t="s">
        <v>4471</v>
      </c>
      <c r="D243" s="439" t="s">
        <v>4548</v>
      </c>
      <c r="E243" s="116"/>
      <c r="F243" s="306"/>
    </row>
    <row r="244" spans="2:6" x14ac:dyDescent="0.2">
      <c r="B244" s="439" t="s">
        <v>3983</v>
      </c>
      <c r="C244" t="s">
        <v>4472</v>
      </c>
      <c r="D244" s="439" t="s">
        <v>4549</v>
      </c>
      <c r="E244" s="116"/>
      <c r="F244" s="306"/>
    </row>
    <row r="245" spans="2:6" x14ac:dyDescent="0.2">
      <c r="B245" s="439" t="s">
        <v>3984</v>
      </c>
      <c r="C245" t="s">
        <v>4473</v>
      </c>
      <c r="D245" s="439" t="s">
        <v>4550</v>
      </c>
      <c r="E245" s="116"/>
      <c r="F245" s="306"/>
    </row>
    <row r="246" spans="2:6" x14ac:dyDescent="0.2">
      <c r="B246" s="439" t="s">
        <v>3985</v>
      </c>
      <c r="C246" t="s">
        <v>4474</v>
      </c>
      <c r="D246" s="439" t="s">
        <v>4551</v>
      </c>
      <c r="E246" s="116"/>
      <c r="F246" s="306"/>
    </row>
    <row r="247" spans="2:6" x14ac:dyDescent="0.2">
      <c r="B247" s="439" t="s">
        <v>3986</v>
      </c>
      <c r="C247" t="s">
        <v>4475</v>
      </c>
      <c r="D247" s="439" t="s">
        <v>4552</v>
      </c>
      <c r="E247" s="116"/>
      <c r="F247" s="306"/>
    </row>
    <row r="248" spans="2:6" x14ac:dyDescent="0.2">
      <c r="B248" s="439" t="s">
        <v>3987</v>
      </c>
      <c r="C248" t="s">
        <v>4476</v>
      </c>
      <c r="D248" s="439" t="s">
        <v>4553</v>
      </c>
      <c r="E248" s="116"/>
      <c r="F248" s="306"/>
    </row>
    <row r="249" spans="2:6" x14ac:dyDescent="0.2">
      <c r="B249" s="439" t="s">
        <v>3988</v>
      </c>
      <c r="C249" t="s">
        <v>4477</v>
      </c>
      <c r="D249" s="439" t="s">
        <v>4554</v>
      </c>
      <c r="E249" s="116"/>
      <c r="F249" s="306"/>
    </row>
    <row r="250" spans="2:6" x14ac:dyDescent="0.2">
      <c r="B250" s="439" t="s">
        <v>3989</v>
      </c>
      <c r="C250" t="s">
        <v>4478</v>
      </c>
      <c r="D250" s="439" t="s">
        <v>4555</v>
      </c>
      <c r="E250" s="116"/>
      <c r="F250" s="306"/>
    </row>
    <row r="251" spans="2:6" x14ac:dyDescent="0.2">
      <c r="B251" s="439" t="s">
        <v>3990</v>
      </c>
      <c r="C251" t="s">
        <v>4479</v>
      </c>
      <c r="D251" s="439" t="s">
        <v>4556</v>
      </c>
      <c r="E251" s="116"/>
      <c r="F251" s="306"/>
    </row>
    <row r="252" spans="2:6" x14ac:dyDescent="0.2">
      <c r="B252" s="439" t="s">
        <v>3991</v>
      </c>
      <c r="C252" t="s">
        <v>4480</v>
      </c>
      <c r="D252" s="439" t="s">
        <v>4557</v>
      </c>
      <c r="E252" s="116"/>
      <c r="F252" s="306"/>
    </row>
    <row r="253" spans="2:6" x14ac:dyDescent="0.2">
      <c r="B253" s="439" t="s">
        <v>3992</v>
      </c>
      <c r="C253" t="s">
        <v>4481</v>
      </c>
      <c r="D253" s="439" t="s">
        <v>4558</v>
      </c>
      <c r="E253" s="116"/>
      <c r="F253" s="306"/>
    </row>
    <row r="254" spans="2:6" x14ac:dyDescent="0.2">
      <c r="B254" s="439" t="s">
        <v>3993</v>
      </c>
      <c r="C254" t="s">
        <v>4482</v>
      </c>
      <c r="D254" s="439" t="s">
        <v>4559</v>
      </c>
      <c r="E254" s="116"/>
      <c r="F254" s="306"/>
    </row>
    <row r="255" spans="2:6" x14ac:dyDescent="0.2">
      <c r="B255" s="439" t="s">
        <v>3994</v>
      </c>
      <c r="C255" t="s">
        <v>4483</v>
      </c>
      <c r="D255" s="439" t="s">
        <v>4560</v>
      </c>
      <c r="E255" s="116"/>
      <c r="F255" s="306"/>
    </row>
    <row r="256" spans="2:6" x14ac:dyDescent="0.2">
      <c r="B256" s="439" t="s">
        <v>3995</v>
      </c>
      <c r="C256" t="s">
        <v>4484</v>
      </c>
      <c r="D256" s="439" t="s">
        <v>4561</v>
      </c>
      <c r="E256" s="116"/>
      <c r="F256" s="306"/>
    </row>
    <row r="257" spans="2:6" x14ac:dyDescent="0.2">
      <c r="B257" s="439" t="s">
        <v>3996</v>
      </c>
      <c r="C257" t="s">
        <v>4485</v>
      </c>
      <c r="D257" s="439" t="s">
        <v>4562</v>
      </c>
      <c r="E257" s="116"/>
      <c r="F257" s="306"/>
    </row>
    <row r="258" spans="2:6" x14ac:dyDescent="0.2">
      <c r="B258" s="439" t="s">
        <v>3997</v>
      </c>
      <c r="C258" t="s">
        <v>4486</v>
      </c>
      <c r="D258" s="439" t="s">
        <v>4563</v>
      </c>
      <c r="E258" s="116"/>
      <c r="F258" s="306"/>
    </row>
    <row r="259" spans="2:6" x14ac:dyDescent="0.2">
      <c r="B259" s="439" t="s">
        <v>3998</v>
      </c>
      <c r="C259" t="s">
        <v>4487</v>
      </c>
      <c r="D259" s="439" t="s">
        <v>4564</v>
      </c>
      <c r="E259" s="116"/>
      <c r="F259" s="306"/>
    </row>
    <row r="260" spans="2:6" x14ac:dyDescent="0.2">
      <c r="B260" s="439" t="s">
        <v>3999</v>
      </c>
      <c r="C260" s="442"/>
      <c r="D260" s="439" t="s">
        <v>4565</v>
      </c>
      <c r="E260" s="116"/>
      <c r="F260" s="306"/>
    </row>
    <row r="261" spans="2:6" x14ac:dyDescent="0.2">
      <c r="B261" s="439" t="s">
        <v>4000</v>
      </c>
      <c r="C261" s="442"/>
      <c r="D261" s="439" t="s">
        <v>4566</v>
      </c>
      <c r="E261" s="116"/>
      <c r="F261" s="306"/>
    </row>
    <row r="262" spans="2:6" x14ac:dyDescent="0.2">
      <c r="B262" s="439" t="s">
        <v>4001</v>
      </c>
      <c r="C262" s="442"/>
      <c r="D262" s="439" t="s">
        <v>4567</v>
      </c>
      <c r="E262" s="116"/>
      <c r="F262" s="306"/>
    </row>
    <row r="263" spans="2:6" x14ac:dyDescent="0.2">
      <c r="B263" s="439" t="s">
        <v>4002</v>
      </c>
      <c r="C263" s="442"/>
      <c r="D263" s="443"/>
      <c r="E263" s="116"/>
      <c r="F263" s="306"/>
    </row>
    <row r="264" spans="2:6" x14ac:dyDescent="0.2">
      <c r="B264" s="439" t="s">
        <v>4003</v>
      </c>
      <c r="C264" s="442"/>
      <c r="D264" s="443"/>
      <c r="E264" s="116"/>
      <c r="F264" s="306"/>
    </row>
    <row r="265" spans="2:6" x14ac:dyDescent="0.2">
      <c r="B265" s="439" t="s">
        <v>4004</v>
      </c>
      <c r="C265" s="442"/>
      <c r="D265" s="443"/>
      <c r="E265" s="116"/>
      <c r="F265" s="306"/>
    </row>
    <row r="266" spans="2:6" x14ac:dyDescent="0.2">
      <c r="B266" s="439" t="s">
        <v>4005</v>
      </c>
      <c r="C266" s="442"/>
      <c r="D266" s="443"/>
      <c r="E266" s="116"/>
      <c r="F266" s="306"/>
    </row>
    <row r="267" spans="2:6" x14ac:dyDescent="0.2">
      <c r="B267" s="439" t="s">
        <v>4006</v>
      </c>
      <c r="C267" s="442"/>
      <c r="D267" s="443"/>
      <c r="E267" s="116"/>
      <c r="F267" s="306"/>
    </row>
    <row r="268" spans="2:6" x14ac:dyDescent="0.2">
      <c r="B268" s="439" t="s">
        <v>4007</v>
      </c>
      <c r="C268" s="442"/>
      <c r="D268" s="443"/>
      <c r="E268" s="116"/>
      <c r="F268" s="306"/>
    </row>
    <row r="269" spans="2:6" x14ac:dyDescent="0.2">
      <c r="B269" s="439" t="s">
        <v>4008</v>
      </c>
      <c r="C269" s="442"/>
      <c r="D269" s="443"/>
      <c r="E269" s="116"/>
      <c r="F269" s="306"/>
    </row>
    <row r="270" spans="2:6" x14ac:dyDescent="0.2">
      <c r="B270" s="439" t="s">
        <v>4009</v>
      </c>
      <c r="C270" s="442"/>
      <c r="D270" s="443"/>
      <c r="E270" s="116"/>
      <c r="F270" s="306"/>
    </row>
    <row r="271" spans="2:6" x14ac:dyDescent="0.2">
      <c r="B271" s="439" t="s">
        <v>4010</v>
      </c>
      <c r="C271" s="442"/>
      <c r="D271" s="443"/>
      <c r="E271" s="116"/>
      <c r="F271" s="306"/>
    </row>
    <row r="272" spans="2:6" x14ac:dyDescent="0.2">
      <c r="B272" s="439" t="s">
        <v>4011</v>
      </c>
      <c r="C272" s="442"/>
      <c r="D272" s="443"/>
      <c r="E272" s="116"/>
      <c r="F272" s="306"/>
    </row>
    <row r="273" spans="2:6" x14ac:dyDescent="0.2">
      <c r="B273" s="439" t="s">
        <v>4012</v>
      </c>
      <c r="C273" s="442"/>
      <c r="D273" s="443"/>
      <c r="E273" s="116"/>
      <c r="F273" s="306"/>
    </row>
    <row r="274" spans="2:6" x14ac:dyDescent="0.2">
      <c r="B274" s="439" t="s">
        <v>4013</v>
      </c>
      <c r="C274" s="442"/>
      <c r="D274" s="443"/>
      <c r="E274" s="116"/>
      <c r="F274" s="306"/>
    </row>
    <row r="275" spans="2:6" x14ac:dyDescent="0.2">
      <c r="B275" s="439" t="s">
        <v>4014</v>
      </c>
      <c r="C275" s="442"/>
      <c r="D275" s="443"/>
      <c r="E275" s="116"/>
      <c r="F275" s="306"/>
    </row>
    <row r="276" spans="2:6" x14ac:dyDescent="0.2">
      <c r="B276" s="439" t="s">
        <v>4015</v>
      </c>
      <c r="C276" s="442"/>
      <c r="D276" s="443"/>
      <c r="E276" s="116"/>
      <c r="F276" s="306"/>
    </row>
    <row r="277" spans="2:6" x14ac:dyDescent="0.2">
      <c r="B277" s="439" t="s">
        <v>4016</v>
      </c>
      <c r="C277" s="442"/>
      <c r="D277" s="443"/>
      <c r="E277" s="116"/>
      <c r="F277" s="306"/>
    </row>
    <row r="278" spans="2:6" x14ac:dyDescent="0.2">
      <c r="B278" s="439" t="s">
        <v>4017</v>
      </c>
      <c r="C278" s="442"/>
      <c r="D278" s="443"/>
      <c r="E278" s="116"/>
      <c r="F278" s="306"/>
    </row>
    <row r="279" spans="2:6" x14ac:dyDescent="0.2">
      <c r="B279" s="439" t="s">
        <v>4018</v>
      </c>
      <c r="C279" s="442"/>
      <c r="D279" s="443"/>
      <c r="E279" s="116"/>
      <c r="F279" s="306"/>
    </row>
    <row r="280" spans="2:6" x14ac:dyDescent="0.2">
      <c r="B280" s="439" t="s">
        <v>4019</v>
      </c>
      <c r="C280" s="442"/>
      <c r="D280" s="443"/>
      <c r="E280" s="116"/>
      <c r="F280" s="306"/>
    </row>
    <row r="281" spans="2:6" x14ac:dyDescent="0.2">
      <c r="B281" s="439" t="s">
        <v>4020</v>
      </c>
      <c r="C281" s="442"/>
      <c r="D281" s="443"/>
      <c r="E281" s="116"/>
      <c r="F281" s="306"/>
    </row>
    <row r="282" spans="2:6" x14ac:dyDescent="0.2">
      <c r="B282" s="439" t="s">
        <v>4021</v>
      </c>
      <c r="C282" s="442"/>
      <c r="D282" s="443"/>
      <c r="E282" s="116"/>
      <c r="F282" s="306"/>
    </row>
    <row r="283" spans="2:6" x14ac:dyDescent="0.2">
      <c r="B283" s="439" t="s">
        <v>4022</v>
      </c>
      <c r="C283" s="442"/>
      <c r="D283" s="443"/>
      <c r="E283" s="116"/>
      <c r="F283" s="306"/>
    </row>
    <row r="284" spans="2:6" x14ac:dyDescent="0.2">
      <c r="B284" s="439" t="s">
        <v>4023</v>
      </c>
      <c r="C284" s="442"/>
      <c r="D284" s="443"/>
      <c r="E284" s="116"/>
      <c r="F284" s="306"/>
    </row>
    <row r="285" spans="2:6" x14ac:dyDescent="0.2">
      <c r="B285" s="439" t="s">
        <v>4024</v>
      </c>
      <c r="C285" s="442"/>
      <c r="D285" s="443"/>
      <c r="E285" s="116"/>
      <c r="F285" s="306"/>
    </row>
    <row r="286" spans="2:6" x14ac:dyDescent="0.2">
      <c r="B286" s="439" t="s">
        <v>4025</v>
      </c>
      <c r="C286" s="442"/>
      <c r="D286" s="443"/>
      <c r="E286" s="116"/>
      <c r="F286" s="306"/>
    </row>
    <row r="287" spans="2:6" x14ac:dyDescent="0.2">
      <c r="B287" s="439" t="s">
        <v>4026</v>
      </c>
      <c r="C287" s="442"/>
      <c r="D287" s="443"/>
      <c r="E287" s="116"/>
      <c r="F287" s="306"/>
    </row>
    <row r="288" spans="2:6" x14ac:dyDescent="0.2">
      <c r="B288" s="439" t="s">
        <v>4027</v>
      </c>
      <c r="C288" s="442"/>
      <c r="D288" s="443"/>
      <c r="E288" s="116"/>
      <c r="F288" s="306"/>
    </row>
    <row r="289" spans="2:6" x14ac:dyDescent="0.2">
      <c r="B289" s="439" t="s">
        <v>4028</v>
      </c>
      <c r="C289" s="442"/>
      <c r="D289" s="443"/>
      <c r="E289" s="116"/>
      <c r="F289" s="306"/>
    </row>
    <row r="290" spans="2:6" x14ac:dyDescent="0.2">
      <c r="B290" s="439" t="s">
        <v>4029</v>
      </c>
      <c r="C290" s="442"/>
      <c r="D290" s="443"/>
      <c r="E290" s="116"/>
      <c r="F290" s="306"/>
    </row>
    <row r="291" spans="2:6" x14ac:dyDescent="0.2">
      <c r="B291" s="439" t="s">
        <v>4030</v>
      </c>
      <c r="C291" s="442"/>
      <c r="D291" s="443"/>
      <c r="E291" s="116"/>
      <c r="F291" s="306"/>
    </row>
    <row r="292" spans="2:6" x14ac:dyDescent="0.2">
      <c r="B292" s="439" t="s">
        <v>4031</v>
      </c>
      <c r="C292" s="442"/>
      <c r="D292" s="443"/>
      <c r="E292" s="116"/>
      <c r="F292" s="306"/>
    </row>
    <row r="293" spans="2:6" x14ac:dyDescent="0.2">
      <c r="B293" s="439" t="s">
        <v>4032</v>
      </c>
      <c r="C293" s="442"/>
      <c r="D293" s="443"/>
      <c r="E293" s="116"/>
      <c r="F293" s="306"/>
    </row>
    <row r="294" spans="2:6" x14ac:dyDescent="0.2">
      <c r="B294" s="439" t="s">
        <v>4033</v>
      </c>
      <c r="C294" s="442"/>
      <c r="D294" s="443"/>
      <c r="E294" s="116"/>
      <c r="F294" s="306"/>
    </row>
    <row r="295" spans="2:6" x14ac:dyDescent="0.2">
      <c r="B295" s="439" t="s">
        <v>4034</v>
      </c>
      <c r="C295" s="442"/>
      <c r="D295" s="443"/>
      <c r="E295" s="116"/>
      <c r="F295" s="306"/>
    </row>
    <row r="296" spans="2:6" x14ac:dyDescent="0.2">
      <c r="B296" s="439" t="s">
        <v>4035</v>
      </c>
      <c r="C296" s="442"/>
      <c r="D296" s="443"/>
      <c r="E296" s="116"/>
      <c r="F296" s="306"/>
    </row>
    <row r="297" spans="2:6" x14ac:dyDescent="0.2">
      <c r="B297" s="439" t="s">
        <v>4036</v>
      </c>
      <c r="C297" s="442"/>
      <c r="D297" s="443"/>
      <c r="E297" s="116"/>
      <c r="F297" s="306"/>
    </row>
    <row r="298" spans="2:6" x14ac:dyDescent="0.2">
      <c r="B298" s="439" t="s">
        <v>4037</v>
      </c>
      <c r="C298" s="442"/>
      <c r="D298" s="443"/>
      <c r="E298" s="116"/>
      <c r="F298" s="306"/>
    </row>
    <row r="299" spans="2:6" x14ac:dyDescent="0.2">
      <c r="B299" s="439" t="s">
        <v>4038</v>
      </c>
      <c r="C299" s="442"/>
      <c r="D299" s="443"/>
      <c r="E299" s="116"/>
      <c r="F299" s="306"/>
    </row>
    <row r="300" spans="2:6" x14ac:dyDescent="0.2">
      <c r="B300" s="439" t="s">
        <v>4039</v>
      </c>
      <c r="C300" s="442"/>
      <c r="D300" s="443"/>
      <c r="E300" s="116"/>
      <c r="F300" s="306"/>
    </row>
    <row r="301" spans="2:6" x14ac:dyDescent="0.2">
      <c r="B301" s="439" t="s">
        <v>4040</v>
      </c>
      <c r="C301" s="442"/>
      <c r="D301" s="443"/>
      <c r="E301" s="116"/>
      <c r="F301" s="306"/>
    </row>
    <row r="302" spans="2:6" x14ac:dyDescent="0.2">
      <c r="B302" s="439" t="s">
        <v>4041</v>
      </c>
      <c r="C302" s="442"/>
      <c r="D302" s="443"/>
      <c r="E302" s="116"/>
      <c r="F302" s="306"/>
    </row>
    <row r="303" spans="2:6" x14ac:dyDescent="0.2">
      <c r="B303" s="439" t="s">
        <v>4042</v>
      </c>
      <c r="C303" s="442"/>
      <c r="D303" s="443"/>
      <c r="E303" s="116"/>
      <c r="F303" s="306"/>
    </row>
    <row r="304" spans="2:6" x14ac:dyDescent="0.2">
      <c r="B304" s="439" t="s">
        <v>4043</v>
      </c>
      <c r="C304" s="442"/>
      <c r="D304" s="443"/>
      <c r="E304" s="116"/>
      <c r="F304" s="306"/>
    </row>
    <row r="305" spans="2:6" x14ac:dyDescent="0.2">
      <c r="B305" s="439" t="s">
        <v>4044</v>
      </c>
      <c r="C305" s="442"/>
      <c r="D305" s="443"/>
      <c r="E305" s="116"/>
      <c r="F305" s="306"/>
    </row>
    <row r="306" spans="2:6" x14ac:dyDescent="0.2">
      <c r="B306" s="439" t="s">
        <v>4045</v>
      </c>
      <c r="C306" s="442"/>
      <c r="D306" s="443"/>
      <c r="E306" s="116"/>
      <c r="F306" s="306"/>
    </row>
    <row r="307" spans="2:6" x14ac:dyDescent="0.2">
      <c r="B307" s="439" t="s">
        <v>4046</v>
      </c>
      <c r="C307" s="442"/>
      <c r="D307" s="443"/>
      <c r="E307" s="116"/>
      <c r="F307" s="306"/>
    </row>
    <row r="308" spans="2:6" x14ac:dyDescent="0.2">
      <c r="B308" s="439" t="s">
        <v>4047</v>
      </c>
      <c r="C308" s="442"/>
      <c r="D308" s="443"/>
      <c r="E308" s="116"/>
      <c r="F308" s="306"/>
    </row>
    <row r="309" spans="2:6" x14ac:dyDescent="0.2">
      <c r="B309" s="439" t="s">
        <v>4048</v>
      </c>
      <c r="C309" s="442"/>
      <c r="D309" s="443"/>
      <c r="E309" s="116"/>
      <c r="F309" s="306"/>
    </row>
    <row r="310" spans="2:6" x14ac:dyDescent="0.2">
      <c r="B310" s="439" t="s">
        <v>4049</v>
      </c>
      <c r="C310" s="442"/>
      <c r="D310" s="443"/>
      <c r="E310" s="116"/>
      <c r="F310" s="306"/>
    </row>
    <row r="311" spans="2:6" x14ac:dyDescent="0.2">
      <c r="B311" s="439" t="s">
        <v>4050</v>
      </c>
      <c r="C311" s="442"/>
      <c r="D311" s="443"/>
      <c r="E311" s="116"/>
      <c r="F311" s="306"/>
    </row>
    <row r="312" spans="2:6" x14ac:dyDescent="0.2">
      <c r="B312" s="439" t="s">
        <v>4051</v>
      </c>
      <c r="C312" s="442"/>
      <c r="D312" s="443"/>
      <c r="E312" s="116"/>
      <c r="F312" s="306"/>
    </row>
    <row r="313" spans="2:6" x14ac:dyDescent="0.2">
      <c r="B313" s="439" t="s">
        <v>4052</v>
      </c>
      <c r="C313" s="442"/>
      <c r="D313" s="443"/>
      <c r="E313" s="116"/>
      <c r="F313" s="306"/>
    </row>
    <row r="314" spans="2:6" x14ac:dyDescent="0.2">
      <c r="B314" s="439" t="s">
        <v>4053</v>
      </c>
      <c r="C314" s="442"/>
      <c r="D314" s="443"/>
      <c r="E314" s="116"/>
      <c r="F314" s="306"/>
    </row>
    <row r="315" spans="2:6" x14ac:dyDescent="0.2">
      <c r="B315" s="439" t="s">
        <v>4054</v>
      </c>
      <c r="C315" s="442"/>
      <c r="D315" s="443"/>
      <c r="E315" s="116"/>
      <c r="F315" s="306"/>
    </row>
    <row r="316" spans="2:6" x14ac:dyDescent="0.2">
      <c r="B316" s="439" t="s">
        <v>4055</v>
      </c>
      <c r="C316" s="442"/>
      <c r="D316" s="443"/>
      <c r="E316" s="116"/>
      <c r="F316" s="306"/>
    </row>
    <row r="317" spans="2:6" x14ac:dyDescent="0.2">
      <c r="B317" s="439" t="s">
        <v>4056</v>
      </c>
      <c r="C317" s="442"/>
      <c r="D317" s="443"/>
      <c r="E317" s="116"/>
      <c r="F317" s="306"/>
    </row>
    <row r="318" spans="2:6" x14ac:dyDescent="0.2">
      <c r="B318" s="439" t="s">
        <v>4057</v>
      </c>
      <c r="C318" s="442"/>
      <c r="D318" s="443"/>
      <c r="E318" s="116"/>
      <c r="F318" s="306"/>
    </row>
    <row r="319" spans="2:6" x14ac:dyDescent="0.2">
      <c r="B319" s="439" t="s">
        <v>4058</v>
      </c>
      <c r="C319" s="442"/>
      <c r="D319" s="443"/>
      <c r="E319" s="116"/>
      <c r="F319" s="306"/>
    </row>
    <row r="320" spans="2:6" x14ac:dyDescent="0.2">
      <c r="B320" s="439" t="s">
        <v>4059</v>
      </c>
      <c r="C320" s="442"/>
      <c r="D320" s="443"/>
      <c r="E320" s="116"/>
      <c r="F320" s="306"/>
    </row>
    <row r="321" spans="2:6" x14ac:dyDescent="0.2">
      <c r="B321" s="439" t="s">
        <v>4060</v>
      </c>
      <c r="C321" s="442"/>
      <c r="D321" s="443"/>
      <c r="E321" s="116"/>
      <c r="F321" s="306"/>
    </row>
    <row r="322" spans="2:6" x14ac:dyDescent="0.2">
      <c r="B322" s="439" t="s">
        <v>4061</v>
      </c>
      <c r="C322" s="442"/>
      <c r="D322" s="443"/>
      <c r="E322" s="116"/>
      <c r="F322" s="306"/>
    </row>
    <row r="323" spans="2:6" x14ac:dyDescent="0.2">
      <c r="B323" s="439" t="s">
        <v>4062</v>
      </c>
      <c r="C323" s="442"/>
      <c r="D323" s="443"/>
      <c r="E323" s="116"/>
      <c r="F323" s="306"/>
    </row>
    <row r="324" spans="2:6" x14ac:dyDescent="0.2">
      <c r="B324" s="439" t="s">
        <v>4063</v>
      </c>
      <c r="C324" s="442"/>
      <c r="D324" s="443"/>
      <c r="E324" s="116"/>
      <c r="F324" s="306"/>
    </row>
    <row r="325" spans="2:6" x14ac:dyDescent="0.2">
      <c r="B325" s="439" t="s">
        <v>4064</v>
      </c>
      <c r="C325" s="442"/>
      <c r="D325" s="443"/>
      <c r="E325" s="116"/>
      <c r="F325" s="306"/>
    </row>
    <row r="326" spans="2:6" x14ac:dyDescent="0.2">
      <c r="B326" s="439" t="s">
        <v>4065</v>
      </c>
      <c r="C326" s="442"/>
      <c r="D326" s="443"/>
      <c r="E326" s="116"/>
      <c r="F326" s="306"/>
    </row>
    <row r="327" spans="2:6" x14ac:dyDescent="0.2">
      <c r="B327" s="439" t="s">
        <v>4066</v>
      </c>
      <c r="C327" s="442"/>
      <c r="D327" s="443"/>
      <c r="E327" s="116"/>
      <c r="F327" s="306"/>
    </row>
    <row r="328" spans="2:6" x14ac:dyDescent="0.2">
      <c r="B328" s="439" t="s">
        <v>4067</v>
      </c>
      <c r="C328" s="442"/>
      <c r="D328" s="443"/>
      <c r="E328" s="116"/>
      <c r="F328" s="306"/>
    </row>
    <row r="329" spans="2:6" x14ac:dyDescent="0.2">
      <c r="B329" s="439" t="s">
        <v>4068</v>
      </c>
      <c r="C329" s="442"/>
      <c r="D329" s="443"/>
      <c r="E329" s="116"/>
      <c r="F329" s="306"/>
    </row>
    <row r="330" spans="2:6" x14ac:dyDescent="0.2">
      <c r="B330" s="439" t="s">
        <v>4069</v>
      </c>
      <c r="C330" s="442"/>
      <c r="D330" s="443"/>
      <c r="E330" s="116"/>
      <c r="F330" s="306"/>
    </row>
    <row r="331" spans="2:6" x14ac:dyDescent="0.2">
      <c r="B331" s="439" t="s">
        <v>4070</v>
      </c>
      <c r="C331" s="442"/>
      <c r="D331" s="443"/>
      <c r="E331" s="116"/>
      <c r="F331" s="306"/>
    </row>
    <row r="332" spans="2:6" x14ac:dyDescent="0.2">
      <c r="B332" s="439" t="s">
        <v>4071</v>
      </c>
      <c r="C332" s="442"/>
      <c r="D332" s="443"/>
      <c r="E332" s="116"/>
      <c r="F332" s="306"/>
    </row>
    <row r="333" spans="2:6" x14ac:dyDescent="0.2">
      <c r="B333" s="439" t="s">
        <v>4072</v>
      </c>
      <c r="C333" s="442"/>
      <c r="D333" s="443"/>
      <c r="E333" s="116"/>
      <c r="F333" s="306"/>
    </row>
    <row r="334" spans="2:6" x14ac:dyDescent="0.2">
      <c r="B334" s="439" t="s">
        <v>4073</v>
      </c>
      <c r="C334" s="442"/>
      <c r="D334" s="443"/>
      <c r="E334" s="116"/>
      <c r="F334" s="306"/>
    </row>
    <row r="335" spans="2:6" x14ac:dyDescent="0.2">
      <c r="B335" s="439" t="s">
        <v>4074</v>
      </c>
      <c r="C335" s="442"/>
      <c r="D335" s="443"/>
      <c r="E335" s="116"/>
      <c r="F335" s="306"/>
    </row>
    <row r="336" spans="2:6" x14ac:dyDescent="0.2">
      <c r="B336" s="439" t="s">
        <v>4075</v>
      </c>
      <c r="C336" s="442"/>
      <c r="D336" s="443"/>
      <c r="E336" s="116"/>
      <c r="F336" s="306"/>
    </row>
    <row r="337" spans="2:6" x14ac:dyDescent="0.2">
      <c r="B337" s="439" t="s">
        <v>4076</v>
      </c>
      <c r="C337" s="442"/>
      <c r="D337" s="443"/>
      <c r="E337" s="116"/>
      <c r="F337" s="306"/>
    </row>
    <row r="338" spans="2:6" x14ac:dyDescent="0.2">
      <c r="B338" s="439" t="s">
        <v>4077</v>
      </c>
      <c r="C338" s="442"/>
      <c r="D338" s="443"/>
      <c r="E338" s="116"/>
      <c r="F338" s="306"/>
    </row>
    <row r="339" spans="2:6" x14ac:dyDescent="0.2">
      <c r="B339" s="439" t="s">
        <v>4078</v>
      </c>
      <c r="C339" s="442"/>
      <c r="D339" s="443"/>
      <c r="E339" s="116"/>
      <c r="F339" s="306"/>
    </row>
    <row r="340" spans="2:6" x14ac:dyDescent="0.2">
      <c r="B340" s="439" t="s">
        <v>4079</v>
      </c>
      <c r="C340" s="442"/>
      <c r="D340" s="443"/>
      <c r="E340" s="116"/>
      <c r="F340" s="306"/>
    </row>
    <row r="341" spans="2:6" x14ac:dyDescent="0.2">
      <c r="B341" s="439" t="s">
        <v>4080</v>
      </c>
      <c r="C341" s="442"/>
      <c r="D341" s="443"/>
      <c r="E341" s="116"/>
      <c r="F341" s="306"/>
    </row>
    <row r="342" spans="2:6" x14ac:dyDescent="0.2">
      <c r="B342" s="439" t="s">
        <v>4081</v>
      </c>
      <c r="C342" s="442"/>
      <c r="D342" s="443"/>
      <c r="E342" s="116"/>
      <c r="F342" s="306"/>
    </row>
    <row r="343" spans="2:6" x14ac:dyDescent="0.2">
      <c r="B343" s="439" t="s">
        <v>4082</v>
      </c>
      <c r="C343" s="442"/>
      <c r="D343" s="443"/>
      <c r="E343" s="116"/>
      <c r="F343" s="306"/>
    </row>
    <row r="344" spans="2:6" x14ac:dyDescent="0.2">
      <c r="B344" s="439" t="s">
        <v>4083</v>
      </c>
      <c r="C344" s="442"/>
      <c r="D344" s="443"/>
      <c r="E344" s="116"/>
      <c r="F344" s="306"/>
    </row>
    <row r="345" spans="2:6" x14ac:dyDescent="0.2">
      <c r="B345" s="439" t="s">
        <v>4084</v>
      </c>
      <c r="C345" s="442"/>
      <c r="D345" s="443"/>
      <c r="E345" s="116"/>
      <c r="F345" s="306"/>
    </row>
    <row r="346" spans="2:6" x14ac:dyDescent="0.2">
      <c r="B346" s="439" t="s">
        <v>4085</v>
      </c>
      <c r="C346" s="442"/>
      <c r="D346" s="443"/>
      <c r="E346" s="116"/>
      <c r="F346" s="306"/>
    </row>
    <row r="347" spans="2:6" x14ac:dyDescent="0.2">
      <c r="B347" s="439" t="s">
        <v>4086</v>
      </c>
      <c r="C347" s="442"/>
      <c r="D347" s="443"/>
      <c r="E347" s="116"/>
      <c r="F347" s="306"/>
    </row>
    <row r="348" spans="2:6" x14ac:dyDescent="0.2">
      <c r="B348" s="439" t="s">
        <v>4087</v>
      </c>
      <c r="C348" s="442"/>
      <c r="D348" s="443"/>
      <c r="E348" s="116"/>
      <c r="F348" s="306"/>
    </row>
    <row r="349" spans="2:6" x14ac:dyDescent="0.2">
      <c r="B349" s="439" t="s">
        <v>4088</v>
      </c>
      <c r="C349" s="442"/>
      <c r="D349" s="443"/>
      <c r="E349" s="116"/>
      <c r="F349" s="306"/>
    </row>
    <row r="350" spans="2:6" x14ac:dyDescent="0.2">
      <c r="B350" s="439" t="s">
        <v>4089</v>
      </c>
      <c r="C350" s="442"/>
      <c r="D350" s="443"/>
      <c r="E350" s="116"/>
      <c r="F350" s="306"/>
    </row>
    <row r="351" spans="2:6" x14ac:dyDescent="0.2">
      <c r="B351" s="439" t="s">
        <v>4090</v>
      </c>
      <c r="C351" s="442"/>
      <c r="D351" s="443"/>
      <c r="E351" s="116"/>
      <c r="F351" s="306"/>
    </row>
    <row r="352" spans="2:6" x14ac:dyDescent="0.2">
      <c r="B352" s="439" t="s">
        <v>4091</v>
      </c>
      <c r="C352" s="442"/>
      <c r="D352" s="443"/>
      <c r="E352" s="116"/>
      <c r="F352" s="306"/>
    </row>
    <row r="353" spans="2:6" x14ac:dyDescent="0.2">
      <c r="B353" s="439" t="s">
        <v>4092</v>
      </c>
      <c r="C353" s="442"/>
      <c r="D353" s="443"/>
      <c r="E353" s="116"/>
      <c r="F353" s="306"/>
    </row>
    <row r="354" spans="2:6" x14ac:dyDescent="0.2">
      <c r="B354" s="439" t="s">
        <v>4093</v>
      </c>
      <c r="C354" s="442"/>
      <c r="D354" s="443"/>
      <c r="E354" s="116"/>
      <c r="F354" s="306"/>
    </row>
    <row r="355" spans="2:6" x14ac:dyDescent="0.2">
      <c r="B355" s="439" t="s">
        <v>4094</v>
      </c>
      <c r="C355" s="442"/>
      <c r="D355" s="443"/>
      <c r="E355" s="116"/>
      <c r="F355" s="306"/>
    </row>
    <row r="356" spans="2:6" x14ac:dyDescent="0.2">
      <c r="B356" s="439" t="s">
        <v>4095</v>
      </c>
      <c r="C356" s="442"/>
      <c r="D356" s="443"/>
      <c r="E356" s="116"/>
      <c r="F356" s="306"/>
    </row>
    <row r="357" spans="2:6" x14ac:dyDescent="0.2">
      <c r="B357" s="439" t="s">
        <v>4096</v>
      </c>
      <c r="C357" s="442"/>
      <c r="D357" s="443"/>
      <c r="E357" s="116"/>
      <c r="F357" s="306"/>
    </row>
    <row r="358" spans="2:6" x14ac:dyDescent="0.2">
      <c r="B358" s="439" t="s">
        <v>4097</v>
      </c>
      <c r="C358" s="442"/>
      <c r="D358" s="443"/>
      <c r="E358" s="116"/>
      <c r="F358" s="306"/>
    </row>
    <row r="359" spans="2:6" x14ac:dyDescent="0.2">
      <c r="B359" s="439" t="s">
        <v>4098</v>
      </c>
      <c r="C359" s="442"/>
      <c r="D359" s="443"/>
      <c r="E359" s="116"/>
      <c r="F359" s="306"/>
    </row>
    <row r="360" spans="2:6" x14ac:dyDescent="0.2">
      <c r="B360" s="439" t="s">
        <v>4099</v>
      </c>
      <c r="C360" s="442"/>
      <c r="D360" s="443"/>
      <c r="E360" s="116"/>
      <c r="F360" s="306"/>
    </row>
    <row r="361" spans="2:6" x14ac:dyDescent="0.2">
      <c r="B361" s="439" t="s">
        <v>4100</v>
      </c>
      <c r="C361" s="442"/>
      <c r="D361" s="443"/>
      <c r="E361" s="116"/>
      <c r="F361" s="306"/>
    </row>
    <row r="362" spans="2:6" x14ac:dyDescent="0.2">
      <c r="B362" s="439" t="s">
        <v>4101</v>
      </c>
      <c r="C362" s="442"/>
      <c r="D362" s="443"/>
      <c r="E362" s="116"/>
      <c r="F362" s="306"/>
    </row>
    <row r="363" spans="2:6" x14ac:dyDescent="0.2">
      <c r="B363" s="439" t="s">
        <v>4102</v>
      </c>
      <c r="C363" s="442"/>
      <c r="D363" s="443"/>
      <c r="E363" s="116"/>
      <c r="F363" s="306"/>
    </row>
    <row r="364" spans="2:6" x14ac:dyDescent="0.2">
      <c r="B364" s="439" t="s">
        <v>4103</v>
      </c>
      <c r="C364" s="442"/>
      <c r="D364" s="443"/>
      <c r="E364" s="116"/>
      <c r="F364" s="306"/>
    </row>
    <row r="365" spans="2:6" x14ac:dyDescent="0.2">
      <c r="B365" s="439" t="s">
        <v>4104</v>
      </c>
      <c r="C365" s="442"/>
      <c r="D365" s="443"/>
      <c r="E365" s="116"/>
      <c r="F365" s="306"/>
    </row>
    <row r="366" spans="2:6" x14ac:dyDescent="0.2">
      <c r="B366" s="439" t="s">
        <v>4105</v>
      </c>
      <c r="C366" s="442"/>
      <c r="D366" s="443"/>
      <c r="E366" s="116"/>
      <c r="F366" s="306"/>
    </row>
    <row r="367" spans="2:6" x14ac:dyDescent="0.2">
      <c r="B367" s="439" t="s">
        <v>4106</v>
      </c>
      <c r="C367" s="442"/>
      <c r="D367" s="443"/>
      <c r="E367" s="116"/>
      <c r="F367" s="306"/>
    </row>
    <row r="368" spans="2:6" x14ac:dyDescent="0.2">
      <c r="B368" s="439" t="s">
        <v>4107</v>
      </c>
      <c r="C368" s="442"/>
      <c r="D368" s="443"/>
      <c r="E368" s="116"/>
      <c r="F368" s="306"/>
    </row>
    <row r="369" spans="2:6" x14ac:dyDescent="0.2">
      <c r="B369" s="439" t="s">
        <v>4108</v>
      </c>
      <c r="C369" s="442"/>
      <c r="D369" s="443"/>
      <c r="E369" s="116"/>
      <c r="F369" s="306"/>
    </row>
    <row r="370" spans="2:6" x14ac:dyDescent="0.2">
      <c r="B370" s="439" t="s">
        <v>4109</v>
      </c>
      <c r="C370" s="442"/>
      <c r="D370" s="443"/>
      <c r="E370" s="116"/>
      <c r="F370" s="306"/>
    </row>
    <row r="371" spans="2:6" x14ac:dyDescent="0.2">
      <c r="B371" s="439" t="s">
        <v>4110</v>
      </c>
      <c r="C371" s="442"/>
      <c r="D371" s="443"/>
      <c r="E371" s="116"/>
      <c r="F371" s="306"/>
    </row>
    <row r="372" spans="2:6" x14ac:dyDescent="0.2">
      <c r="B372" s="439" t="s">
        <v>4111</v>
      </c>
      <c r="C372" s="116"/>
      <c r="D372" s="116"/>
      <c r="E372" s="116"/>
      <c r="F372" s="306"/>
    </row>
    <row r="373" spans="2:6" x14ac:dyDescent="0.2">
      <c r="B373" s="439" t="s">
        <v>4112</v>
      </c>
      <c r="C373" s="116"/>
      <c r="D373" s="116"/>
      <c r="E373" s="116"/>
      <c r="F373" s="306"/>
    </row>
    <row r="374" spans="2:6" x14ac:dyDescent="0.2">
      <c r="B374" s="439" t="s">
        <v>4113</v>
      </c>
      <c r="C374" s="116"/>
      <c r="D374" s="116"/>
      <c r="E374" s="116"/>
      <c r="F374" s="306"/>
    </row>
    <row r="375" spans="2:6" x14ac:dyDescent="0.2">
      <c r="B375" s="439" t="s">
        <v>4114</v>
      </c>
      <c r="C375" s="116"/>
      <c r="D375" s="116"/>
      <c r="E375" s="116"/>
      <c r="F375" s="306"/>
    </row>
    <row r="376" spans="2:6" x14ac:dyDescent="0.2">
      <c r="B376" s="439" t="s">
        <v>4115</v>
      </c>
      <c r="C376" s="116"/>
      <c r="D376" s="116"/>
      <c r="E376" s="116"/>
      <c r="F376" s="306"/>
    </row>
    <row r="377" spans="2:6" x14ac:dyDescent="0.2">
      <c r="B377" s="439" t="s">
        <v>4116</v>
      </c>
      <c r="C377" s="116"/>
      <c r="D377" s="116"/>
      <c r="E377" s="116"/>
      <c r="F377" s="306"/>
    </row>
    <row r="378" spans="2:6" x14ac:dyDescent="0.2">
      <c r="B378" s="439" t="s">
        <v>4117</v>
      </c>
      <c r="C378" s="116"/>
      <c r="D378" s="116"/>
      <c r="E378" s="116"/>
      <c r="F378" s="306"/>
    </row>
    <row r="379" spans="2:6" x14ac:dyDescent="0.2">
      <c r="B379" s="439" t="s">
        <v>4118</v>
      </c>
      <c r="C379" s="116"/>
      <c r="D379" s="116"/>
      <c r="E379" s="116"/>
      <c r="F379" s="306"/>
    </row>
    <row r="380" spans="2:6" x14ac:dyDescent="0.2">
      <c r="B380" s="439" t="s">
        <v>4119</v>
      </c>
      <c r="C380" s="116"/>
      <c r="D380" s="116"/>
      <c r="E380" s="116"/>
      <c r="F380" s="306"/>
    </row>
    <row r="381" spans="2:6" x14ac:dyDescent="0.2">
      <c r="B381" s="439" t="s">
        <v>4120</v>
      </c>
      <c r="C381" s="116"/>
      <c r="D381" s="116"/>
      <c r="E381" s="116"/>
      <c r="F381" s="306"/>
    </row>
    <row r="382" spans="2:6" x14ac:dyDescent="0.2">
      <c r="B382" s="439" t="s">
        <v>4121</v>
      </c>
      <c r="C382" s="116"/>
      <c r="D382" s="116"/>
      <c r="E382" s="116"/>
      <c r="F382" s="306"/>
    </row>
    <row r="383" spans="2:6" x14ac:dyDescent="0.2">
      <c r="B383" s="439" t="s">
        <v>4122</v>
      </c>
      <c r="C383" s="116"/>
      <c r="D383" s="116"/>
      <c r="E383" s="116"/>
      <c r="F383" s="306"/>
    </row>
    <row r="384" spans="2:6" x14ac:dyDescent="0.2">
      <c r="B384" s="439" t="s">
        <v>4123</v>
      </c>
      <c r="C384" s="116"/>
      <c r="D384" s="116"/>
      <c r="E384" s="116"/>
      <c r="F384" s="306"/>
    </row>
    <row r="385" spans="2:6" x14ac:dyDescent="0.2">
      <c r="B385" s="439" t="s">
        <v>4124</v>
      </c>
      <c r="C385" s="116"/>
      <c r="D385" s="116"/>
      <c r="E385" s="116"/>
      <c r="F385" s="306"/>
    </row>
    <row r="386" spans="2:6" x14ac:dyDescent="0.2">
      <c r="B386" s="439" t="s">
        <v>4125</v>
      </c>
      <c r="C386" s="116"/>
      <c r="D386" s="116"/>
      <c r="E386" s="116"/>
      <c r="F386" s="306"/>
    </row>
    <row r="387" spans="2:6" x14ac:dyDescent="0.2">
      <c r="B387" s="439" t="s">
        <v>4126</v>
      </c>
      <c r="C387" s="116"/>
      <c r="D387" s="116"/>
      <c r="E387" s="116"/>
      <c r="F387" s="306"/>
    </row>
    <row r="388" spans="2:6" x14ac:dyDescent="0.2">
      <c r="B388" s="439" t="s">
        <v>4127</v>
      </c>
      <c r="C388" s="116"/>
      <c r="D388" s="116"/>
      <c r="E388" s="116"/>
      <c r="F388" s="306"/>
    </row>
    <row r="389" spans="2:6" x14ac:dyDescent="0.2">
      <c r="B389" s="439" t="s">
        <v>4128</v>
      </c>
      <c r="C389" s="116"/>
      <c r="D389" s="116"/>
      <c r="E389" s="116"/>
      <c r="F389" s="306"/>
    </row>
    <row r="390" spans="2:6" x14ac:dyDescent="0.2">
      <c r="B390" s="439" t="s">
        <v>4129</v>
      </c>
      <c r="C390" s="116"/>
      <c r="D390" s="116"/>
      <c r="E390" s="116"/>
      <c r="F390" s="306"/>
    </row>
    <row r="391" spans="2:6" x14ac:dyDescent="0.2">
      <c r="B391" s="439" t="s">
        <v>4130</v>
      </c>
      <c r="C391" s="116"/>
      <c r="D391" s="116"/>
      <c r="E391" s="116"/>
      <c r="F391" s="306"/>
    </row>
    <row r="392" spans="2:6" x14ac:dyDescent="0.2">
      <c r="B392" s="439" t="s">
        <v>4131</v>
      </c>
      <c r="C392" s="116"/>
      <c r="D392" s="116"/>
      <c r="E392" s="116"/>
      <c r="F392" s="306"/>
    </row>
    <row r="393" spans="2:6" x14ac:dyDescent="0.2">
      <c r="B393" s="439" t="s">
        <v>4132</v>
      </c>
      <c r="C393" s="116"/>
      <c r="D393" s="116"/>
      <c r="E393" s="116"/>
      <c r="F393" s="306"/>
    </row>
    <row r="394" spans="2:6" x14ac:dyDescent="0.2">
      <c r="B394" s="439" t="s">
        <v>4133</v>
      </c>
      <c r="C394" s="116"/>
      <c r="D394" s="116"/>
      <c r="E394" s="116"/>
      <c r="F394" s="306"/>
    </row>
    <row r="395" spans="2:6" x14ac:dyDescent="0.2">
      <c r="B395" s="439" t="s">
        <v>4134</v>
      </c>
      <c r="C395" s="116"/>
      <c r="D395" s="116"/>
      <c r="E395" s="116"/>
      <c r="F395" s="306"/>
    </row>
    <row r="396" spans="2:6" x14ac:dyDescent="0.2">
      <c r="B396" s="439" t="s">
        <v>4135</v>
      </c>
      <c r="C396" s="116"/>
      <c r="D396" s="116"/>
      <c r="E396" s="116"/>
      <c r="F396" s="306"/>
    </row>
    <row r="397" spans="2:6" x14ac:dyDescent="0.2">
      <c r="B397" s="439" t="s">
        <v>4136</v>
      </c>
      <c r="C397" s="116"/>
      <c r="D397" s="116"/>
      <c r="E397" s="116"/>
      <c r="F397" s="306"/>
    </row>
    <row r="398" spans="2:6" x14ac:dyDescent="0.2">
      <c r="B398" s="439" t="s">
        <v>4137</v>
      </c>
      <c r="C398" s="116"/>
      <c r="D398" s="116"/>
      <c r="E398" s="116"/>
      <c r="F398" s="306"/>
    </row>
    <row r="399" spans="2:6" x14ac:dyDescent="0.2">
      <c r="B399" s="439" t="s">
        <v>4138</v>
      </c>
      <c r="C399" s="116"/>
      <c r="D399" s="116"/>
      <c r="E399" s="116"/>
      <c r="F399" s="306"/>
    </row>
    <row r="400" spans="2:6" x14ac:dyDescent="0.2">
      <c r="B400" s="439" t="s">
        <v>4139</v>
      </c>
      <c r="C400" s="116"/>
      <c r="D400" s="116"/>
      <c r="E400" s="116"/>
      <c r="F400" s="306"/>
    </row>
    <row r="401" spans="2:6" x14ac:dyDescent="0.2">
      <c r="B401" s="439" t="s">
        <v>4140</v>
      </c>
      <c r="C401" s="116"/>
      <c r="D401" s="116"/>
      <c r="E401" s="116"/>
      <c r="F401" s="306"/>
    </row>
    <row r="402" spans="2:6" x14ac:dyDescent="0.2">
      <c r="B402" s="439" t="s">
        <v>4141</v>
      </c>
      <c r="C402" s="116"/>
      <c r="D402" s="116"/>
      <c r="E402" s="116"/>
      <c r="F402" s="306"/>
    </row>
    <row r="403" spans="2:6" x14ac:dyDescent="0.2">
      <c r="B403" s="439" t="s">
        <v>4142</v>
      </c>
      <c r="C403" s="116"/>
      <c r="D403" s="116"/>
      <c r="E403" s="116"/>
      <c r="F403" s="306"/>
    </row>
    <row r="404" spans="2:6" x14ac:dyDescent="0.2">
      <c r="B404" s="439" t="s">
        <v>4143</v>
      </c>
      <c r="C404" s="116"/>
      <c r="D404" s="116"/>
      <c r="E404" s="116"/>
      <c r="F404" s="306"/>
    </row>
    <row r="405" spans="2:6" x14ac:dyDescent="0.2">
      <c r="B405" s="439" t="s">
        <v>4144</v>
      </c>
      <c r="C405" s="116"/>
      <c r="D405" s="116"/>
      <c r="E405" s="116"/>
      <c r="F405" s="306"/>
    </row>
    <row r="406" spans="2:6" x14ac:dyDescent="0.2">
      <c r="B406" s="439" t="s">
        <v>4145</v>
      </c>
      <c r="C406" s="116"/>
      <c r="D406" s="116"/>
      <c r="E406" s="116"/>
      <c r="F406" s="306"/>
    </row>
    <row r="407" spans="2:6" x14ac:dyDescent="0.2">
      <c r="B407" s="439" t="s">
        <v>4146</v>
      </c>
      <c r="C407" s="116"/>
      <c r="D407" s="116"/>
      <c r="E407" s="116"/>
      <c r="F407" s="306"/>
    </row>
    <row r="408" spans="2:6" x14ac:dyDescent="0.2">
      <c r="B408" s="439" t="s">
        <v>4147</v>
      </c>
      <c r="C408" s="116"/>
      <c r="D408" s="116"/>
      <c r="E408" s="116"/>
      <c r="F408" s="306"/>
    </row>
    <row r="409" spans="2:6" x14ac:dyDescent="0.2">
      <c r="B409" s="439" t="s">
        <v>4148</v>
      </c>
      <c r="C409" s="116"/>
      <c r="D409" s="116"/>
      <c r="E409" s="116"/>
      <c r="F409" s="306"/>
    </row>
    <row r="410" spans="2:6" x14ac:dyDescent="0.2">
      <c r="B410" s="439" t="s">
        <v>4149</v>
      </c>
      <c r="C410" s="116"/>
      <c r="D410" s="116"/>
      <c r="E410" s="116"/>
      <c r="F410" s="306"/>
    </row>
    <row r="411" spans="2:6" x14ac:dyDescent="0.2">
      <c r="B411" s="439" t="s">
        <v>4150</v>
      </c>
      <c r="C411" s="116"/>
      <c r="D411" s="116"/>
      <c r="E411" s="116"/>
      <c r="F411" s="306"/>
    </row>
    <row r="412" spans="2:6" x14ac:dyDescent="0.2">
      <c r="B412" s="439" t="s">
        <v>4151</v>
      </c>
      <c r="C412" s="116"/>
      <c r="D412" s="116"/>
      <c r="E412" s="116"/>
      <c r="F412" s="306"/>
    </row>
    <row r="413" spans="2:6" x14ac:dyDescent="0.2">
      <c r="B413" s="439" t="s">
        <v>4152</v>
      </c>
      <c r="C413" s="116"/>
      <c r="D413" s="116"/>
      <c r="E413" s="116"/>
      <c r="F413" s="306"/>
    </row>
    <row r="414" spans="2:6" x14ac:dyDescent="0.2">
      <c r="B414" s="439" t="s">
        <v>4153</v>
      </c>
      <c r="C414" s="116"/>
      <c r="D414" s="116"/>
      <c r="E414" s="116"/>
      <c r="F414" s="306"/>
    </row>
    <row r="415" spans="2:6" x14ac:dyDescent="0.2">
      <c r="B415" s="439" t="s">
        <v>4154</v>
      </c>
      <c r="C415" s="116"/>
      <c r="D415" s="116"/>
      <c r="E415" s="116"/>
      <c r="F415" s="306"/>
    </row>
    <row r="416" spans="2:6" x14ac:dyDescent="0.2">
      <c r="B416" s="439" t="s">
        <v>4155</v>
      </c>
      <c r="C416" s="116"/>
      <c r="D416" s="116"/>
      <c r="E416" s="116"/>
      <c r="F416" s="306"/>
    </row>
    <row r="417" spans="2:6" x14ac:dyDescent="0.2">
      <c r="B417" s="439" t="s">
        <v>4156</v>
      </c>
      <c r="C417" s="116"/>
      <c r="D417" s="116"/>
      <c r="E417" s="116"/>
      <c r="F417" s="306"/>
    </row>
    <row r="418" spans="2:6" x14ac:dyDescent="0.2">
      <c r="B418" s="439" t="s">
        <v>4157</v>
      </c>
      <c r="C418" s="116"/>
      <c r="D418" s="116"/>
      <c r="E418" s="116"/>
      <c r="F418" s="306"/>
    </row>
    <row r="419" spans="2:6" x14ac:dyDescent="0.2">
      <c r="B419" s="439" t="s">
        <v>4158</v>
      </c>
      <c r="C419" s="116"/>
      <c r="D419" s="116"/>
      <c r="E419" s="116"/>
      <c r="F419" s="306"/>
    </row>
    <row r="420" spans="2:6" x14ac:dyDescent="0.2">
      <c r="B420" s="439" t="s">
        <v>4159</v>
      </c>
      <c r="C420" s="116"/>
      <c r="D420" s="116"/>
      <c r="E420" s="116"/>
      <c r="F420" s="306"/>
    </row>
    <row r="421" spans="2:6" x14ac:dyDescent="0.2">
      <c r="B421" s="439" t="s">
        <v>4160</v>
      </c>
      <c r="C421" s="116"/>
      <c r="D421" s="116"/>
      <c r="E421" s="116"/>
      <c r="F421" s="306"/>
    </row>
    <row r="422" spans="2:6" x14ac:dyDescent="0.2">
      <c r="B422" s="439" t="s">
        <v>4161</v>
      </c>
      <c r="C422" s="116"/>
      <c r="D422" s="116"/>
      <c r="E422" s="116"/>
      <c r="F422" s="306"/>
    </row>
    <row r="423" spans="2:6" x14ac:dyDescent="0.2">
      <c r="B423" s="439" t="s">
        <v>4162</v>
      </c>
      <c r="C423" s="116"/>
      <c r="D423" s="116"/>
      <c r="E423" s="116"/>
      <c r="F423" s="306"/>
    </row>
    <row r="424" spans="2:6" x14ac:dyDescent="0.2">
      <c r="B424" s="439" t="s">
        <v>4163</v>
      </c>
      <c r="C424" s="116"/>
      <c r="D424" s="116"/>
      <c r="E424" s="116"/>
      <c r="F424" s="306"/>
    </row>
    <row r="425" spans="2:6" x14ac:dyDescent="0.2">
      <c r="B425" s="439" t="s">
        <v>4164</v>
      </c>
      <c r="C425" s="116"/>
      <c r="D425" s="116"/>
      <c r="E425" s="116"/>
      <c r="F425" s="306"/>
    </row>
    <row r="426" spans="2:6" x14ac:dyDescent="0.2">
      <c r="B426" s="439" t="s">
        <v>4165</v>
      </c>
      <c r="C426" s="116"/>
      <c r="D426" s="116"/>
      <c r="E426" s="116"/>
      <c r="F426" s="306"/>
    </row>
    <row r="427" spans="2:6" x14ac:dyDescent="0.2">
      <c r="B427" s="439" t="s">
        <v>4166</v>
      </c>
      <c r="C427" s="116"/>
      <c r="D427" s="116"/>
      <c r="E427" s="116"/>
      <c r="F427" s="306"/>
    </row>
    <row r="428" spans="2:6" x14ac:dyDescent="0.2">
      <c r="B428" s="439" t="s">
        <v>4167</v>
      </c>
      <c r="C428" s="116"/>
      <c r="D428" s="116"/>
      <c r="E428" s="116"/>
      <c r="F428" s="306"/>
    </row>
    <row r="429" spans="2:6" x14ac:dyDescent="0.2">
      <c r="B429" s="439" t="s">
        <v>4168</v>
      </c>
      <c r="C429" s="116"/>
      <c r="D429" s="116"/>
      <c r="E429" s="116"/>
      <c r="F429" s="306"/>
    </row>
    <row r="430" spans="2:6" x14ac:dyDescent="0.2">
      <c r="B430" s="439" t="s">
        <v>4169</v>
      </c>
      <c r="C430" s="116"/>
      <c r="D430" s="116"/>
      <c r="E430" s="116"/>
      <c r="F430" s="306"/>
    </row>
    <row r="431" spans="2:6" x14ac:dyDescent="0.2">
      <c r="B431" s="439" t="s">
        <v>4170</v>
      </c>
      <c r="C431" s="116"/>
      <c r="D431" s="116"/>
      <c r="E431" s="116"/>
      <c r="F431" s="306"/>
    </row>
    <row r="432" spans="2:6" x14ac:dyDescent="0.2">
      <c r="B432" s="439" t="s">
        <v>4171</v>
      </c>
      <c r="C432" s="116"/>
      <c r="D432" s="116"/>
      <c r="E432" s="116"/>
      <c r="F432" s="306"/>
    </row>
    <row r="433" spans="2:6" x14ac:dyDescent="0.2">
      <c r="B433" s="439" t="s">
        <v>4172</v>
      </c>
      <c r="C433" s="116"/>
      <c r="D433" s="116"/>
      <c r="E433" s="116"/>
      <c r="F433" s="306"/>
    </row>
    <row r="434" spans="2:6" x14ac:dyDescent="0.2">
      <c r="B434" s="439" t="s">
        <v>4173</v>
      </c>
      <c r="C434" s="116"/>
      <c r="D434" s="116"/>
      <c r="E434" s="116"/>
      <c r="F434" s="306"/>
    </row>
    <row r="435" spans="2:6" x14ac:dyDescent="0.2">
      <c r="B435" s="439" t="s">
        <v>4174</v>
      </c>
      <c r="C435" s="116"/>
      <c r="D435" s="116"/>
      <c r="E435" s="116"/>
      <c r="F435" s="306"/>
    </row>
    <row r="436" spans="2:6" x14ac:dyDescent="0.2">
      <c r="B436" s="439" t="s">
        <v>4175</v>
      </c>
      <c r="C436" s="116"/>
      <c r="D436" s="116"/>
      <c r="E436" s="116"/>
      <c r="F436" s="306"/>
    </row>
    <row r="437" spans="2:6" x14ac:dyDescent="0.2">
      <c r="B437" s="439" t="s">
        <v>4176</v>
      </c>
      <c r="C437" s="116"/>
      <c r="D437" s="116"/>
      <c r="E437" s="116"/>
      <c r="F437" s="306"/>
    </row>
    <row r="438" spans="2:6" x14ac:dyDescent="0.2">
      <c r="B438" s="439" t="s">
        <v>4177</v>
      </c>
      <c r="C438" s="116"/>
      <c r="D438" s="116"/>
      <c r="E438" s="116"/>
      <c r="F438" s="306"/>
    </row>
    <row r="439" spans="2:6" x14ac:dyDescent="0.2">
      <c r="B439" s="439" t="s">
        <v>4178</v>
      </c>
      <c r="C439" s="116"/>
      <c r="D439" s="116"/>
      <c r="E439" s="116"/>
      <c r="F439" s="306"/>
    </row>
    <row r="440" spans="2:6" x14ac:dyDescent="0.2">
      <c r="B440" s="439" t="s">
        <v>4179</v>
      </c>
      <c r="C440" s="116"/>
      <c r="D440" s="116"/>
      <c r="E440" s="116"/>
      <c r="F440" s="306"/>
    </row>
    <row r="441" spans="2:6" x14ac:dyDescent="0.2">
      <c r="B441" s="439" t="s">
        <v>4180</v>
      </c>
      <c r="C441" s="116"/>
      <c r="D441" s="116"/>
      <c r="E441" s="116"/>
      <c r="F441" s="306"/>
    </row>
    <row r="442" spans="2:6" x14ac:dyDescent="0.2">
      <c r="B442" s="439" t="s">
        <v>4181</v>
      </c>
      <c r="C442" s="116"/>
      <c r="D442" s="116"/>
      <c r="E442" s="116"/>
      <c r="F442" s="306"/>
    </row>
    <row r="443" spans="2:6" x14ac:dyDescent="0.2">
      <c r="B443" s="439" t="s">
        <v>4182</v>
      </c>
      <c r="C443" s="116"/>
      <c r="D443" s="116"/>
      <c r="E443" s="116"/>
      <c r="F443" s="306"/>
    </row>
    <row r="444" spans="2:6" x14ac:dyDescent="0.2">
      <c r="B444" s="439" t="s">
        <v>4183</v>
      </c>
      <c r="C444" s="116"/>
      <c r="D444" s="116"/>
      <c r="E444" s="116"/>
      <c r="F444" s="306"/>
    </row>
    <row r="445" spans="2:6" x14ac:dyDescent="0.2">
      <c r="B445" s="439" t="s">
        <v>4184</v>
      </c>
      <c r="C445" s="116"/>
      <c r="D445" s="116"/>
      <c r="E445" s="116"/>
      <c r="F445" s="306"/>
    </row>
    <row r="446" spans="2:6" x14ac:dyDescent="0.2">
      <c r="B446" s="439" t="s">
        <v>4185</v>
      </c>
      <c r="C446" s="116"/>
      <c r="D446" s="116"/>
      <c r="E446" s="116"/>
      <c r="F446" s="306"/>
    </row>
    <row r="447" spans="2:6" x14ac:dyDescent="0.2">
      <c r="B447" s="439" t="s">
        <v>4186</v>
      </c>
      <c r="C447" s="116"/>
      <c r="D447" s="116"/>
      <c r="E447" s="116"/>
      <c r="F447" s="306"/>
    </row>
    <row r="448" spans="2:6" x14ac:dyDescent="0.2">
      <c r="B448" s="439" t="s">
        <v>4187</v>
      </c>
      <c r="C448" s="116"/>
      <c r="D448" s="116"/>
      <c r="E448" s="116"/>
      <c r="F448" s="306"/>
    </row>
    <row r="449" spans="2:6" x14ac:dyDescent="0.2">
      <c r="B449" s="439" t="s">
        <v>4188</v>
      </c>
      <c r="C449" s="116"/>
      <c r="D449" s="116"/>
      <c r="E449" s="116"/>
      <c r="F449" s="306"/>
    </row>
    <row r="450" spans="2:6" x14ac:dyDescent="0.2">
      <c r="B450" s="439" t="s">
        <v>4189</v>
      </c>
      <c r="C450" s="116"/>
      <c r="D450" s="116"/>
      <c r="E450" s="116"/>
      <c r="F450" s="306"/>
    </row>
    <row r="451" spans="2:6" x14ac:dyDescent="0.2">
      <c r="B451" s="439" t="s">
        <v>4190</v>
      </c>
      <c r="C451" s="116"/>
      <c r="D451" s="116"/>
      <c r="E451" s="116"/>
      <c r="F451" s="306"/>
    </row>
    <row r="452" spans="2:6" x14ac:dyDescent="0.2">
      <c r="B452" s="439" t="s">
        <v>4191</v>
      </c>
      <c r="C452" s="116"/>
      <c r="D452" s="116"/>
      <c r="E452" s="116"/>
      <c r="F452" s="306"/>
    </row>
    <row r="453" spans="2:6" x14ac:dyDescent="0.2">
      <c r="B453" s="439" t="s">
        <v>4192</v>
      </c>
      <c r="C453" s="116"/>
      <c r="D453" s="116"/>
      <c r="E453" s="116"/>
      <c r="F453" s="306"/>
    </row>
    <row r="454" spans="2:6" x14ac:dyDescent="0.2">
      <c r="B454" s="439" t="s">
        <v>4193</v>
      </c>
      <c r="C454" s="116"/>
      <c r="D454" s="116"/>
      <c r="E454" s="116"/>
      <c r="F454" s="306"/>
    </row>
    <row r="455" spans="2:6" x14ac:dyDescent="0.2">
      <c r="B455" s="439" t="s">
        <v>4194</v>
      </c>
      <c r="C455" s="116"/>
      <c r="D455" s="116"/>
      <c r="E455" s="116"/>
      <c r="F455" s="306"/>
    </row>
    <row r="456" spans="2:6" x14ac:dyDescent="0.2">
      <c r="B456" s="439" t="s">
        <v>4195</v>
      </c>
      <c r="C456" s="116"/>
      <c r="D456" s="116"/>
      <c r="E456" s="116"/>
      <c r="F456" s="306"/>
    </row>
    <row r="457" spans="2:6" x14ac:dyDescent="0.2">
      <c r="B457" s="439" t="s">
        <v>4196</v>
      </c>
      <c r="C457" s="116"/>
      <c r="D457" s="116"/>
      <c r="E457" s="116"/>
      <c r="F457" s="306"/>
    </row>
    <row r="458" spans="2:6" x14ac:dyDescent="0.2">
      <c r="B458" s="439" t="s">
        <v>4197</v>
      </c>
      <c r="C458" s="116"/>
      <c r="D458" s="116"/>
      <c r="E458" s="116"/>
      <c r="F458" s="306"/>
    </row>
    <row r="459" spans="2:6" x14ac:dyDescent="0.2">
      <c r="B459" s="439" t="s">
        <v>4198</v>
      </c>
      <c r="C459" s="116"/>
      <c r="D459" s="116"/>
      <c r="E459" s="116"/>
      <c r="F459" s="306"/>
    </row>
    <row r="460" spans="2:6" x14ac:dyDescent="0.2">
      <c r="B460" s="439" t="s">
        <v>4199</v>
      </c>
      <c r="C460" s="116"/>
      <c r="D460" s="116"/>
      <c r="E460" s="116"/>
      <c r="F460" s="306"/>
    </row>
    <row r="461" spans="2:6" x14ac:dyDescent="0.2">
      <c r="B461" s="439" t="s">
        <v>4200</v>
      </c>
      <c r="C461" s="116"/>
      <c r="D461" s="116"/>
      <c r="E461" s="116"/>
      <c r="F461" s="306"/>
    </row>
    <row r="462" spans="2:6" x14ac:dyDescent="0.2">
      <c r="B462" s="439" t="s">
        <v>4201</v>
      </c>
      <c r="C462" s="116"/>
      <c r="D462" s="116"/>
      <c r="E462" s="116"/>
      <c r="F462" s="306"/>
    </row>
    <row r="463" spans="2:6" x14ac:dyDescent="0.2">
      <c r="B463" s="439" t="s">
        <v>4202</v>
      </c>
      <c r="C463" s="116"/>
      <c r="D463" s="116"/>
      <c r="E463" s="116"/>
      <c r="F463" s="306"/>
    </row>
    <row r="464" spans="2:6" x14ac:dyDescent="0.2">
      <c r="B464" s="439" t="s">
        <v>4203</v>
      </c>
      <c r="C464" s="116"/>
      <c r="D464" s="116"/>
      <c r="E464" s="116"/>
      <c r="F464" s="306"/>
    </row>
    <row r="465" spans="2:6" x14ac:dyDescent="0.2">
      <c r="B465" s="439" t="s">
        <v>4204</v>
      </c>
      <c r="C465" s="116"/>
      <c r="D465" s="116"/>
      <c r="E465" s="116"/>
      <c r="F465" s="306"/>
    </row>
    <row r="466" spans="2:6" x14ac:dyDescent="0.2">
      <c r="B466" s="439" t="s">
        <v>4205</v>
      </c>
      <c r="C466" s="116"/>
      <c r="D466" s="116"/>
      <c r="E466" s="116"/>
      <c r="F466" s="306"/>
    </row>
    <row r="467" spans="2:6" x14ac:dyDescent="0.2">
      <c r="B467" s="439" t="s">
        <v>4206</v>
      </c>
      <c r="C467" s="116"/>
      <c r="D467" s="116"/>
      <c r="E467" s="116"/>
      <c r="F467" s="306"/>
    </row>
    <row r="468" spans="2:6" x14ac:dyDescent="0.2">
      <c r="B468" s="439" t="s">
        <v>4207</v>
      </c>
      <c r="C468" s="116"/>
      <c r="D468" s="116"/>
      <c r="E468" s="116"/>
      <c r="F468" s="306"/>
    </row>
    <row r="469" spans="2:6" x14ac:dyDescent="0.2">
      <c r="B469" s="439" t="s">
        <v>4208</v>
      </c>
      <c r="C469" s="116"/>
      <c r="D469" s="116"/>
      <c r="E469" s="116"/>
      <c r="F469" s="306"/>
    </row>
    <row r="470" spans="2:6" x14ac:dyDescent="0.2">
      <c r="B470" s="439" t="s">
        <v>4209</v>
      </c>
      <c r="C470" s="116"/>
      <c r="D470" s="116"/>
      <c r="E470" s="116"/>
      <c r="F470" s="306"/>
    </row>
    <row r="471" spans="2:6" x14ac:dyDescent="0.2">
      <c r="B471" s="439" t="s">
        <v>4210</v>
      </c>
      <c r="C471" s="116"/>
      <c r="D471" s="116"/>
      <c r="E471" s="116"/>
      <c r="F471" s="306"/>
    </row>
    <row r="472" spans="2:6" x14ac:dyDescent="0.2">
      <c r="B472" s="439" t="s">
        <v>4211</v>
      </c>
      <c r="C472" s="116"/>
      <c r="D472" s="116"/>
      <c r="E472" s="116"/>
      <c r="F472" s="306"/>
    </row>
    <row r="473" spans="2:6" x14ac:dyDescent="0.2">
      <c r="B473" s="439" t="s">
        <v>4212</v>
      </c>
      <c r="C473" s="116"/>
      <c r="D473" s="116"/>
      <c r="E473" s="116"/>
      <c r="F473" s="306"/>
    </row>
    <row r="474" spans="2:6" x14ac:dyDescent="0.2">
      <c r="B474" s="439" t="s">
        <v>4213</v>
      </c>
      <c r="C474" s="116"/>
      <c r="D474" s="116"/>
      <c r="E474" s="116"/>
      <c r="F474" s="306"/>
    </row>
    <row r="475" spans="2:6" x14ac:dyDescent="0.2">
      <c r="B475" s="439" t="s">
        <v>4214</v>
      </c>
      <c r="C475" s="116"/>
      <c r="D475" s="116"/>
      <c r="E475" s="116"/>
      <c r="F475" s="306"/>
    </row>
    <row r="476" spans="2:6" x14ac:dyDescent="0.2">
      <c r="B476" s="439" t="s">
        <v>4215</v>
      </c>
      <c r="C476" s="116"/>
      <c r="D476" s="116"/>
      <c r="E476" s="116"/>
      <c r="F476" s="306"/>
    </row>
    <row r="477" spans="2:6" x14ac:dyDescent="0.2">
      <c r="B477" s="439" t="s">
        <v>4216</v>
      </c>
      <c r="C477" s="116"/>
      <c r="D477" s="116"/>
      <c r="E477" s="116"/>
      <c r="F477" s="306"/>
    </row>
    <row r="478" spans="2:6" x14ac:dyDescent="0.2">
      <c r="B478" s="439" t="s">
        <v>4217</v>
      </c>
      <c r="C478" s="116"/>
      <c r="D478" s="116"/>
      <c r="E478" s="116"/>
      <c r="F478" s="306"/>
    </row>
    <row r="479" spans="2:6" x14ac:dyDescent="0.2">
      <c r="B479" s="439" t="s">
        <v>4218</v>
      </c>
      <c r="C479" s="116"/>
      <c r="D479" s="116"/>
      <c r="E479" s="116"/>
      <c r="F479" s="306"/>
    </row>
    <row r="480" spans="2:6" x14ac:dyDescent="0.2">
      <c r="B480" s="439" t="s">
        <v>4219</v>
      </c>
      <c r="C480" s="116"/>
      <c r="D480" s="116"/>
      <c r="E480" s="116"/>
      <c r="F480" s="306"/>
    </row>
    <row r="481" spans="2:6" x14ac:dyDescent="0.2">
      <c r="B481" s="439" t="s">
        <v>4220</v>
      </c>
      <c r="C481" s="116"/>
      <c r="D481" s="116"/>
      <c r="E481" s="116"/>
      <c r="F481" s="306"/>
    </row>
    <row r="482" spans="2:6" x14ac:dyDescent="0.2">
      <c r="B482" s="439" t="s">
        <v>4221</v>
      </c>
      <c r="C482" s="116"/>
      <c r="D482" s="116"/>
      <c r="E482" s="116"/>
      <c r="F482" s="306"/>
    </row>
    <row r="483" spans="2:6" x14ac:dyDescent="0.2">
      <c r="B483" s="439" t="s">
        <v>4222</v>
      </c>
      <c r="C483" s="116"/>
      <c r="D483" s="116"/>
      <c r="E483" s="116"/>
      <c r="F483" s="306"/>
    </row>
    <row r="484" spans="2:6" x14ac:dyDescent="0.2">
      <c r="B484" s="439" t="s">
        <v>4223</v>
      </c>
      <c r="C484" s="116"/>
      <c r="D484" s="116"/>
      <c r="E484" s="116"/>
      <c r="F484" s="306"/>
    </row>
    <row r="485" spans="2:6" x14ac:dyDescent="0.2">
      <c r="B485" s="439" t="s">
        <v>4224</v>
      </c>
      <c r="C485" s="116"/>
      <c r="D485" s="116"/>
      <c r="E485" s="116"/>
      <c r="F485" s="306"/>
    </row>
    <row r="486" spans="2:6" x14ac:dyDescent="0.2">
      <c r="B486" s="439" t="s">
        <v>4225</v>
      </c>
      <c r="C486" s="116"/>
      <c r="D486" s="116"/>
      <c r="E486" s="116"/>
      <c r="F486" s="306"/>
    </row>
    <row r="487" spans="2:6" x14ac:dyDescent="0.2">
      <c r="B487" s="439" t="s">
        <v>4226</v>
      </c>
      <c r="C487" s="116"/>
      <c r="D487" s="116"/>
      <c r="E487" s="116"/>
      <c r="F487" s="306"/>
    </row>
    <row r="488" spans="2:6" x14ac:dyDescent="0.2">
      <c r="B488" s="439" t="s">
        <v>4227</v>
      </c>
      <c r="C488" s="116"/>
      <c r="D488" s="116"/>
      <c r="E488" s="116"/>
      <c r="F488" s="306"/>
    </row>
    <row r="489" spans="2:6" x14ac:dyDescent="0.2">
      <c r="B489" s="439" t="s">
        <v>4228</v>
      </c>
      <c r="C489" s="116"/>
      <c r="D489" s="116"/>
      <c r="E489" s="116"/>
      <c r="F489" s="306"/>
    </row>
    <row r="490" spans="2:6" x14ac:dyDescent="0.2">
      <c r="B490" s="439" t="s">
        <v>4229</v>
      </c>
      <c r="C490" s="116"/>
      <c r="D490" s="116"/>
      <c r="E490" s="116"/>
      <c r="F490" s="306"/>
    </row>
    <row r="491" spans="2:6" x14ac:dyDescent="0.2">
      <c r="B491" s="439" t="s">
        <v>4230</v>
      </c>
      <c r="C491" s="116"/>
      <c r="D491" s="116"/>
      <c r="E491" s="116"/>
      <c r="F491" s="306"/>
    </row>
    <row r="492" spans="2:6" x14ac:dyDescent="0.2">
      <c r="B492" s="439" t="s">
        <v>4231</v>
      </c>
      <c r="C492" s="116"/>
      <c r="D492" s="116"/>
      <c r="E492" s="116"/>
      <c r="F492" s="306"/>
    </row>
    <row r="493" spans="2:6" x14ac:dyDescent="0.2">
      <c r="B493" s="439" t="s">
        <v>4232</v>
      </c>
      <c r="C493" s="116"/>
      <c r="D493" s="116"/>
      <c r="E493" s="116"/>
      <c r="F493" s="306"/>
    </row>
    <row r="494" spans="2:6" x14ac:dyDescent="0.2">
      <c r="B494" s="439" t="s">
        <v>4233</v>
      </c>
      <c r="C494" s="116"/>
      <c r="D494" s="116"/>
      <c r="E494" s="116"/>
      <c r="F494" s="306"/>
    </row>
    <row r="495" spans="2:6" x14ac:dyDescent="0.2">
      <c r="B495" s="439" t="s">
        <v>4234</v>
      </c>
      <c r="C495" s="116"/>
      <c r="D495" s="116"/>
      <c r="E495" s="116"/>
      <c r="F495" s="306"/>
    </row>
    <row r="496" spans="2:6" x14ac:dyDescent="0.2">
      <c r="B496" s="439" t="s">
        <v>4235</v>
      </c>
      <c r="C496" s="116"/>
      <c r="D496" s="116"/>
      <c r="E496" s="116"/>
      <c r="F496" s="306"/>
    </row>
    <row r="497" spans="2:6" x14ac:dyDescent="0.2">
      <c r="B497" s="439" t="s">
        <v>4236</v>
      </c>
      <c r="C497" s="116"/>
      <c r="D497" s="116"/>
      <c r="E497" s="116"/>
      <c r="F497" s="306"/>
    </row>
    <row r="498" spans="2:6" x14ac:dyDescent="0.2">
      <c r="B498" s="439" t="s">
        <v>4237</v>
      </c>
      <c r="C498" s="116"/>
      <c r="D498" s="116"/>
      <c r="E498" s="116"/>
      <c r="F498" s="306"/>
    </row>
    <row r="499" spans="2:6" x14ac:dyDescent="0.2">
      <c r="B499" s="439" t="s">
        <v>4238</v>
      </c>
      <c r="C499" s="116"/>
      <c r="D499" s="116"/>
      <c r="E499" s="116"/>
      <c r="F499" s="306"/>
    </row>
    <row r="500" spans="2:6" x14ac:dyDescent="0.2">
      <c r="B500" s="439" t="s">
        <v>4239</v>
      </c>
      <c r="C500" s="116"/>
      <c r="D500" s="116"/>
      <c r="E500" s="116"/>
      <c r="F500" s="306"/>
    </row>
    <row r="501" spans="2:6" x14ac:dyDescent="0.2">
      <c r="B501" s="439" t="s">
        <v>4240</v>
      </c>
      <c r="C501" s="116"/>
      <c r="D501" s="116"/>
      <c r="E501" s="116"/>
      <c r="F501" s="306"/>
    </row>
    <row r="502" spans="2:6" x14ac:dyDescent="0.2">
      <c r="B502" s="439" t="s">
        <v>4241</v>
      </c>
      <c r="C502" s="116"/>
      <c r="D502" s="116"/>
      <c r="E502" s="116"/>
      <c r="F502" s="306"/>
    </row>
    <row r="503" spans="2:6" x14ac:dyDescent="0.2">
      <c r="B503" s="439" t="s">
        <v>4242</v>
      </c>
      <c r="C503" s="116"/>
      <c r="D503" s="116"/>
      <c r="E503" s="116"/>
      <c r="F503" s="306"/>
    </row>
    <row r="504" spans="2:6" x14ac:dyDescent="0.2">
      <c r="B504" s="439" t="s">
        <v>4243</v>
      </c>
      <c r="C504" s="116"/>
      <c r="D504" s="116"/>
      <c r="E504" s="116"/>
      <c r="F504" s="306"/>
    </row>
    <row r="505" spans="2:6" x14ac:dyDescent="0.2">
      <c r="B505" s="439" t="s">
        <v>4244</v>
      </c>
      <c r="C505" s="116"/>
      <c r="D505" s="116"/>
      <c r="E505" s="116"/>
      <c r="F505" s="306"/>
    </row>
    <row r="506" spans="2:6" x14ac:dyDescent="0.2">
      <c r="B506" s="439" t="s">
        <v>4245</v>
      </c>
      <c r="C506" s="116"/>
      <c r="D506" s="116"/>
      <c r="E506" s="116"/>
      <c r="F506" s="306"/>
    </row>
    <row r="507" spans="2:6" x14ac:dyDescent="0.2">
      <c r="B507" s="439" t="s">
        <v>4246</v>
      </c>
      <c r="C507" s="116"/>
      <c r="D507" s="116"/>
      <c r="E507" s="116"/>
      <c r="F507" s="306"/>
    </row>
    <row r="508" spans="2:6" x14ac:dyDescent="0.2">
      <c r="B508" s="439" t="s">
        <v>4247</v>
      </c>
      <c r="C508" s="116"/>
      <c r="D508" s="116"/>
      <c r="E508" s="116"/>
      <c r="F508" s="306"/>
    </row>
    <row r="509" spans="2:6" x14ac:dyDescent="0.2">
      <c r="B509" s="439" t="s">
        <v>4248</v>
      </c>
      <c r="C509" s="116"/>
      <c r="D509" s="116"/>
      <c r="E509" s="116"/>
      <c r="F509" s="306"/>
    </row>
    <row r="510" spans="2:6" x14ac:dyDescent="0.2">
      <c r="B510" s="439" t="s">
        <v>4249</v>
      </c>
      <c r="C510" s="116"/>
      <c r="D510" s="116"/>
      <c r="E510" s="116"/>
      <c r="F510" s="306"/>
    </row>
    <row r="511" spans="2:6" x14ac:dyDescent="0.2">
      <c r="B511" s="439" t="s">
        <v>4250</v>
      </c>
      <c r="C511" s="116"/>
      <c r="D511" s="116"/>
      <c r="E511" s="116"/>
      <c r="F511" s="306"/>
    </row>
    <row r="512" spans="2:6" x14ac:dyDescent="0.2">
      <c r="B512" s="439" t="s">
        <v>4251</v>
      </c>
      <c r="C512" s="116"/>
      <c r="D512" s="116"/>
      <c r="E512" s="116"/>
      <c r="F512" s="306"/>
    </row>
    <row r="513" spans="2:6" x14ac:dyDescent="0.2">
      <c r="B513" s="439" t="s">
        <v>4252</v>
      </c>
      <c r="C513" s="116"/>
      <c r="D513" s="116"/>
      <c r="E513" s="116"/>
      <c r="F513" s="306"/>
    </row>
    <row r="514" spans="2:6" x14ac:dyDescent="0.2">
      <c r="B514" s="439" t="s">
        <v>4253</v>
      </c>
      <c r="C514" s="116"/>
      <c r="D514" s="116"/>
      <c r="E514" s="116"/>
      <c r="F514" s="306"/>
    </row>
    <row r="515" spans="2:6" x14ac:dyDescent="0.2">
      <c r="B515" s="439" t="s">
        <v>4254</v>
      </c>
      <c r="C515" s="116"/>
      <c r="D515" s="116"/>
      <c r="E515" s="116"/>
      <c r="F515" s="306"/>
    </row>
    <row r="516" spans="2:6" x14ac:dyDescent="0.2">
      <c r="B516" s="439" t="s">
        <v>4255</v>
      </c>
      <c r="C516" s="116"/>
      <c r="D516" s="116"/>
      <c r="E516" s="116"/>
      <c r="F516" s="306"/>
    </row>
    <row r="517" spans="2:6" x14ac:dyDescent="0.2">
      <c r="B517" s="439" t="s">
        <v>4256</v>
      </c>
      <c r="C517" s="116"/>
      <c r="D517" s="116"/>
      <c r="E517" s="116"/>
      <c r="F517" s="306"/>
    </row>
    <row r="518" spans="2:6" x14ac:dyDescent="0.2">
      <c r="B518" s="439" t="s">
        <v>4257</v>
      </c>
      <c r="C518" s="116"/>
      <c r="D518" s="116"/>
      <c r="E518" s="116"/>
      <c r="F518" s="306"/>
    </row>
    <row r="519" spans="2:6" x14ac:dyDescent="0.2">
      <c r="B519" s="439" t="s">
        <v>4258</v>
      </c>
      <c r="C519" s="116"/>
      <c r="D519" s="116"/>
      <c r="E519" s="116"/>
      <c r="F519" s="306"/>
    </row>
    <row r="520" spans="2:6" x14ac:dyDescent="0.2">
      <c r="B520" s="439" t="s">
        <v>4259</v>
      </c>
      <c r="C520" s="116"/>
      <c r="D520" s="116"/>
      <c r="E520" s="116"/>
      <c r="F520" s="306"/>
    </row>
    <row r="521" spans="2:6" x14ac:dyDescent="0.2">
      <c r="B521" s="439" t="s">
        <v>4260</v>
      </c>
      <c r="C521" s="116"/>
      <c r="D521" s="116"/>
      <c r="E521" s="116"/>
      <c r="F521" s="306"/>
    </row>
    <row r="522" spans="2:6" x14ac:dyDescent="0.2">
      <c r="B522" s="439" t="s">
        <v>4261</v>
      </c>
      <c r="C522" s="116"/>
      <c r="D522" s="116"/>
      <c r="E522" s="116"/>
      <c r="F522" s="306"/>
    </row>
    <row r="523" spans="2:6" x14ac:dyDescent="0.2">
      <c r="B523" s="439" t="s">
        <v>4262</v>
      </c>
      <c r="C523" s="116"/>
      <c r="D523" s="116"/>
      <c r="E523" s="116"/>
      <c r="F523" s="306"/>
    </row>
    <row r="524" spans="2:6" x14ac:dyDescent="0.2">
      <c r="B524" s="439" t="s">
        <v>4263</v>
      </c>
      <c r="C524" s="116"/>
      <c r="D524" s="116"/>
      <c r="E524" s="116"/>
      <c r="F524" s="306"/>
    </row>
    <row r="525" spans="2:6" x14ac:dyDescent="0.2">
      <c r="B525" s="439" t="s">
        <v>4264</v>
      </c>
      <c r="C525" s="116"/>
      <c r="D525" s="116"/>
      <c r="E525" s="116"/>
      <c r="F525" s="306"/>
    </row>
    <row r="526" spans="2:6" x14ac:dyDescent="0.2">
      <c r="B526" s="439" t="s">
        <v>4265</v>
      </c>
      <c r="C526" s="116"/>
      <c r="D526" s="116"/>
      <c r="E526" s="116"/>
      <c r="F526" s="306"/>
    </row>
    <row r="527" spans="2:6" x14ac:dyDescent="0.2">
      <c r="B527" s="439" t="s">
        <v>4266</v>
      </c>
      <c r="C527" s="116"/>
      <c r="D527" s="116"/>
      <c r="E527" s="116"/>
      <c r="F527" s="306"/>
    </row>
    <row r="528" spans="2:6" x14ac:dyDescent="0.2">
      <c r="B528" s="439" t="s">
        <v>4267</v>
      </c>
      <c r="C528" s="116"/>
      <c r="D528" s="116"/>
      <c r="E528" s="116"/>
      <c r="F528" s="306"/>
    </row>
    <row r="529" spans="2:6" x14ac:dyDescent="0.2">
      <c r="B529" s="439" t="s">
        <v>4268</v>
      </c>
      <c r="C529" s="116"/>
      <c r="D529" s="116"/>
      <c r="E529" s="116"/>
      <c r="F529" s="306"/>
    </row>
    <row r="530" spans="2:6" x14ac:dyDescent="0.2">
      <c r="B530" s="439" t="s">
        <v>4269</v>
      </c>
      <c r="C530" s="116"/>
      <c r="D530" s="116"/>
      <c r="E530" s="116"/>
      <c r="F530" s="306"/>
    </row>
    <row r="531" spans="2:6" x14ac:dyDescent="0.2">
      <c r="B531" s="439" t="s">
        <v>4270</v>
      </c>
      <c r="C531" s="116"/>
      <c r="D531" s="116"/>
      <c r="E531" s="116"/>
      <c r="F531" s="306"/>
    </row>
    <row r="532" spans="2:6" x14ac:dyDescent="0.2">
      <c r="B532" s="439" t="s">
        <v>4271</v>
      </c>
      <c r="C532" s="116"/>
      <c r="D532" s="116"/>
      <c r="E532" s="116"/>
      <c r="F532" s="306"/>
    </row>
    <row r="533" spans="2:6" x14ac:dyDescent="0.2">
      <c r="B533" s="439" t="s">
        <v>4272</v>
      </c>
      <c r="C533" s="116"/>
      <c r="D533" s="116"/>
      <c r="E533" s="116"/>
      <c r="F533" s="306"/>
    </row>
    <row r="534" spans="2:6" x14ac:dyDescent="0.2">
      <c r="B534" s="439" t="s">
        <v>4273</v>
      </c>
      <c r="C534" s="116"/>
      <c r="D534" s="116"/>
      <c r="E534" s="116"/>
      <c r="F534" s="306"/>
    </row>
    <row r="535" spans="2:6" x14ac:dyDescent="0.2">
      <c r="B535" s="439" t="s">
        <v>4274</v>
      </c>
      <c r="C535" s="116"/>
      <c r="D535" s="116"/>
      <c r="E535" s="116"/>
      <c r="F535" s="306"/>
    </row>
    <row r="536" spans="2:6" x14ac:dyDescent="0.2">
      <c r="B536" s="439" t="s">
        <v>4275</v>
      </c>
      <c r="C536" s="116"/>
      <c r="D536" s="116"/>
      <c r="E536" s="116"/>
      <c r="F536" s="306"/>
    </row>
    <row r="537" spans="2:6" x14ac:dyDescent="0.2">
      <c r="B537" s="439" t="s">
        <v>4276</v>
      </c>
      <c r="C537" s="116"/>
      <c r="D537" s="116"/>
      <c r="E537" s="116"/>
      <c r="F537" s="306"/>
    </row>
    <row r="538" spans="2:6" x14ac:dyDescent="0.2">
      <c r="B538" s="439" t="s">
        <v>4277</v>
      </c>
      <c r="C538" s="116"/>
      <c r="D538" s="116"/>
      <c r="E538" s="116"/>
      <c r="F538" s="306"/>
    </row>
    <row r="539" spans="2:6" x14ac:dyDescent="0.2">
      <c r="B539" s="439" t="s">
        <v>4278</v>
      </c>
      <c r="C539" s="116"/>
      <c r="D539" s="116"/>
      <c r="E539" s="116"/>
      <c r="F539" s="306"/>
    </row>
    <row r="540" spans="2:6" x14ac:dyDescent="0.2">
      <c r="B540" s="439" t="s">
        <v>4279</v>
      </c>
      <c r="C540" s="116"/>
      <c r="D540" s="116"/>
      <c r="E540" s="116"/>
      <c r="F540" s="306"/>
    </row>
    <row r="541" spans="2:6" x14ac:dyDescent="0.2">
      <c r="B541" s="439" t="s">
        <v>4280</v>
      </c>
      <c r="C541" s="116"/>
      <c r="D541" s="116"/>
      <c r="E541" s="116"/>
      <c r="F541" s="306"/>
    </row>
    <row r="542" spans="2:6" x14ac:dyDescent="0.2">
      <c r="B542" s="439" t="s">
        <v>4281</v>
      </c>
      <c r="C542" s="116"/>
      <c r="D542" s="116"/>
      <c r="E542" s="116"/>
      <c r="F542" s="306"/>
    </row>
    <row r="543" spans="2:6" x14ac:dyDescent="0.2">
      <c r="B543" s="439" t="s">
        <v>4282</v>
      </c>
      <c r="C543" s="116"/>
      <c r="D543" s="116"/>
      <c r="E543" s="116"/>
      <c r="F543" s="306"/>
    </row>
    <row r="544" spans="2:6" x14ac:dyDescent="0.2">
      <c r="B544" s="439" t="s">
        <v>4283</v>
      </c>
      <c r="C544" s="116"/>
      <c r="D544" s="116"/>
      <c r="E544" s="116"/>
      <c r="F544" s="306"/>
    </row>
    <row r="545" spans="2:6" x14ac:dyDescent="0.2">
      <c r="B545" s="439" t="s">
        <v>4284</v>
      </c>
      <c r="C545" s="116"/>
      <c r="D545" s="116"/>
      <c r="E545" s="116"/>
      <c r="F545" s="306"/>
    </row>
    <row r="546" spans="2:6" x14ac:dyDescent="0.2">
      <c r="B546" s="439" t="s">
        <v>4285</v>
      </c>
      <c r="C546" s="116"/>
      <c r="D546" s="116"/>
      <c r="E546" s="116"/>
      <c r="F546" s="306"/>
    </row>
    <row r="547" spans="2:6" x14ac:dyDescent="0.2">
      <c r="B547" s="439" t="s">
        <v>4286</v>
      </c>
      <c r="C547" s="116"/>
      <c r="D547" s="116"/>
      <c r="E547" s="116"/>
      <c r="F547" s="306"/>
    </row>
    <row r="548" spans="2:6" x14ac:dyDescent="0.2">
      <c r="B548" s="439" t="s">
        <v>4287</v>
      </c>
      <c r="C548" s="116"/>
      <c r="D548" s="116"/>
      <c r="E548" s="116"/>
      <c r="F548" s="306"/>
    </row>
    <row r="549" spans="2:6" x14ac:dyDescent="0.2">
      <c r="B549" s="439" t="s">
        <v>4288</v>
      </c>
      <c r="C549" s="116"/>
      <c r="D549" s="116"/>
      <c r="E549" s="116"/>
      <c r="F549" s="306"/>
    </row>
    <row r="550" spans="2:6" x14ac:dyDescent="0.2">
      <c r="B550" s="439" t="s">
        <v>4289</v>
      </c>
      <c r="C550" s="116"/>
      <c r="D550" s="116"/>
      <c r="E550" s="116"/>
      <c r="F550" s="306"/>
    </row>
    <row r="551" spans="2:6" x14ac:dyDescent="0.2">
      <c r="B551" s="439" t="s">
        <v>4290</v>
      </c>
      <c r="C551" s="116"/>
      <c r="D551" s="116"/>
      <c r="E551" s="116"/>
      <c r="F551" s="306"/>
    </row>
    <row r="552" spans="2:6" x14ac:dyDescent="0.2">
      <c r="B552" s="439" t="s">
        <v>4291</v>
      </c>
      <c r="C552" s="116"/>
      <c r="D552" s="116"/>
      <c r="E552" s="116"/>
      <c r="F552" s="306"/>
    </row>
    <row r="553" spans="2:6" x14ac:dyDescent="0.2">
      <c r="B553" s="439" t="s">
        <v>4292</v>
      </c>
      <c r="C553" s="116"/>
      <c r="D553" s="116"/>
      <c r="E553" s="116"/>
      <c r="F553" s="306"/>
    </row>
    <row r="554" spans="2:6" x14ac:dyDescent="0.2">
      <c r="B554" s="439" t="s">
        <v>4293</v>
      </c>
      <c r="C554" s="116"/>
      <c r="D554" s="116"/>
      <c r="E554" s="116"/>
      <c r="F554" s="306"/>
    </row>
    <row r="555" spans="2:6" x14ac:dyDescent="0.2">
      <c r="B555" s="439" t="s">
        <v>4294</v>
      </c>
      <c r="C555" s="116"/>
      <c r="D555" s="116"/>
      <c r="E555" s="116"/>
      <c r="F555" s="306"/>
    </row>
    <row r="556" spans="2:6" x14ac:dyDescent="0.2">
      <c r="B556" s="439" t="s">
        <v>4295</v>
      </c>
      <c r="C556" s="116"/>
      <c r="D556" s="116"/>
      <c r="E556" s="116"/>
      <c r="F556" s="306"/>
    </row>
    <row r="557" spans="2:6" x14ac:dyDescent="0.2">
      <c r="B557" s="439" t="s">
        <v>4296</v>
      </c>
      <c r="C557" s="116"/>
      <c r="D557" s="116"/>
      <c r="E557" s="116"/>
      <c r="F557" s="306"/>
    </row>
    <row r="558" spans="2:6" x14ac:dyDescent="0.2">
      <c r="B558" s="439" t="s">
        <v>4297</v>
      </c>
      <c r="C558" s="116"/>
      <c r="D558" s="116"/>
      <c r="E558" s="116"/>
      <c r="F558" s="306"/>
    </row>
    <row r="559" spans="2:6" x14ac:dyDescent="0.2">
      <c r="B559" s="439" t="s">
        <v>4298</v>
      </c>
      <c r="C559" s="116"/>
      <c r="D559" s="116"/>
      <c r="E559" s="116"/>
      <c r="F559" s="306"/>
    </row>
    <row r="560" spans="2:6" x14ac:dyDescent="0.2">
      <c r="B560" s="439" t="s">
        <v>4299</v>
      </c>
      <c r="C560" s="116"/>
      <c r="D560" s="116"/>
      <c r="E560" s="116"/>
      <c r="F560" s="306"/>
    </row>
    <row r="561" spans="2:6" x14ac:dyDescent="0.2">
      <c r="B561" s="439" t="s">
        <v>4300</v>
      </c>
      <c r="C561" s="116"/>
      <c r="D561" s="116"/>
      <c r="E561" s="116"/>
      <c r="F561" s="306"/>
    </row>
    <row r="562" spans="2:6" x14ac:dyDescent="0.2">
      <c r="B562" s="439" t="s">
        <v>4301</v>
      </c>
      <c r="C562" s="116"/>
      <c r="D562" s="116"/>
      <c r="E562" s="116"/>
      <c r="F562" s="306"/>
    </row>
    <row r="563" spans="2:6" x14ac:dyDescent="0.2">
      <c r="B563" s="439" t="s">
        <v>4302</v>
      </c>
      <c r="C563" s="116"/>
      <c r="D563" s="116"/>
      <c r="E563" s="116"/>
      <c r="F563" s="306"/>
    </row>
    <row r="564" spans="2:6" x14ac:dyDescent="0.2">
      <c r="B564" s="439" t="s">
        <v>4303</v>
      </c>
      <c r="C564" s="116"/>
      <c r="D564" s="116"/>
      <c r="E564" s="116"/>
      <c r="F564" s="306"/>
    </row>
    <row r="565" spans="2:6" x14ac:dyDescent="0.2">
      <c r="B565" s="439" t="s">
        <v>4304</v>
      </c>
      <c r="C565" s="116"/>
      <c r="D565" s="116"/>
      <c r="E565" s="116"/>
      <c r="F565" s="306"/>
    </row>
    <row r="566" spans="2:6" x14ac:dyDescent="0.2">
      <c r="B566" s="439" t="s">
        <v>4305</v>
      </c>
      <c r="C566" s="116"/>
      <c r="D566" s="116"/>
      <c r="E566" s="116"/>
      <c r="F566" s="306"/>
    </row>
    <row r="567" spans="2:6" x14ac:dyDescent="0.2">
      <c r="B567" s="439" t="s">
        <v>4306</v>
      </c>
      <c r="C567" s="116"/>
      <c r="D567" s="116"/>
      <c r="E567" s="116"/>
      <c r="F567" s="306"/>
    </row>
    <row r="568" spans="2:6" x14ac:dyDescent="0.2">
      <c r="B568" s="439" t="s">
        <v>4307</v>
      </c>
      <c r="C568" s="116"/>
      <c r="D568" s="116"/>
      <c r="E568" s="116"/>
      <c r="F568" s="306"/>
    </row>
    <row r="569" spans="2:6" x14ac:dyDescent="0.2">
      <c r="B569" s="439" t="s">
        <v>4308</v>
      </c>
      <c r="C569" s="116"/>
      <c r="D569" s="116"/>
      <c r="E569" s="116"/>
      <c r="F569" s="306"/>
    </row>
    <row r="570" spans="2:6" x14ac:dyDescent="0.2">
      <c r="B570" s="439" t="s">
        <v>4309</v>
      </c>
      <c r="C570" s="116"/>
      <c r="D570" s="116"/>
      <c r="E570" s="116"/>
      <c r="F570" s="306"/>
    </row>
    <row r="571" spans="2:6" x14ac:dyDescent="0.2">
      <c r="B571" s="439" t="s">
        <v>4310</v>
      </c>
      <c r="C571" s="116"/>
      <c r="D571" s="116"/>
      <c r="E571" s="116"/>
      <c r="F571" s="306"/>
    </row>
    <row r="572" spans="2:6" x14ac:dyDescent="0.2">
      <c r="B572" s="439" t="s">
        <v>4311</v>
      </c>
      <c r="C572" s="116"/>
      <c r="D572" s="116"/>
      <c r="E572" s="116"/>
      <c r="F572" s="306"/>
    </row>
    <row r="573" spans="2:6" x14ac:dyDescent="0.2">
      <c r="B573" s="439" t="s">
        <v>4312</v>
      </c>
      <c r="C573" s="116"/>
      <c r="D573" s="116"/>
      <c r="E573" s="116"/>
      <c r="F573" s="306"/>
    </row>
    <row r="574" spans="2:6" x14ac:dyDescent="0.2">
      <c r="B574" s="439" t="s">
        <v>4313</v>
      </c>
      <c r="C574" s="116"/>
      <c r="D574" s="116"/>
      <c r="E574" s="116"/>
      <c r="F574" s="306"/>
    </row>
    <row r="575" spans="2:6" x14ac:dyDescent="0.2">
      <c r="B575" s="439" t="s">
        <v>4314</v>
      </c>
      <c r="C575" s="116"/>
      <c r="D575" s="116"/>
      <c r="E575" s="116"/>
      <c r="F575" s="306"/>
    </row>
    <row r="576" spans="2:6" x14ac:dyDescent="0.2">
      <c r="B576" s="439" t="s">
        <v>4315</v>
      </c>
      <c r="C576" s="116"/>
      <c r="D576" s="116"/>
      <c r="E576" s="116"/>
      <c r="F576" s="306"/>
    </row>
    <row r="577" spans="2:6" x14ac:dyDescent="0.2">
      <c r="B577" s="439" t="s">
        <v>4316</v>
      </c>
      <c r="C577" s="116"/>
      <c r="D577" s="116"/>
      <c r="E577" s="116"/>
      <c r="F577" s="306"/>
    </row>
    <row r="578" spans="2:6" x14ac:dyDescent="0.2">
      <c r="B578" s="439" t="s">
        <v>4317</v>
      </c>
      <c r="C578" s="116"/>
      <c r="D578" s="116"/>
      <c r="E578" s="116"/>
      <c r="F578" s="306"/>
    </row>
    <row r="579" spans="2:6" x14ac:dyDescent="0.2">
      <c r="B579" s="439" t="s">
        <v>4318</v>
      </c>
      <c r="C579" s="116"/>
      <c r="D579" s="116"/>
      <c r="E579" s="116"/>
      <c r="F579" s="306"/>
    </row>
    <row r="580" spans="2:6" x14ac:dyDescent="0.2">
      <c r="B580" s="439" t="s">
        <v>4319</v>
      </c>
      <c r="C580" s="116"/>
      <c r="D580" s="116"/>
      <c r="E580" s="116"/>
      <c r="F580" s="306"/>
    </row>
    <row r="581" spans="2:6" x14ac:dyDescent="0.2">
      <c r="B581" s="439" t="s">
        <v>4320</v>
      </c>
      <c r="C581" s="116"/>
      <c r="D581" s="116"/>
      <c r="E581" s="116"/>
      <c r="F581" s="306"/>
    </row>
    <row r="582" spans="2:6" x14ac:dyDescent="0.2">
      <c r="B582" s="439" t="s">
        <v>4321</v>
      </c>
      <c r="C582" s="116"/>
      <c r="D582" s="116"/>
      <c r="E582" s="116"/>
      <c r="F582" s="306"/>
    </row>
    <row r="583" spans="2:6" x14ac:dyDescent="0.2">
      <c r="B583" s="439" t="s">
        <v>4322</v>
      </c>
      <c r="C583" s="116"/>
      <c r="D583" s="116"/>
      <c r="E583" s="116"/>
      <c r="F583" s="306"/>
    </row>
    <row r="584" spans="2:6" x14ac:dyDescent="0.2">
      <c r="B584" s="439" t="s">
        <v>4323</v>
      </c>
      <c r="C584" s="116"/>
      <c r="D584" s="116"/>
      <c r="E584" s="116"/>
      <c r="F584" s="306"/>
    </row>
    <row r="585" spans="2:6" x14ac:dyDescent="0.2">
      <c r="B585" s="439" t="s">
        <v>4324</v>
      </c>
      <c r="C585" s="116"/>
      <c r="D585" s="116"/>
      <c r="E585" s="116"/>
      <c r="F585" s="306"/>
    </row>
    <row r="586" spans="2:6" x14ac:dyDescent="0.2">
      <c r="B586" s="439" t="s">
        <v>4325</v>
      </c>
      <c r="C586" s="116"/>
      <c r="D586" s="116"/>
      <c r="E586" s="116"/>
      <c r="F586" s="306"/>
    </row>
    <row r="587" spans="2:6" x14ac:dyDescent="0.2">
      <c r="B587" s="439" t="s">
        <v>4326</v>
      </c>
      <c r="C587" s="116"/>
      <c r="D587" s="116"/>
      <c r="E587" s="116"/>
      <c r="F587" s="306"/>
    </row>
    <row r="588" spans="2:6" x14ac:dyDescent="0.2">
      <c r="B588" s="439" t="s">
        <v>4327</v>
      </c>
      <c r="C588" s="116"/>
      <c r="D588" s="116"/>
      <c r="E588" s="116"/>
      <c r="F588" s="306"/>
    </row>
    <row r="589" spans="2:6" x14ac:dyDescent="0.2">
      <c r="B589" s="439" t="s">
        <v>4328</v>
      </c>
      <c r="C589" s="116"/>
      <c r="D589" s="116"/>
      <c r="E589" s="116"/>
      <c r="F589" s="306"/>
    </row>
    <row r="590" spans="2:6" x14ac:dyDescent="0.2">
      <c r="B590" s="439" t="s">
        <v>4329</v>
      </c>
      <c r="C590" s="116"/>
      <c r="D590" s="116"/>
      <c r="E590" s="116"/>
      <c r="F590" s="306"/>
    </row>
    <row r="591" spans="2:6" x14ac:dyDescent="0.2">
      <c r="B591" s="439" t="s">
        <v>4330</v>
      </c>
      <c r="C591" s="116"/>
      <c r="D591" s="116"/>
      <c r="E591" s="116"/>
      <c r="F591" s="306"/>
    </row>
    <row r="592" spans="2:6" x14ac:dyDescent="0.2">
      <c r="B592" s="439" t="s">
        <v>4331</v>
      </c>
      <c r="C592" s="116"/>
      <c r="D592" s="116"/>
      <c r="E592" s="116"/>
      <c r="F592" s="306"/>
    </row>
    <row r="593" spans="2:6" x14ac:dyDescent="0.2">
      <c r="B593" s="439" t="s">
        <v>4332</v>
      </c>
      <c r="C593" s="116"/>
      <c r="D593" s="116"/>
      <c r="E593" s="116"/>
      <c r="F593" s="306"/>
    </row>
    <row r="594" spans="2:6" x14ac:dyDescent="0.2">
      <c r="B594" s="439" t="s">
        <v>4333</v>
      </c>
      <c r="C594" s="116"/>
      <c r="D594" s="116"/>
      <c r="E594" s="116"/>
      <c r="F594" s="306"/>
    </row>
    <row r="595" spans="2:6" x14ac:dyDescent="0.2">
      <c r="B595" s="439" t="s">
        <v>4334</v>
      </c>
      <c r="C595" s="116"/>
      <c r="D595" s="116"/>
      <c r="E595" s="116"/>
      <c r="F595" s="306"/>
    </row>
    <row r="596" spans="2:6" x14ac:dyDescent="0.2">
      <c r="B596" s="439" t="s">
        <v>4335</v>
      </c>
      <c r="C596" s="116"/>
      <c r="D596" s="116"/>
      <c r="E596" s="116"/>
      <c r="F596" s="306"/>
    </row>
    <row r="597" spans="2:6" x14ac:dyDescent="0.2">
      <c r="B597" s="439" t="s">
        <v>4336</v>
      </c>
      <c r="C597" s="116"/>
      <c r="D597" s="116"/>
      <c r="E597" s="116"/>
      <c r="F597" s="306"/>
    </row>
    <row r="598" spans="2:6" x14ac:dyDescent="0.2">
      <c r="B598" s="439" t="s">
        <v>4337</v>
      </c>
      <c r="C598" s="116"/>
      <c r="D598" s="116"/>
      <c r="E598" s="116"/>
      <c r="F598" s="306"/>
    </row>
    <row r="599" spans="2:6" x14ac:dyDescent="0.2">
      <c r="B599" s="439" t="s">
        <v>4338</v>
      </c>
      <c r="C599" s="116"/>
      <c r="D599" s="116"/>
      <c r="E599" s="116"/>
      <c r="F599" s="306"/>
    </row>
    <row r="600" spans="2:6" x14ac:dyDescent="0.2">
      <c r="B600" s="439" t="s">
        <v>4339</v>
      </c>
      <c r="C600" s="116"/>
      <c r="D600" s="116"/>
      <c r="E600" s="116"/>
      <c r="F600" s="306"/>
    </row>
    <row r="601" spans="2:6" x14ac:dyDescent="0.2">
      <c r="B601" s="439" t="s">
        <v>4340</v>
      </c>
      <c r="C601" s="116"/>
      <c r="D601" s="116"/>
      <c r="E601" s="116"/>
      <c r="F601" s="306"/>
    </row>
    <row r="602" spans="2:6" x14ac:dyDescent="0.2">
      <c r="B602" s="439" t="s">
        <v>4341</v>
      </c>
      <c r="C602" s="116"/>
      <c r="D602" s="116"/>
      <c r="E602" s="116"/>
      <c r="F602" s="306"/>
    </row>
    <row r="603" spans="2:6" x14ac:dyDescent="0.2">
      <c r="B603" s="439" t="s">
        <v>4342</v>
      </c>
      <c r="C603" s="116"/>
      <c r="D603" s="116"/>
      <c r="E603" s="116"/>
      <c r="F603" s="306"/>
    </row>
    <row r="604" spans="2:6" x14ac:dyDescent="0.2">
      <c r="B604" s="439" t="s">
        <v>4343</v>
      </c>
      <c r="C604" s="116"/>
      <c r="D604" s="116"/>
      <c r="E604" s="116"/>
      <c r="F604" s="306"/>
    </row>
    <row r="605" spans="2:6" x14ac:dyDescent="0.2">
      <c r="B605" s="439" t="s">
        <v>4344</v>
      </c>
      <c r="C605" s="116"/>
      <c r="D605" s="116"/>
      <c r="E605" s="116"/>
      <c r="F605" s="306"/>
    </row>
    <row r="606" spans="2:6" x14ac:dyDescent="0.2">
      <c r="B606" s="439" t="s">
        <v>4345</v>
      </c>
      <c r="C606" s="116"/>
      <c r="D606" s="116"/>
      <c r="E606" s="116"/>
      <c r="F606" s="306"/>
    </row>
    <row r="607" spans="2:6" x14ac:dyDescent="0.2">
      <c r="B607" s="439" t="s">
        <v>4346</v>
      </c>
      <c r="C607" s="116"/>
      <c r="D607" s="116"/>
      <c r="E607" s="116"/>
      <c r="F607" s="306"/>
    </row>
    <row r="608" spans="2:6" x14ac:dyDescent="0.2">
      <c r="B608" s="439" t="s">
        <v>4347</v>
      </c>
      <c r="C608" s="116"/>
      <c r="D608" s="116"/>
      <c r="E608" s="116"/>
      <c r="F608" s="306"/>
    </row>
    <row r="609" spans="2:6" x14ac:dyDescent="0.2">
      <c r="B609" s="439" t="s">
        <v>4348</v>
      </c>
      <c r="C609" s="116"/>
      <c r="D609" s="116"/>
      <c r="E609" s="116"/>
      <c r="F609" s="306"/>
    </row>
    <row r="610" spans="2:6" x14ac:dyDescent="0.2">
      <c r="B610" s="439" t="s">
        <v>4349</v>
      </c>
      <c r="C610" s="116"/>
      <c r="D610" s="116"/>
      <c r="E610" s="116"/>
      <c r="F610" s="306"/>
    </row>
    <row r="611" spans="2:6" x14ac:dyDescent="0.2">
      <c r="B611" s="439" t="s">
        <v>4350</v>
      </c>
      <c r="C611" s="116"/>
      <c r="D611" s="116"/>
      <c r="E611" s="116"/>
      <c r="F611" s="306"/>
    </row>
    <row r="612" spans="2:6" x14ac:dyDescent="0.2">
      <c r="B612" s="439" t="s">
        <v>4351</v>
      </c>
      <c r="C612" s="116"/>
      <c r="D612" s="116"/>
      <c r="E612" s="116"/>
      <c r="F612" s="306"/>
    </row>
    <row r="613" spans="2:6" x14ac:dyDescent="0.2">
      <c r="B613" s="439" t="s">
        <v>4352</v>
      </c>
      <c r="C613" s="116"/>
      <c r="D613" s="116"/>
      <c r="E613" s="116"/>
      <c r="F613" s="306"/>
    </row>
    <row r="614" spans="2:6" x14ac:dyDescent="0.2">
      <c r="B614" s="439" t="s">
        <v>4353</v>
      </c>
      <c r="C614" s="116"/>
      <c r="D614" s="116"/>
      <c r="E614" s="116"/>
      <c r="F614" s="306"/>
    </row>
    <row r="615" spans="2:6" x14ac:dyDescent="0.2">
      <c r="B615" s="439" t="s">
        <v>4354</v>
      </c>
      <c r="C615" s="116"/>
      <c r="D615" s="116"/>
      <c r="E615" s="116"/>
      <c r="F615" s="306"/>
    </row>
    <row r="616" spans="2:6" x14ac:dyDescent="0.2">
      <c r="B616" s="439" t="s">
        <v>4355</v>
      </c>
      <c r="C616" s="116"/>
      <c r="D616" s="116"/>
      <c r="E616" s="116"/>
      <c r="F616" s="306"/>
    </row>
    <row r="617" spans="2:6" x14ac:dyDescent="0.2">
      <c r="B617" s="439" t="s">
        <v>4356</v>
      </c>
      <c r="C617" s="116"/>
      <c r="D617" s="116"/>
      <c r="E617" s="116"/>
      <c r="F617" s="306"/>
    </row>
    <row r="618" spans="2:6" x14ac:dyDescent="0.2">
      <c r="B618" s="439" t="s">
        <v>4357</v>
      </c>
      <c r="C618" s="116"/>
      <c r="D618" s="116"/>
      <c r="E618" s="116"/>
      <c r="F618" s="306"/>
    </row>
    <row r="619" spans="2:6" x14ac:dyDescent="0.2">
      <c r="B619" s="439" t="s">
        <v>4358</v>
      </c>
      <c r="C619" s="116"/>
      <c r="D619" s="116"/>
      <c r="E619" s="116"/>
      <c r="F619" s="306"/>
    </row>
    <row r="620" spans="2:6" x14ac:dyDescent="0.2">
      <c r="B620" s="439" t="s">
        <v>4359</v>
      </c>
      <c r="C620" s="116"/>
      <c r="D620" s="116"/>
      <c r="E620" s="116"/>
      <c r="F620" s="306"/>
    </row>
    <row r="621" spans="2:6" x14ac:dyDescent="0.2">
      <c r="B621" s="439" t="s">
        <v>4360</v>
      </c>
      <c r="C621" s="116"/>
      <c r="D621" s="116"/>
      <c r="E621" s="116"/>
      <c r="F621" s="306"/>
    </row>
    <row r="622" spans="2:6" x14ac:dyDescent="0.2">
      <c r="B622" s="439" t="s">
        <v>4361</v>
      </c>
      <c r="C622" s="116"/>
      <c r="D622" s="116"/>
      <c r="E622" s="116"/>
      <c r="F622" s="306"/>
    </row>
    <row r="623" spans="2:6" x14ac:dyDescent="0.2">
      <c r="B623" s="439" t="s">
        <v>4362</v>
      </c>
      <c r="C623" s="116"/>
      <c r="D623" s="116"/>
      <c r="E623" s="116"/>
      <c r="F623" s="306"/>
    </row>
    <row r="624" spans="2:6" x14ac:dyDescent="0.2">
      <c r="B624" s="439" t="s">
        <v>4363</v>
      </c>
      <c r="C624" s="116"/>
      <c r="D624" s="116"/>
      <c r="E624" s="116"/>
      <c r="F624" s="306"/>
    </row>
    <row r="625" spans="2:6" x14ac:dyDescent="0.2">
      <c r="B625" s="439" t="s">
        <v>4364</v>
      </c>
      <c r="C625" s="116"/>
      <c r="D625" s="116"/>
      <c r="E625" s="116"/>
      <c r="F625" s="306"/>
    </row>
    <row r="626" spans="2:6" x14ac:dyDescent="0.2">
      <c r="B626" s="439" t="s">
        <v>4365</v>
      </c>
      <c r="C626" s="116"/>
      <c r="D626" s="116"/>
      <c r="E626" s="116"/>
      <c r="F626" s="306"/>
    </row>
    <row r="627" spans="2:6" x14ac:dyDescent="0.2">
      <c r="B627" s="439" t="s">
        <v>4366</v>
      </c>
      <c r="C627" s="116"/>
      <c r="D627" s="116"/>
      <c r="E627" s="116"/>
      <c r="F627" s="306"/>
    </row>
    <row r="628" spans="2:6" x14ac:dyDescent="0.2">
      <c r="B628" s="439" t="s">
        <v>4367</v>
      </c>
      <c r="C628" s="116"/>
      <c r="D628" s="116"/>
      <c r="E628" s="116"/>
      <c r="F628" s="306"/>
    </row>
    <row r="629" spans="2:6" x14ac:dyDescent="0.2">
      <c r="B629" s="439" t="s">
        <v>4368</v>
      </c>
      <c r="C629" s="116"/>
      <c r="D629" s="116"/>
      <c r="E629" s="116"/>
      <c r="F629" s="306"/>
    </row>
    <row r="630" spans="2:6" x14ac:dyDescent="0.2">
      <c r="B630" s="439" t="s">
        <v>4369</v>
      </c>
      <c r="C630" s="116"/>
      <c r="D630" s="116"/>
      <c r="E630" s="116"/>
      <c r="F630" s="306"/>
    </row>
    <row r="631" spans="2:6" x14ac:dyDescent="0.2">
      <c r="B631" s="439" t="s">
        <v>4370</v>
      </c>
      <c r="C631" s="116"/>
      <c r="D631" s="116"/>
      <c r="E631" s="116"/>
      <c r="F631" s="306"/>
    </row>
    <row r="632" spans="2:6" x14ac:dyDescent="0.2">
      <c r="B632" s="439" t="s">
        <v>4371</v>
      </c>
      <c r="C632" s="116"/>
      <c r="D632" s="116"/>
      <c r="E632" s="116"/>
      <c r="F632" s="306"/>
    </row>
    <row r="633" spans="2:6" x14ac:dyDescent="0.2">
      <c r="B633" s="439" t="s">
        <v>4372</v>
      </c>
      <c r="C633" s="116"/>
      <c r="D633" s="116"/>
      <c r="E633" s="116"/>
      <c r="F633" s="306"/>
    </row>
    <row r="634" spans="2:6" x14ac:dyDescent="0.2">
      <c r="B634" s="439" t="s">
        <v>4373</v>
      </c>
      <c r="C634" s="116"/>
      <c r="D634" s="116"/>
      <c r="E634" s="116"/>
      <c r="F634" s="306"/>
    </row>
    <row r="635" spans="2:6" x14ac:dyDescent="0.2">
      <c r="B635" s="439" t="s">
        <v>4374</v>
      </c>
      <c r="C635" s="116"/>
      <c r="D635" s="116"/>
      <c r="E635" s="116"/>
      <c r="F635" s="306"/>
    </row>
    <row r="636" spans="2:6" x14ac:dyDescent="0.2">
      <c r="B636" s="439" t="s">
        <v>4375</v>
      </c>
      <c r="C636" s="116"/>
      <c r="D636" s="116"/>
      <c r="E636" s="116"/>
      <c r="F636" s="306"/>
    </row>
    <row r="637" spans="2:6" x14ac:dyDescent="0.2">
      <c r="B637" s="439" t="s">
        <v>4376</v>
      </c>
      <c r="C637" s="116"/>
      <c r="D637" s="116"/>
      <c r="E637" s="116"/>
      <c r="F637" s="306"/>
    </row>
    <row r="638" spans="2:6" x14ac:dyDescent="0.2">
      <c r="B638" s="439" t="s">
        <v>4377</v>
      </c>
      <c r="C638" s="116"/>
      <c r="D638" s="116"/>
      <c r="E638" s="116"/>
      <c r="F638" s="306"/>
    </row>
    <row r="639" spans="2:6" x14ac:dyDescent="0.2">
      <c r="B639" s="439" t="s">
        <v>4378</v>
      </c>
      <c r="C639" s="116"/>
      <c r="D639" s="116"/>
      <c r="E639" s="116"/>
      <c r="F639" s="306"/>
    </row>
    <row r="640" spans="2:6" x14ac:dyDescent="0.2">
      <c r="B640" s="439" t="s">
        <v>4379</v>
      </c>
      <c r="C640" s="116"/>
      <c r="D640" s="116"/>
      <c r="E640" s="116"/>
      <c r="F640" s="306"/>
    </row>
    <row r="641" spans="2:6" x14ac:dyDescent="0.2">
      <c r="B641" s="439" t="s">
        <v>4380</v>
      </c>
      <c r="C641" s="116"/>
      <c r="D641" s="116"/>
      <c r="E641" s="116"/>
      <c r="F641" s="306"/>
    </row>
    <row r="642" spans="2:6" x14ac:dyDescent="0.2">
      <c r="B642" s="439" t="s">
        <v>4381</v>
      </c>
      <c r="C642" s="116"/>
      <c r="D642" s="116"/>
      <c r="E642" s="116"/>
      <c r="F642" s="306"/>
    </row>
    <row r="643" spans="2:6" x14ac:dyDescent="0.2">
      <c r="B643" s="439" t="s">
        <v>4382</v>
      </c>
      <c r="C643" s="116"/>
      <c r="D643" s="116"/>
      <c r="E643" s="116"/>
      <c r="F643" s="306"/>
    </row>
    <row r="644" spans="2:6" x14ac:dyDescent="0.2">
      <c r="B644" s="439" t="s">
        <v>4383</v>
      </c>
      <c r="C644" s="116"/>
      <c r="D644" s="116"/>
      <c r="E644" s="116"/>
      <c r="F644" s="306"/>
    </row>
    <row r="645" spans="2:6" x14ac:dyDescent="0.2">
      <c r="B645" s="439" t="s">
        <v>4384</v>
      </c>
      <c r="C645" s="116"/>
      <c r="D645" s="116"/>
      <c r="E645" s="116"/>
      <c r="F645" s="306"/>
    </row>
    <row r="646" spans="2:6" x14ac:dyDescent="0.2">
      <c r="B646" s="439" t="s">
        <v>4385</v>
      </c>
      <c r="C646" s="116"/>
      <c r="D646" s="116"/>
      <c r="E646" s="116"/>
      <c r="F646" s="306"/>
    </row>
    <row r="647" spans="2:6" x14ac:dyDescent="0.2">
      <c r="B647" s="439" t="s">
        <v>4386</v>
      </c>
      <c r="C647" s="116"/>
      <c r="D647" s="116"/>
      <c r="E647" s="116"/>
      <c r="F647" s="306"/>
    </row>
    <row r="648" spans="2:6" x14ac:dyDescent="0.2">
      <c r="B648" s="439" t="s">
        <v>4387</v>
      </c>
      <c r="C648" s="116"/>
      <c r="D648" s="116"/>
      <c r="E648" s="116"/>
      <c r="F648" s="306"/>
    </row>
    <row r="649" spans="2:6" x14ac:dyDescent="0.2">
      <c r="B649" s="439" t="s">
        <v>4388</v>
      </c>
      <c r="C649" s="116"/>
      <c r="D649" s="116"/>
      <c r="E649" s="116"/>
      <c r="F649" s="306"/>
    </row>
    <row r="650" spans="2:6" x14ac:dyDescent="0.2">
      <c r="B650" s="439" t="s">
        <v>4389</v>
      </c>
      <c r="C650" s="116"/>
      <c r="D650" s="116"/>
      <c r="E650" s="116"/>
      <c r="F650" s="306"/>
    </row>
    <row r="651" spans="2:6" x14ac:dyDescent="0.2">
      <c r="B651" s="439" t="s">
        <v>4390</v>
      </c>
      <c r="C651" s="116"/>
      <c r="D651" s="116"/>
      <c r="E651" s="116"/>
      <c r="F651" s="306"/>
    </row>
    <row r="652" spans="2:6" x14ac:dyDescent="0.2">
      <c r="B652" s="439" t="s">
        <v>4391</v>
      </c>
      <c r="C652" s="116"/>
      <c r="D652" s="116"/>
      <c r="E652" s="116"/>
      <c r="F652" s="306"/>
    </row>
    <row r="653" spans="2:6" x14ac:dyDescent="0.2">
      <c r="B653" s="439" t="s">
        <v>4392</v>
      </c>
      <c r="C653" s="116"/>
      <c r="D653" s="116"/>
      <c r="E653" s="116"/>
      <c r="F653" s="306"/>
    </row>
    <row r="654" spans="2:6" x14ac:dyDescent="0.2">
      <c r="B654" s="439" t="s">
        <v>4393</v>
      </c>
      <c r="C654" s="116"/>
      <c r="D654" s="116"/>
      <c r="E654" s="116"/>
      <c r="F654" s="306"/>
    </row>
    <row r="655" spans="2:6" x14ac:dyDescent="0.2">
      <c r="B655" s="439" t="s">
        <v>4394</v>
      </c>
      <c r="C655" s="116"/>
      <c r="D655" s="116"/>
      <c r="E655" s="116"/>
      <c r="F655" s="306"/>
    </row>
    <row r="656" spans="2:6" x14ac:dyDescent="0.2">
      <c r="B656" s="439" t="s">
        <v>4395</v>
      </c>
      <c r="C656" s="116"/>
      <c r="D656" s="116"/>
      <c r="E656" s="116"/>
      <c r="F656" s="306"/>
    </row>
    <row r="657" spans="2:6" x14ac:dyDescent="0.2">
      <c r="B657" s="439" t="s">
        <v>4396</v>
      </c>
      <c r="C657" s="116"/>
      <c r="D657" s="116"/>
      <c r="E657" s="116"/>
      <c r="F657" s="306"/>
    </row>
    <row r="658" spans="2:6" x14ac:dyDescent="0.2">
      <c r="B658" s="439" t="s">
        <v>4397</v>
      </c>
      <c r="C658" s="116"/>
      <c r="D658" s="116"/>
      <c r="E658" s="116"/>
      <c r="F658" s="306"/>
    </row>
    <row r="659" spans="2:6" x14ac:dyDescent="0.2">
      <c r="B659" s="439" t="s">
        <v>4398</v>
      </c>
      <c r="C659" s="116"/>
      <c r="D659" s="116"/>
      <c r="E659" s="116"/>
      <c r="F659" s="306"/>
    </row>
    <row r="660" spans="2:6" x14ac:dyDescent="0.2">
      <c r="B660" s="439" t="s">
        <v>4399</v>
      </c>
      <c r="C660" s="116"/>
      <c r="D660" s="116"/>
      <c r="E660" s="116"/>
      <c r="F660" s="306"/>
    </row>
    <row r="661" spans="2:6" x14ac:dyDescent="0.2">
      <c r="B661" s="439" t="s">
        <v>4400</v>
      </c>
      <c r="C661" s="116"/>
      <c r="D661" s="116"/>
      <c r="E661" s="116"/>
      <c r="F661" s="306"/>
    </row>
    <row r="662" spans="2:6" x14ac:dyDescent="0.2">
      <c r="B662" s="439" t="s">
        <v>4401</v>
      </c>
      <c r="C662" s="116"/>
      <c r="D662" s="116"/>
      <c r="E662" s="116"/>
      <c r="F662" s="306"/>
    </row>
    <row r="663" spans="2:6" x14ac:dyDescent="0.2">
      <c r="B663" s="439" t="s">
        <v>4402</v>
      </c>
      <c r="C663" s="116"/>
      <c r="D663" s="116"/>
      <c r="E663" s="116"/>
      <c r="F663" s="306"/>
    </row>
    <row r="664" spans="2:6" x14ac:dyDescent="0.2">
      <c r="B664" s="439" t="s">
        <v>4403</v>
      </c>
      <c r="C664" s="116"/>
      <c r="D664" s="116"/>
      <c r="E664" s="116"/>
      <c r="F664" s="306"/>
    </row>
    <row r="665" spans="2:6" x14ac:dyDescent="0.2">
      <c r="B665" s="439" t="s">
        <v>4404</v>
      </c>
      <c r="C665" s="116"/>
      <c r="D665" s="116"/>
      <c r="E665" s="116"/>
      <c r="F665" s="306"/>
    </row>
    <row r="666" spans="2:6" x14ac:dyDescent="0.2">
      <c r="B666" s="439" t="s">
        <v>4405</v>
      </c>
      <c r="C666" s="116"/>
      <c r="D666" s="116"/>
      <c r="E666" s="116"/>
      <c r="F666" s="306"/>
    </row>
    <row r="667" spans="2:6" x14ac:dyDescent="0.2">
      <c r="B667" s="439" t="s">
        <v>4406</v>
      </c>
      <c r="C667" s="116"/>
      <c r="D667" s="116"/>
      <c r="E667" s="116"/>
      <c r="F667" s="306"/>
    </row>
    <row r="668" spans="2:6" x14ac:dyDescent="0.2">
      <c r="B668" s="439" t="s">
        <v>4407</v>
      </c>
      <c r="C668" s="116"/>
      <c r="D668" s="116"/>
      <c r="E668" s="116"/>
      <c r="F668" s="306"/>
    </row>
    <row r="669" spans="2:6" x14ac:dyDescent="0.2">
      <c r="B669" s="439" t="s">
        <v>4408</v>
      </c>
      <c r="C669" s="116"/>
      <c r="D669" s="116"/>
      <c r="E669" s="116"/>
      <c r="F669" s="306"/>
    </row>
    <row r="670" spans="2:6" x14ac:dyDescent="0.2">
      <c r="B670" s="439" t="s">
        <v>4409</v>
      </c>
      <c r="C670" s="116"/>
      <c r="D670" s="116"/>
      <c r="E670" s="116"/>
      <c r="F670" s="306"/>
    </row>
    <row r="671" spans="2:6" x14ac:dyDescent="0.2">
      <c r="B671" s="439" t="s">
        <v>4410</v>
      </c>
      <c r="C671" s="116"/>
      <c r="D671" s="116"/>
      <c r="E671" s="116"/>
      <c r="F671" s="306"/>
    </row>
    <row r="672" spans="2:6" ht="13.5" thickBot="1" x14ac:dyDescent="0.25">
      <c r="B672" s="115"/>
      <c r="C672" s="117"/>
      <c r="D672" s="117"/>
      <c r="E672" s="117"/>
      <c r="F672" s="306"/>
    </row>
    <row r="673" spans="3:6" ht="13.5" thickTop="1" x14ac:dyDescent="0.2">
      <c r="C673" s="307"/>
      <c r="D673" s="308"/>
      <c r="E673" s="308"/>
      <c r="F673" s="301"/>
    </row>
  </sheetData>
  <sheetProtection insertRows="0" selectLockedCells="1"/>
  <mergeCells count="5">
    <mergeCell ref="B9:F9"/>
    <mergeCell ref="B180:F180"/>
    <mergeCell ref="A1:G1"/>
    <mergeCell ref="B3:C3"/>
    <mergeCell ref="E3:F3"/>
  </mergeCells>
  <phoneticPr fontId="5" type="noConversion"/>
  <conditionalFormatting sqref="B5">
    <cfRule type="cellIs" dxfId="13" priority="1" operator="notEqual">
      <formula>"Choose District From Dropdown on 'ASA 1'"</formula>
    </cfRule>
  </conditionalFormatting>
  <conditionalFormatting sqref="B6:B7">
    <cfRule type="cellIs" dxfId="12" priority="3" operator="notEqual">
      <formula>0</formula>
    </cfRule>
  </conditionalFormatting>
  <printOptions headings="1" gridLinesSet="0"/>
  <pageMargins left="0.35" right="0.25" top="0.43" bottom="0.21" header="0.22" footer="0.17"/>
  <pageSetup scale="77" orientation="landscape" r:id="rId1"/>
  <headerFooter scaleWithDoc="0">
    <oddHeader>&amp;L&amp;"-,Regular"&amp;8ASA 2023&amp;R&amp;"-,Regular"&amp;8Page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autoPageBreaks="0"/>
  </sheetPr>
  <dimension ref="A1:G244"/>
  <sheetViews>
    <sheetView showGridLines="0" zoomScaleNormal="100" workbookViewId="0">
      <pane ySplit="2" topLeftCell="A3" activePane="bottomLeft" state="frozen"/>
      <selection activeCell="A5" sqref="A5:K5"/>
      <selection pane="bottomLeft" activeCell="F19" sqref="F19"/>
    </sheetView>
  </sheetViews>
  <sheetFormatPr defaultColWidth="9.140625" defaultRowHeight="12.75" x14ac:dyDescent="0.2"/>
  <cols>
    <col min="1" max="1" width="3.140625" style="293" customWidth="1"/>
    <col min="2" max="2" width="38.85546875" style="293" customWidth="1"/>
    <col min="3" max="3" width="18.85546875" style="293" customWidth="1"/>
    <col min="4" max="4" width="2.5703125" style="293" customWidth="1"/>
    <col min="5" max="5" width="36.5703125" style="293" customWidth="1"/>
    <col min="6" max="6" width="18.85546875" style="293" customWidth="1"/>
    <col min="7" max="15" width="8.85546875" style="293" customWidth="1"/>
    <col min="16" max="16384" width="9.140625" style="293"/>
  </cols>
  <sheetData>
    <row r="1" spans="1:7" x14ac:dyDescent="0.2">
      <c r="A1" s="486" t="s">
        <v>1032</v>
      </c>
      <c r="B1" s="486"/>
      <c r="C1" s="486"/>
      <c r="D1" s="486"/>
      <c r="E1" s="486"/>
      <c r="F1" s="486"/>
    </row>
    <row r="2" spans="1:7" x14ac:dyDescent="0.2">
      <c r="A2" s="548" t="s">
        <v>3465</v>
      </c>
      <c r="B2" s="548"/>
      <c r="C2" s="548"/>
      <c r="D2" s="548"/>
      <c r="E2" s="548"/>
      <c r="F2" s="548"/>
    </row>
    <row r="3" spans="1:7" x14ac:dyDescent="0.2">
      <c r="A3" s="296"/>
      <c r="B3" s="296"/>
      <c r="C3" s="296"/>
      <c r="D3" s="296"/>
      <c r="E3" s="296"/>
      <c r="F3" s="296"/>
    </row>
    <row r="4" spans="1:7" x14ac:dyDescent="0.2">
      <c r="A4" s="296"/>
      <c r="B4" s="316" t="str">
        <f>IF('Cover Page'!$H$10="DistrictChosen",INDEX(Table1[],MATCH('Cover Page'!$D$10,Table1[RCDT],0),1),"Choose District From Dropdown on 'ASA 1'")</f>
        <v>Freeport SD 145</v>
      </c>
      <c r="C4" s="297" t="s">
        <v>3467</v>
      </c>
      <c r="D4" s="296"/>
      <c r="E4" s="296"/>
      <c r="F4" s="296"/>
    </row>
    <row r="5" spans="1:7" x14ac:dyDescent="0.2">
      <c r="A5" s="296"/>
      <c r="B5" s="288" t="str">
        <f>'Published Summary'!$I$6</f>
        <v>(815) 232-0300</v>
      </c>
      <c r="C5" s="297" t="s">
        <v>3468</v>
      </c>
      <c r="D5" s="296"/>
      <c r="E5" s="296"/>
      <c r="F5" s="296"/>
    </row>
    <row r="6" spans="1:7" x14ac:dyDescent="0.2">
      <c r="A6" s="296"/>
      <c r="B6" s="288" t="str">
        <f>'Published Summary'!$K$6</f>
        <v>8:00-4:00</v>
      </c>
      <c r="C6" s="297" t="s">
        <v>79</v>
      </c>
      <c r="D6" s="296"/>
      <c r="E6" s="296"/>
      <c r="F6" s="296"/>
    </row>
    <row r="7" spans="1:7" x14ac:dyDescent="0.2">
      <c r="A7" s="296"/>
      <c r="B7" s="296"/>
      <c r="C7" s="296"/>
      <c r="D7" s="296"/>
      <c r="E7" s="296"/>
      <c r="F7" s="296"/>
    </row>
    <row r="8" spans="1:7" x14ac:dyDescent="0.2">
      <c r="B8" s="427" t="s">
        <v>1038</v>
      </c>
      <c r="C8" s="295"/>
      <c r="D8" s="309"/>
      <c r="E8" s="295"/>
      <c r="F8" s="295"/>
      <c r="G8" s="310"/>
    </row>
    <row r="9" spans="1:7" x14ac:dyDescent="0.2">
      <c r="B9" s="270" t="s">
        <v>88</v>
      </c>
      <c r="C9" s="271" t="s">
        <v>84</v>
      </c>
      <c r="D9" s="311"/>
      <c r="E9" s="272" t="s">
        <v>88</v>
      </c>
      <c r="F9" s="273" t="s">
        <v>84</v>
      </c>
    </row>
    <row r="10" spans="1:7" x14ac:dyDescent="0.2">
      <c r="B10" s="447" t="s">
        <v>4601</v>
      </c>
      <c r="C10" s="445">
        <v>3000</v>
      </c>
      <c r="D10" s="301"/>
      <c r="E10" s="447" t="s">
        <v>4834</v>
      </c>
      <c r="F10" s="445">
        <v>8934.09</v>
      </c>
    </row>
    <row r="11" spans="1:7" x14ac:dyDescent="0.2">
      <c r="B11" s="437" t="s">
        <v>4602</v>
      </c>
      <c r="C11" s="446">
        <v>185598.14</v>
      </c>
      <c r="D11" s="301"/>
      <c r="E11" s="437" t="s">
        <v>4835</v>
      </c>
      <c r="F11" s="446">
        <v>4026</v>
      </c>
    </row>
    <row r="12" spans="1:7" x14ac:dyDescent="0.2">
      <c r="B12" s="437" t="s">
        <v>4603</v>
      </c>
      <c r="C12" s="446">
        <v>6925</v>
      </c>
      <c r="D12" s="301"/>
      <c r="E12" s="437" t="s">
        <v>4836</v>
      </c>
      <c r="F12" s="446">
        <v>123628.73</v>
      </c>
    </row>
    <row r="13" spans="1:7" x14ac:dyDescent="0.2">
      <c r="B13" s="437" t="s">
        <v>4604</v>
      </c>
      <c r="C13" s="446">
        <v>14494.6</v>
      </c>
      <c r="D13" s="301"/>
      <c r="E13" s="437" t="s">
        <v>4837</v>
      </c>
      <c r="F13" s="446">
        <v>31769.93</v>
      </c>
    </row>
    <row r="14" spans="1:7" x14ac:dyDescent="0.2">
      <c r="B14" s="437" t="s">
        <v>4605</v>
      </c>
      <c r="C14" s="446">
        <v>11650.12</v>
      </c>
      <c r="D14" s="301"/>
      <c r="E14" s="437" t="s">
        <v>4838</v>
      </c>
      <c r="F14" s="446">
        <v>4896</v>
      </c>
    </row>
    <row r="15" spans="1:7" x14ac:dyDescent="0.2">
      <c r="B15" s="437" t="s">
        <v>4606</v>
      </c>
      <c r="C15" s="446">
        <v>15250</v>
      </c>
      <c r="D15" s="301"/>
      <c r="E15" s="437" t="s">
        <v>4839</v>
      </c>
      <c r="F15" s="446">
        <v>2919.12</v>
      </c>
    </row>
    <row r="16" spans="1:7" x14ac:dyDescent="0.2">
      <c r="B16" s="437" t="s">
        <v>4607</v>
      </c>
      <c r="C16" s="446">
        <v>397000</v>
      </c>
      <c r="D16" s="301"/>
      <c r="E16" s="437" t="s">
        <v>4840</v>
      </c>
      <c r="F16" s="446">
        <v>5125</v>
      </c>
    </row>
    <row r="17" spans="2:6" x14ac:dyDescent="0.2">
      <c r="B17" s="437" t="s">
        <v>4608</v>
      </c>
      <c r="C17" s="446">
        <v>12001.4</v>
      </c>
      <c r="D17" s="301"/>
      <c r="E17" s="437" t="s">
        <v>4841</v>
      </c>
      <c r="F17" s="446">
        <v>3130.39</v>
      </c>
    </row>
    <row r="18" spans="2:6" x14ac:dyDescent="0.2">
      <c r="B18" s="437" t="s">
        <v>4609</v>
      </c>
      <c r="C18" s="446">
        <v>18490</v>
      </c>
      <c r="D18" s="301"/>
      <c r="E18" s="437" t="s">
        <v>4842</v>
      </c>
      <c r="F18" s="446">
        <v>5500</v>
      </c>
    </row>
    <row r="19" spans="2:6" x14ac:dyDescent="0.2">
      <c r="B19" s="437" t="s">
        <v>4610</v>
      </c>
      <c r="C19" s="446">
        <v>6616.02</v>
      </c>
      <c r="D19" s="301"/>
      <c r="E19" s="437" t="s">
        <v>4843</v>
      </c>
      <c r="F19" s="446">
        <v>3026.04</v>
      </c>
    </row>
    <row r="20" spans="2:6" x14ac:dyDescent="0.2">
      <c r="B20" s="437" t="s">
        <v>4611</v>
      </c>
      <c r="C20" s="446">
        <v>131600.5</v>
      </c>
      <c r="D20" s="301"/>
      <c r="E20" s="437" t="s">
        <v>4844</v>
      </c>
      <c r="F20" s="446">
        <v>5550</v>
      </c>
    </row>
    <row r="21" spans="2:6" x14ac:dyDescent="0.2">
      <c r="B21" s="437" t="s">
        <v>4612</v>
      </c>
      <c r="C21" s="446">
        <v>4000</v>
      </c>
      <c r="D21" s="301"/>
      <c r="E21" s="437" t="s">
        <v>4845</v>
      </c>
      <c r="F21" s="446">
        <v>85925.79</v>
      </c>
    </row>
    <row r="22" spans="2:6" x14ac:dyDescent="0.2">
      <c r="B22" s="437" t="s">
        <v>4613</v>
      </c>
      <c r="C22" s="446">
        <v>14927.5</v>
      </c>
      <c r="D22" s="301"/>
      <c r="E22" s="437" t="s">
        <v>4846</v>
      </c>
      <c r="F22" s="446">
        <v>3065</v>
      </c>
    </row>
    <row r="23" spans="2:6" x14ac:dyDescent="0.2">
      <c r="B23" s="437" t="s">
        <v>4614</v>
      </c>
      <c r="C23" s="446">
        <v>77204</v>
      </c>
      <c r="D23" s="301"/>
      <c r="E23" s="437" t="s">
        <v>4847</v>
      </c>
      <c r="F23" s="446">
        <v>25768.98</v>
      </c>
    </row>
    <row r="24" spans="2:6" x14ac:dyDescent="0.2">
      <c r="B24" s="437" t="s">
        <v>4615</v>
      </c>
      <c r="C24" s="446">
        <v>3408.96</v>
      </c>
      <c r="D24" s="301"/>
      <c r="E24" s="437" t="s">
        <v>4848</v>
      </c>
      <c r="F24" s="446">
        <v>20349.84</v>
      </c>
    </row>
    <row r="25" spans="2:6" x14ac:dyDescent="0.2">
      <c r="B25" s="437" t="s">
        <v>4616</v>
      </c>
      <c r="C25" s="446">
        <v>3310</v>
      </c>
      <c r="D25" s="301"/>
      <c r="E25" s="437" t="s">
        <v>4849</v>
      </c>
      <c r="F25" s="446">
        <v>5000</v>
      </c>
    </row>
    <row r="26" spans="2:6" x14ac:dyDescent="0.2">
      <c r="B26" s="437" t="s">
        <v>4617</v>
      </c>
      <c r="C26" s="446">
        <v>4500</v>
      </c>
      <c r="D26" s="301"/>
      <c r="E26" s="437" t="s">
        <v>4850</v>
      </c>
      <c r="F26" s="446">
        <v>3790</v>
      </c>
    </row>
    <row r="27" spans="2:6" x14ac:dyDescent="0.2">
      <c r="B27" s="437" t="s">
        <v>4618</v>
      </c>
      <c r="C27" s="446">
        <v>2900</v>
      </c>
      <c r="D27" s="301"/>
      <c r="E27" s="437" t="s">
        <v>4851</v>
      </c>
      <c r="F27" s="446">
        <v>50941.73</v>
      </c>
    </row>
    <row r="28" spans="2:6" x14ac:dyDescent="0.2">
      <c r="B28" s="437" t="s">
        <v>4619</v>
      </c>
      <c r="C28" s="446">
        <v>2972884.22</v>
      </c>
      <c r="D28" s="301"/>
      <c r="E28" s="437" t="s">
        <v>4852</v>
      </c>
      <c r="F28" s="446">
        <v>294167.40999999997</v>
      </c>
    </row>
    <row r="29" spans="2:6" x14ac:dyDescent="0.2">
      <c r="B29" s="437" t="s">
        <v>4620</v>
      </c>
      <c r="C29" s="446">
        <v>439757.18</v>
      </c>
      <c r="D29" s="301"/>
      <c r="E29" s="437" t="s">
        <v>4853</v>
      </c>
      <c r="F29" s="446">
        <v>5267</v>
      </c>
    </row>
    <row r="30" spans="2:6" x14ac:dyDescent="0.2">
      <c r="B30" s="437" t="s">
        <v>4621</v>
      </c>
      <c r="C30" s="446">
        <v>3658</v>
      </c>
      <c r="D30" s="301"/>
      <c r="E30" s="437" t="s">
        <v>4854</v>
      </c>
      <c r="F30" s="446">
        <v>42610.59</v>
      </c>
    </row>
    <row r="31" spans="2:6" x14ac:dyDescent="0.2">
      <c r="B31" s="437" t="s">
        <v>4622</v>
      </c>
      <c r="C31" s="446">
        <v>2755</v>
      </c>
      <c r="D31" s="301"/>
      <c r="E31" s="437" t="s">
        <v>4855</v>
      </c>
      <c r="F31" s="446">
        <v>5271.84</v>
      </c>
    </row>
    <row r="32" spans="2:6" x14ac:dyDescent="0.2">
      <c r="B32" s="437" t="s">
        <v>4623</v>
      </c>
      <c r="C32" s="446">
        <v>60572</v>
      </c>
      <c r="D32" s="301"/>
      <c r="E32" s="437" t="s">
        <v>4856</v>
      </c>
      <c r="F32" s="446">
        <v>6538.75</v>
      </c>
    </row>
    <row r="33" spans="2:6" x14ac:dyDescent="0.2">
      <c r="B33" s="437" t="s">
        <v>4624</v>
      </c>
      <c r="C33" s="446">
        <v>14757.72</v>
      </c>
      <c r="D33" s="301"/>
      <c r="E33" s="437" t="s">
        <v>4857</v>
      </c>
      <c r="F33" s="446">
        <v>4560.6499999999996</v>
      </c>
    </row>
    <row r="34" spans="2:6" x14ac:dyDescent="0.2">
      <c r="B34" s="437" t="s">
        <v>4625</v>
      </c>
      <c r="C34" s="446">
        <v>5500.94</v>
      </c>
      <c r="D34" s="301"/>
      <c r="E34" s="437" t="s">
        <v>4858</v>
      </c>
      <c r="F34" s="446">
        <v>13396.71</v>
      </c>
    </row>
    <row r="35" spans="2:6" x14ac:dyDescent="0.2">
      <c r="B35" s="437" t="s">
        <v>4626</v>
      </c>
      <c r="C35" s="446">
        <v>24832.68</v>
      </c>
      <c r="D35" s="301"/>
      <c r="E35" s="437" t="s">
        <v>4859</v>
      </c>
      <c r="F35" s="446">
        <v>9238</v>
      </c>
    </row>
    <row r="36" spans="2:6" x14ac:dyDescent="0.2">
      <c r="B36" s="437" t="s">
        <v>4627</v>
      </c>
      <c r="C36" s="446">
        <v>19950</v>
      </c>
      <c r="D36" s="301"/>
      <c r="E36" s="437" t="s">
        <v>4860</v>
      </c>
      <c r="F36" s="446">
        <v>15436.51</v>
      </c>
    </row>
    <row r="37" spans="2:6" x14ac:dyDescent="0.2">
      <c r="B37" s="437" t="s">
        <v>4628</v>
      </c>
      <c r="C37" s="446">
        <v>26857.88</v>
      </c>
      <c r="D37" s="301"/>
      <c r="E37" s="437" t="s">
        <v>4861</v>
      </c>
      <c r="F37" s="446">
        <v>54265.71</v>
      </c>
    </row>
    <row r="38" spans="2:6" x14ac:dyDescent="0.2">
      <c r="B38" s="437" t="s">
        <v>4629</v>
      </c>
      <c r="C38" s="446">
        <v>30765</v>
      </c>
      <c r="D38" s="301"/>
      <c r="E38" s="437" t="s">
        <v>4862</v>
      </c>
      <c r="F38" s="446">
        <v>3457.37</v>
      </c>
    </row>
    <row r="39" spans="2:6" x14ac:dyDescent="0.2">
      <c r="B39" s="437" t="s">
        <v>4630</v>
      </c>
      <c r="C39" s="446">
        <v>17040</v>
      </c>
      <c r="D39" s="301"/>
      <c r="E39" s="437" t="s">
        <v>4863</v>
      </c>
      <c r="F39" s="446">
        <v>3000</v>
      </c>
    </row>
    <row r="40" spans="2:6" x14ac:dyDescent="0.2">
      <c r="B40" s="437" t="s">
        <v>4631</v>
      </c>
      <c r="C40" s="446">
        <v>49460.54</v>
      </c>
      <c r="D40" s="301"/>
      <c r="E40" s="437" t="s">
        <v>4864</v>
      </c>
      <c r="F40" s="446">
        <v>4202</v>
      </c>
    </row>
    <row r="41" spans="2:6" x14ac:dyDescent="0.2">
      <c r="B41" s="437" t="s">
        <v>4632</v>
      </c>
      <c r="C41" s="446">
        <v>3328</v>
      </c>
      <c r="D41" s="301"/>
      <c r="E41" s="437" t="s">
        <v>4865</v>
      </c>
      <c r="F41" s="446">
        <v>110000</v>
      </c>
    </row>
    <row r="42" spans="2:6" x14ac:dyDescent="0.2">
      <c r="B42" s="437" t="s">
        <v>4633</v>
      </c>
      <c r="C42" s="446">
        <v>55142</v>
      </c>
      <c r="D42" s="301"/>
      <c r="E42" s="437" t="s">
        <v>4866</v>
      </c>
      <c r="F42" s="446">
        <v>4554.71</v>
      </c>
    </row>
    <row r="43" spans="2:6" x14ac:dyDescent="0.2">
      <c r="B43" s="437" t="s">
        <v>4634</v>
      </c>
      <c r="C43" s="446">
        <v>3400</v>
      </c>
      <c r="D43" s="301"/>
      <c r="E43" s="437" t="s">
        <v>4867</v>
      </c>
      <c r="F43" s="446">
        <v>23999.43</v>
      </c>
    </row>
    <row r="44" spans="2:6" x14ac:dyDescent="0.2">
      <c r="B44" s="437" t="s">
        <v>4635</v>
      </c>
      <c r="C44" s="446">
        <v>11450</v>
      </c>
      <c r="D44" s="301"/>
      <c r="E44" s="437" t="s">
        <v>4868</v>
      </c>
      <c r="F44" s="446">
        <v>19474.41</v>
      </c>
    </row>
    <row r="45" spans="2:6" x14ac:dyDescent="0.2">
      <c r="B45" s="437" t="s">
        <v>4636</v>
      </c>
      <c r="C45" s="446">
        <v>4861.8999999999996</v>
      </c>
      <c r="D45" s="301"/>
      <c r="E45" s="437" t="s">
        <v>4869</v>
      </c>
      <c r="F45" s="446">
        <v>3099.99</v>
      </c>
    </row>
    <row r="46" spans="2:6" x14ac:dyDescent="0.2">
      <c r="B46" s="437" t="s">
        <v>4637</v>
      </c>
      <c r="C46" s="446">
        <v>74047</v>
      </c>
      <c r="D46" s="301"/>
      <c r="E46" s="437" t="s">
        <v>4870</v>
      </c>
      <c r="F46" s="446">
        <v>17500</v>
      </c>
    </row>
    <row r="47" spans="2:6" x14ac:dyDescent="0.2">
      <c r="B47" s="437" t="s">
        <v>4638</v>
      </c>
      <c r="C47" s="446">
        <v>3550</v>
      </c>
      <c r="D47" s="301"/>
      <c r="E47" s="437" t="s">
        <v>4871</v>
      </c>
      <c r="F47" s="446">
        <v>110279.34</v>
      </c>
    </row>
    <row r="48" spans="2:6" x14ac:dyDescent="0.2">
      <c r="B48" s="437" t="s">
        <v>4639</v>
      </c>
      <c r="C48" s="446">
        <v>45359.72</v>
      </c>
      <c r="D48" s="301"/>
      <c r="E48" s="437" t="s">
        <v>4872</v>
      </c>
      <c r="F48" s="446">
        <v>673776.13</v>
      </c>
    </row>
    <row r="49" spans="2:6" x14ac:dyDescent="0.2">
      <c r="B49" s="437" t="s">
        <v>4640</v>
      </c>
      <c r="C49" s="446">
        <v>5150</v>
      </c>
      <c r="D49" s="301"/>
      <c r="E49" s="437" t="s">
        <v>4873</v>
      </c>
      <c r="F49" s="446">
        <v>15966.91</v>
      </c>
    </row>
    <row r="50" spans="2:6" x14ac:dyDescent="0.2">
      <c r="B50" s="437" t="s">
        <v>4641</v>
      </c>
      <c r="C50" s="446">
        <v>4010</v>
      </c>
      <c r="D50" s="301"/>
      <c r="E50" s="437" t="s">
        <v>4874</v>
      </c>
      <c r="F50" s="446">
        <v>5050</v>
      </c>
    </row>
    <row r="51" spans="2:6" x14ac:dyDescent="0.2">
      <c r="B51" s="437" t="s">
        <v>4642</v>
      </c>
      <c r="C51" s="446">
        <v>8413.44</v>
      </c>
      <c r="D51" s="301"/>
      <c r="E51" s="437" t="s">
        <v>4875</v>
      </c>
      <c r="F51" s="446">
        <v>30788.75</v>
      </c>
    </row>
    <row r="52" spans="2:6" x14ac:dyDescent="0.2">
      <c r="B52" s="437" t="s">
        <v>4643</v>
      </c>
      <c r="C52" s="446">
        <v>5000</v>
      </c>
      <c r="D52" s="301"/>
      <c r="E52" s="437" t="s">
        <v>4876</v>
      </c>
      <c r="F52" s="446">
        <v>3610</v>
      </c>
    </row>
    <row r="53" spans="2:6" x14ac:dyDescent="0.2">
      <c r="B53" s="437" t="s">
        <v>4644</v>
      </c>
      <c r="C53" s="446">
        <v>2850</v>
      </c>
      <c r="D53" s="301"/>
      <c r="E53" s="437" t="s">
        <v>4877</v>
      </c>
      <c r="F53" s="446">
        <v>3850</v>
      </c>
    </row>
    <row r="54" spans="2:6" x14ac:dyDescent="0.2">
      <c r="B54" s="437" t="s">
        <v>4645</v>
      </c>
      <c r="C54" s="446">
        <v>4946.13</v>
      </c>
      <c r="D54" s="301"/>
      <c r="E54" s="437" t="s">
        <v>4878</v>
      </c>
      <c r="F54" s="446">
        <v>53035.86</v>
      </c>
    </row>
    <row r="55" spans="2:6" x14ac:dyDescent="0.2">
      <c r="B55" s="437" t="s">
        <v>4646</v>
      </c>
      <c r="C55" s="446">
        <v>5752.48</v>
      </c>
      <c r="D55" s="301"/>
      <c r="E55" s="437" t="s">
        <v>4879</v>
      </c>
      <c r="F55" s="446">
        <v>5000</v>
      </c>
    </row>
    <row r="56" spans="2:6" x14ac:dyDescent="0.2">
      <c r="B56" s="437" t="s">
        <v>4647</v>
      </c>
      <c r="C56" s="446">
        <v>6508.98</v>
      </c>
      <c r="D56" s="301"/>
      <c r="E56" s="437" t="s">
        <v>4880</v>
      </c>
      <c r="F56" s="446">
        <v>22950</v>
      </c>
    </row>
    <row r="57" spans="2:6" x14ac:dyDescent="0.2">
      <c r="B57" s="437" t="s">
        <v>4648</v>
      </c>
      <c r="C57" s="446">
        <v>576264.86</v>
      </c>
      <c r="D57" s="301"/>
      <c r="E57" s="437" t="s">
        <v>4881</v>
      </c>
      <c r="F57" s="446">
        <v>4442</v>
      </c>
    </row>
    <row r="58" spans="2:6" x14ac:dyDescent="0.2">
      <c r="B58" s="437" t="s">
        <v>4649</v>
      </c>
      <c r="C58" s="446">
        <v>99641.12</v>
      </c>
      <c r="D58" s="301"/>
      <c r="E58" s="437" t="s">
        <v>4882</v>
      </c>
      <c r="F58" s="446">
        <v>5127</v>
      </c>
    </row>
    <row r="59" spans="2:6" x14ac:dyDescent="0.2">
      <c r="B59" s="437" t="s">
        <v>4650</v>
      </c>
      <c r="C59" s="446">
        <v>69311</v>
      </c>
      <c r="D59" s="301"/>
      <c r="E59" s="437" t="s">
        <v>4883</v>
      </c>
      <c r="F59" s="446">
        <v>3839.73</v>
      </c>
    </row>
    <row r="60" spans="2:6" x14ac:dyDescent="0.2">
      <c r="B60" s="437" t="s">
        <v>4651</v>
      </c>
      <c r="C60" s="446">
        <v>110643.89</v>
      </c>
      <c r="D60" s="301"/>
      <c r="E60" s="437" t="s">
        <v>4884</v>
      </c>
      <c r="F60" s="446">
        <v>9707.5400000000009</v>
      </c>
    </row>
    <row r="61" spans="2:6" x14ac:dyDescent="0.2">
      <c r="B61" s="437" t="s">
        <v>4652</v>
      </c>
      <c r="C61" s="446">
        <v>3300</v>
      </c>
      <c r="D61" s="301"/>
      <c r="E61" s="437" t="s">
        <v>4885</v>
      </c>
      <c r="F61" s="446">
        <v>9444.69</v>
      </c>
    </row>
    <row r="62" spans="2:6" x14ac:dyDescent="0.2">
      <c r="B62" s="437" t="s">
        <v>4653</v>
      </c>
      <c r="C62" s="446">
        <v>3744</v>
      </c>
      <c r="D62" s="301"/>
      <c r="E62" s="437" t="s">
        <v>4886</v>
      </c>
      <c r="F62" s="446">
        <v>8240</v>
      </c>
    </row>
    <row r="63" spans="2:6" x14ac:dyDescent="0.2">
      <c r="B63" s="437" t="s">
        <v>4654</v>
      </c>
      <c r="C63" s="446">
        <v>18851.82</v>
      </c>
      <c r="D63" s="301"/>
      <c r="E63" s="437" t="s">
        <v>4887</v>
      </c>
      <c r="F63" s="446">
        <v>7653.73</v>
      </c>
    </row>
    <row r="64" spans="2:6" x14ac:dyDescent="0.2">
      <c r="B64" s="437" t="s">
        <v>4655</v>
      </c>
      <c r="C64" s="446">
        <v>135012.25</v>
      </c>
      <c r="D64" s="301"/>
      <c r="E64" s="437" t="s">
        <v>4888</v>
      </c>
      <c r="F64" s="446">
        <v>2575</v>
      </c>
    </row>
    <row r="65" spans="2:6" x14ac:dyDescent="0.2">
      <c r="B65" s="437" t="s">
        <v>4656</v>
      </c>
      <c r="C65" s="446">
        <v>35743.97</v>
      </c>
      <c r="D65" s="301"/>
      <c r="E65" s="437" t="s">
        <v>4889</v>
      </c>
      <c r="F65" s="446">
        <v>2626.57</v>
      </c>
    </row>
    <row r="66" spans="2:6" x14ac:dyDescent="0.2">
      <c r="B66" s="437" t="s">
        <v>4657</v>
      </c>
      <c r="C66" s="446">
        <v>4104</v>
      </c>
      <c r="D66" s="301"/>
      <c r="E66" s="437" t="s">
        <v>4890</v>
      </c>
      <c r="F66" s="446">
        <v>22909</v>
      </c>
    </row>
    <row r="67" spans="2:6" x14ac:dyDescent="0.2">
      <c r="B67" s="437" t="s">
        <v>4658</v>
      </c>
      <c r="C67" s="446">
        <v>46159.79</v>
      </c>
      <c r="D67" s="301"/>
      <c r="E67" s="437" t="s">
        <v>4891</v>
      </c>
      <c r="F67" s="446">
        <v>7527.29</v>
      </c>
    </row>
    <row r="68" spans="2:6" x14ac:dyDescent="0.2">
      <c r="B68" s="437" t="s">
        <v>4659</v>
      </c>
      <c r="C68" s="446">
        <v>2810</v>
      </c>
      <c r="D68" s="301"/>
      <c r="E68" s="437" t="s">
        <v>4892</v>
      </c>
      <c r="F68" s="446">
        <v>15537.36</v>
      </c>
    </row>
    <row r="69" spans="2:6" x14ac:dyDescent="0.2">
      <c r="B69" s="437" t="s">
        <v>4660</v>
      </c>
      <c r="C69" s="446">
        <v>14128.9</v>
      </c>
      <c r="D69" s="301"/>
      <c r="E69" s="437" t="s">
        <v>4893</v>
      </c>
      <c r="F69" s="446">
        <v>31148.080000000002</v>
      </c>
    </row>
    <row r="70" spans="2:6" x14ac:dyDescent="0.2">
      <c r="B70" s="437" t="s">
        <v>4661</v>
      </c>
      <c r="C70" s="446">
        <v>5876</v>
      </c>
      <c r="D70" s="301"/>
      <c r="E70" s="437" t="s">
        <v>4894</v>
      </c>
      <c r="F70" s="446">
        <v>60686.38</v>
      </c>
    </row>
    <row r="71" spans="2:6" x14ac:dyDescent="0.2">
      <c r="B71" s="437" t="s">
        <v>4662</v>
      </c>
      <c r="C71" s="446">
        <v>12950</v>
      </c>
      <c r="D71" s="301"/>
      <c r="E71" s="437" t="s">
        <v>4895</v>
      </c>
      <c r="F71" s="446">
        <v>9949.0300000000007</v>
      </c>
    </row>
    <row r="72" spans="2:6" x14ac:dyDescent="0.2">
      <c r="B72" s="437" t="s">
        <v>4663</v>
      </c>
      <c r="C72" s="446">
        <v>365861.54</v>
      </c>
      <c r="D72" s="301"/>
      <c r="E72" s="437" t="s">
        <v>4896</v>
      </c>
      <c r="F72" s="446">
        <v>29383.72</v>
      </c>
    </row>
    <row r="73" spans="2:6" x14ac:dyDescent="0.2">
      <c r="B73" s="437" t="s">
        <v>4664</v>
      </c>
      <c r="C73" s="446">
        <v>8817.93</v>
      </c>
      <c r="D73" s="301"/>
      <c r="E73" s="437" t="s">
        <v>4897</v>
      </c>
      <c r="F73" s="446">
        <v>6090</v>
      </c>
    </row>
    <row r="74" spans="2:6" x14ac:dyDescent="0.2">
      <c r="B74" s="437" t="s">
        <v>4665</v>
      </c>
      <c r="C74" s="446">
        <v>193274.23999999999</v>
      </c>
      <c r="D74" s="301"/>
      <c r="E74" s="437" t="s">
        <v>4898</v>
      </c>
      <c r="F74" s="446">
        <v>8965</v>
      </c>
    </row>
    <row r="75" spans="2:6" x14ac:dyDescent="0.2">
      <c r="B75" s="437" t="s">
        <v>4666</v>
      </c>
      <c r="C75" s="446">
        <v>519770.33</v>
      </c>
      <c r="D75" s="301"/>
      <c r="E75" s="437" t="s">
        <v>4899</v>
      </c>
      <c r="F75" s="446">
        <v>18479.39</v>
      </c>
    </row>
    <row r="76" spans="2:6" x14ac:dyDescent="0.2">
      <c r="B76" s="437" t="s">
        <v>4667</v>
      </c>
      <c r="C76" s="446">
        <v>19227.259999999998</v>
      </c>
      <c r="D76" s="301"/>
      <c r="E76" s="437" t="s">
        <v>4900</v>
      </c>
      <c r="F76" s="446">
        <v>70688.490000000005</v>
      </c>
    </row>
    <row r="77" spans="2:6" x14ac:dyDescent="0.2">
      <c r="B77" s="437" t="s">
        <v>4668</v>
      </c>
      <c r="C77" s="446">
        <v>3328.97</v>
      </c>
      <c r="D77" s="301"/>
      <c r="E77" s="437" t="s">
        <v>4901</v>
      </c>
      <c r="F77" s="446">
        <v>27621.09</v>
      </c>
    </row>
    <row r="78" spans="2:6" x14ac:dyDescent="0.2">
      <c r="B78" s="437" t="s">
        <v>4669</v>
      </c>
      <c r="C78" s="446">
        <v>4175</v>
      </c>
      <c r="D78" s="301"/>
      <c r="E78" s="437" t="s">
        <v>4902</v>
      </c>
      <c r="F78" s="446">
        <v>6552</v>
      </c>
    </row>
    <row r="79" spans="2:6" x14ac:dyDescent="0.2">
      <c r="B79" s="437" t="s">
        <v>4670</v>
      </c>
      <c r="C79" s="446">
        <v>2583.7800000000002</v>
      </c>
      <c r="D79" s="301"/>
      <c r="E79" s="437" t="s">
        <v>4903</v>
      </c>
      <c r="F79" s="446">
        <v>198850.18</v>
      </c>
    </row>
    <row r="80" spans="2:6" x14ac:dyDescent="0.2">
      <c r="B80" s="437" t="s">
        <v>4671</v>
      </c>
      <c r="C80" s="446">
        <v>8954</v>
      </c>
      <c r="D80" s="301"/>
      <c r="E80" s="437" t="s">
        <v>4904</v>
      </c>
      <c r="F80" s="446">
        <v>2517.6</v>
      </c>
    </row>
    <row r="81" spans="2:6" x14ac:dyDescent="0.2">
      <c r="B81" s="437" t="s">
        <v>4672</v>
      </c>
      <c r="C81" s="446">
        <v>6187</v>
      </c>
      <c r="D81" s="301"/>
      <c r="E81" s="437" t="s">
        <v>4905</v>
      </c>
      <c r="F81" s="446">
        <v>3000</v>
      </c>
    </row>
    <row r="82" spans="2:6" x14ac:dyDescent="0.2">
      <c r="B82" s="437" t="s">
        <v>4673</v>
      </c>
      <c r="C82" s="446">
        <v>9875</v>
      </c>
      <c r="D82" s="301"/>
      <c r="E82" s="437" t="s">
        <v>4906</v>
      </c>
      <c r="F82" s="446">
        <v>79426.509999999995</v>
      </c>
    </row>
    <row r="83" spans="2:6" x14ac:dyDescent="0.2">
      <c r="B83" s="437" t="s">
        <v>4674</v>
      </c>
      <c r="C83" s="446">
        <v>8871</v>
      </c>
      <c r="D83" s="301"/>
      <c r="E83" s="437" t="s">
        <v>4907</v>
      </c>
      <c r="F83" s="446">
        <v>34322.160000000003</v>
      </c>
    </row>
    <row r="84" spans="2:6" x14ac:dyDescent="0.2">
      <c r="B84" s="437" t="s">
        <v>4675</v>
      </c>
      <c r="C84" s="446">
        <v>52675.62</v>
      </c>
      <c r="D84" s="301"/>
      <c r="E84" s="437" t="s">
        <v>4908</v>
      </c>
      <c r="F84" s="446">
        <v>4800</v>
      </c>
    </row>
    <row r="85" spans="2:6" x14ac:dyDescent="0.2">
      <c r="B85" s="437" t="s">
        <v>4676</v>
      </c>
      <c r="C85" s="446">
        <v>11895.86</v>
      </c>
      <c r="D85" s="301"/>
      <c r="E85" s="437" t="s">
        <v>4909</v>
      </c>
      <c r="F85" s="446">
        <v>17975</v>
      </c>
    </row>
    <row r="86" spans="2:6" x14ac:dyDescent="0.2">
      <c r="B86" s="437" t="s">
        <v>4677</v>
      </c>
      <c r="C86" s="446">
        <v>11386</v>
      </c>
      <c r="D86" s="301"/>
      <c r="E86" s="437" t="s">
        <v>4910</v>
      </c>
      <c r="F86" s="446">
        <v>3654.76</v>
      </c>
    </row>
    <row r="87" spans="2:6" x14ac:dyDescent="0.2">
      <c r="B87" s="437" t="s">
        <v>4678</v>
      </c>
      <c r="C87" s="446">
        <v>14792.85</v>
      </c>
      <c r="D87" s="301"/>
      <c r="E87" s="437" t="s">
        <v>4911</v>
      </c>
      <c r="F87" s="446">
        <v>2624.5</v>
      </c>
    </row>
    <row r="88" spans="2:6" x14ac:dyDescent="0.2">
      <c r="B88" s="437" t="s">
        <v>4679</v>
      </c>
      <c r="C88" s="446">
        <v>5981.55</v>
      </c>
      <c r="D88" s="301"/>
      <c r="E88" s="437" t="s">
        <v>4912</v>
      </c>
      <c r="F88" s="446">
        <v>6711.58</v>
      </c>
    </row>
    <row r="89" spans="2:6" x14ac:dyDescent="0.2">
      <c r="B89" s="437" t="s">
        <v>4680</v>
      </c>
      <c r="C89" s="446">
        <v>6065</v>
      </c>
      <c r="D89" s="301"/>
      <c r="E89" s="437" t="s">
        <v>4913</v>
      </c>
      <c r="F89" s="446">
        <v>5518.51</v>
      </c>
    </row>
    <row r="90" spans="2:6" x14ac:dyDescent="0.2">
      <c r="B90" s="437" t="s">
        <v>4681</v>
      </c>
      <c r="C90" s="446">
        <v>49318.66</v>
      </c>
      <c r="D90" s="301"/>
      <c r="E90" s="437" t="s">
        <v>4914</v>
      </c>
      <c r="F90" s="446">
        <v>3167.99</v>
      </c>
    </row>
    <row r="91" spans="2:6" x14ac:dyDescent="0.2">
      <c r="B91" s="437" t="s">
        <v>4682</v>
      </c>
      <c r="C91" s="446">
        <v>10014.06</v>
      </c>
      <c r="D91" s="301"/>
      <c r="E91" s="437" t="s">
        <v>4915</v>
      </c>
      <c r="F91" s="446">
        <v>4260</v>
      </c>
    </row>
    <row r="92" spans="2:6" x14ac:dyDescent="0.2">
      <c r="B92" s="437" t="s">
        <v>4683</v>
      </c>
      <c r="C92" s="446">
        <v>28325.95</v>
      </c>
      <c r="D92" s="301"/>
      <c r="E92" s="437" t="s">
        <v>4916</v>
      </c>
      <c r="F92" s="446">
        <v>229326.36</v>
      </c>
    </row>
    <row r="93" spans="2:6" x14ac:dyDescent="0.2">
      <c r="B93" s="437" t="s">
        <v>4684</v>
      </c>
      <c r="C93" s="446">
        <v>191518.42</v>
      </c>
      <c r="D93" s="301"/>
      <c r="E93" s="437" t="s">
        <v>4917</v>
      </c>
      <c r="F93" s="446">
        <v>96847.28</v>
      </c>
    </row>
    <row r="94" spans="2:6" x14ac:dyDescent="0.2">
      <c r="B94" s="437" t="s">
        <v>4685</v>
      </c>
      <c r="C94" s="446">
        <v>4453.17</v>
      </c>
      <c r="D94" s="301"/>
      <c r="E94" s="437" t="s">
        <v>4918</v>
      </c>
      <c r="F94" s="446">
        <v>87176.47</v>
      </c>
    </row>
    <row r="95" spans="2:6" x14ac:dyDescent="0.2">
      <c r="B95" s="437" t="s">
        <v>4686</v>
      </c>
      <c r="C95" s="446">
        <v>19741</v>
      </c>
      <c r="D95" s="301"/>
      <c r="E95" s="437" t="s">
        <v>4919</v>
      </c>
      <c r="F95" s="446">
        <v>115012.08</v>
      </c>
    </row>
    <row r="96" spans="2:6" x14ac:dyDescent="0.2">
      <c r="B96" s="437" t="s">
        <v>4687</v>
      </c>
      <c r="C96" s="446">
        <v>9239.19</v>
      </c>
      <c r="D96" s="301"/>
      <c r="E96" s="437" t="s">
        <v>4920</v>
      </c>
      <c r="F96" s="446">
        <v>7179.67</v>
      </c>
    </row>
    <row r="97" spans="2:6" x14ac:dyDescent="0.2">
      <c r="B97" s="437" t="s">
        <v>4688</v>
      </c>
      <c r="C97" s="446">
        <v>4770.18</v>
      </c>
      <c r="D97" s="301"/>
      <c r="E97" s="437" t="s">
        <v>4921</v>
      </c>
      <c r="F97" s="446">
        <v>66154.3</v>
      </c>
    </row>
    <row r="98" spans="2:6" x14ac:dyDescent="0.2">
      <c r="B98" s="437" t="s">
        <v>4689</v>
      </c>
      <c r="C98" s="446">
        <v>12535.16</v>
      </c>
      <c r="D98" s="301"/>
      <c r="E98" s="437" t="s">
        <v>4922</v>
      </c>
      <c r="F98" s="446">
        <v>7449.82</v>
      </c>
    </row>
    <row r="99" spans="2:6" x14ac:dyDescent="0.2">
      <c r="B99" s="437" t="s">
        <v>4690</v>
      </c>
      <c r="C99" s="446">
        <v>13729.86</v>
      </c>
      <c r="D99" s="301"/>
      <c r="E99" s="437" t="s">
        <v>4923</v>
      </c>
      <c r="F99" s="446">
        <v>15926</v>
      </c>
    </row>
    <row r="100" spans="2:6" x14ac:dyDescent="0.2">
      <c r="B100" s="437" t="s">
        <v>4691</v>
      </c>
      <c r="C100" s="446">
        <v>19315.5</v>
      </c>
      <c r="D100" s="301"/>
      <c r="E100" s="437" t="s">
        <v>4924</v>
      </c>
      <c r="F100" s="446">
        <v>2813</v>
      </c>
    </row>
    <row r="101" spans="2:6" x14ac:dyDescent="0.2">
      <c r="B101" s="437" t="s">
        <v>4692</v>
      </c>
      <c r="C101" s="446">
        <v>46266</v>
      </c>
      <c r="D101" s="301"/>
      <c r="E101" s="437" t="s">
        <v>4925</v>
      </c>
      <c r="F101" s="446">
        <v>138661.74</v>
      </c>
    </row>
    <row r="102" spans="2:6" x14ac:dyDescent="0.2">
      <c r="B102" s="437" t="s">
        <v>4693</v>
      </c>
      <c r="C102" s="446">
        <v>18500</v>
      </c>
      <c r="D102" s="301"/>
      <c r="E102" s="437" t="s">
        <v>4926</v>
      </c>
      <c r="F102" s="446">
        <v>2889.75</v>
      </c>
    </row>
    <row r="103" spans="2:6" x14ac:dyDescent="0.2">
      <c r="B103" s="437" t="s">
        <v>4694</v>
      </c>
      <c r="C103" s="446">
        <v>6720</v>
      </c>
      <c r="D103" s="301"/>
      <c r="E103" s="437" t="s">
        <v>4927</v>
      </c>
      <c r="F103" s="446">
        <v>17770</v>
      </c>
    </row>
    <row r="104" spans="2:6" x14ac:dyDescent="0.2">
      <c r="B104" s="437" t="s">
        <v>4695</v>
      </c>
      <c r="C104" s="446">
        <v>3673.32</v>
      </c>
      <c r="D104" s="301"/>
      <c r="E104" s="437" t="s">
        <v>4928</v>
      </c>
      <c r="F104" s="446">
        <v>84340</v>
      </c>
    </row>
    <row r="105" spans="2:6" x14ac:dyDescent="0.2">
      <c r="B105" s="437" t="s">
        <v>4696</v>
      </c>
      <c r="C105" s="446">
        <v>3037.5</v>
      </c>
      <c r="D105" s="301"/>
      <c r="E105" s="437" t="s">
        <v>4929</v>
      </c>
      <c r="F105" s="446">
        <v>5618.25</v>
      </c>
    </row>
    <row r="106" spans="2:6" x14ac:dyDescent="0.2">
      <c r="B106" s="437" t="s">
        <v>4697</v>
      </c>
      <c r="C106" s="446">
        <v>3209.1</v>
      </c>
      <c r="D106" s="301"/>
      <c r="E106" s="437" t="s">
        <v>4930</v>
      </c>
      <c r="F106" s="446">
        <v>3040</v>
      </c>
    </row>
    <row r="107" spans="2:6" x14ac:dyDescent="0.2">
      <c r="B107" s="437" t="s">
        <v>4698</v>
      </c>
      <c r="C107" s="446">
        <v>7223.78</v>
      </c>
      <c r="D107" s="301"/>
      <c r="E107" s="437" t="s">
        <v>4931</v>
      </c>
      <c r="F107" s="446">
        <v>11250</v>
      </c>
    </row>
    <row r="108" spans="2:6" x14ac:dyDescent="0.2">
      <c r="B108" s="437" t="s">
        <v>4699</v>
      </c>
      <c r="C108" s="446">
        <v>15247.69</v>
      </c>
      <c r="D108" s="301"/>
      <c r="E108" s="437" t="s">
        <v>4932</v>
      </c>
      <c r="F108" s="446">
        <v>216257.44</v>
      </c>
    </row>
    <row r="109" spans="2:6" x14ac:dyDescent="0.2">
      <c r="B109" s="437" t="s">
        <v>4700</v>
      </c>
      <c r="C109" s="446">
        <v>12750</v>
      </c>
      <c r="D109" s="301"/>
      <c r="E109" s="437" t="s">
        <v>4933</v>
      </c>
      <c r="F109" s="446">
        <v>19700</v>
      </c>
    </row>
    <row r="110" spans="2:6" x14ac:dyDescent="0.2">
      <c r="B110" s="437" t="s">
        <v>4701</v>
      </c>
      <c r="C110" s="446">
        <v>8531.2099999999991</v>
      </c>
      <c r="D110" s="301"/>
      <c r="E110" s="437" t="s">
        <v>4934</v>
      </c>
      <c r="F110" s="446">
        <v>15620</v>
      </c>
    </row>
    <row r="111" spans="2:6" x14ac:dyDescent="0.2">
      <c r="B111" s="437" t="s">
        <v>4702</v>
      </c>
      <c r="C111" s="446">
        <v>9450</v>
      </c>
      <c r="D111" s="301"/>
      <c r="E111" s="437" t="s">
        <v>4935</v>
      </c>
      <c r="F111" s="446">
        <v>5000</v>
      </c>
    </row>
    <row r="112" spans="2:6" x14ac:dyDescent="0.2">
      <c r="B112" s="437" t="s">
        <v>4703</v>
      </c>
      <c r="C112" s="446">
        <v>8743.3700000000008</v>
      </c>
      <c r="D112" s="301"/>
      <c r="E112" s="437" t="s">
        <v>4936</v>
      </c>
      <c r="F112" s="446">
        <v>22200</v>
      </c>
    </row>
    <row r="113" spans="2:6" x14ac:dyDescent="0.2">
      <c r="B113" s="437" t="s">
        <v>4704</v>
      </c>
      <c r="C113" s="446">
        <v>65952.52</v>
      </c>
      <c r="D113" s="301"/>
      <c r="E113" s="437" t="s">
        <v>4937</v>
      </c>
      <c r="F113" s="446">
        <v>3237.6</v>
      </c>
    </row>
    <row r="114" spans="2:6" x14ac:dyDescent="0.2">
      <c r="B114" s="437" t="s">
        <v>4705</v>
      </c>
      <c r="C114" s="446">
        <v>26098.42</v>
      </c>
      <c r="D114" s="301"/>
      <c r="E114" s="437" t="s">
        <v>4938</v>
      </c>
      <c r="F114" s="446">
        <v>297807.8</v>
      </c>
    </row>
    <row r="115" spans="2:6" x14ac:dyDescent="0.2">
      <c r="B115" s="437" t="s">
        <v>4706</v>
      </c>
      <c r="C115" s="446">
        <v>4492.8</v>
      </c>
      <c r="D115" s="301"/>
      <c r="E115" s="437" t="s">
        <v>4939</v>
      </c>
      <c r="F115" s="446">
        <v>334424.61</v>
      </c>
    </row>
    <row r="116" spans="2:6" x14ac:dyDescent="0.2">
      <c r="B116" s="437" t="s">
        <v>4707</v>
      </c>
      <c r="C116" s="446">
        <v>303489</v>
      </c>
      <c r="D116" s="301"/>
      <c r="E116" s="437" t="s">
        <v>4940</v>
      </c>
      <c r="F116" s="446">
        <v>547907.1</v>
      </c>
    </row>
    <row r="117" spans="2:6" x14ac:dyDescent="0.2">
      <c r="B117" s="437" t="s">
        <v>4708</v>
      </c>
      <c r="C117" s="446">
        <v>10717.32</v>
      </c>
      <c r="D117" s="301"/>
      <c r="E117" s="437" t="s">
        <v>4941</v>
      </c>
      <c r="F117" s="446">
        <v>21051.61</v>
      </c>
    </row>
    <row r="118" spans="2:6" x14ac:dyDescent="0.2">
      <c r="B118" s="437" t="s">
        <v>4709</v>
      </c>
      <c r="C118" s="446">
        <v>4500</v>
      </c>
      <c r="D118" s="301"/>
      <c r="E118" s="437" t="s">
        <v>4941</v>
      </c>
      <c r="F118" s="446">
        <v>9746.2800000000007</v>
      </c>
    </row>
    <row r="119" spans="2:6" x14ac:dyDescent="0.2">
      <c r="B119" s="437" t="s">
        <v>4710</v>
      </c>
      <c r="C119" s="446">
        <v>19000.150000000001</v>
      </c>
      <c r="D119" s="301"/>
      <c r="E119" s="437" t="s">
        <v>4942</v>
      </c>
      <c r="F119" s="446">
        <v>6410.82</v>
      </c>
    </row>
    <row r="120" spans="2:6" x14ac:dyDescent="0.2">
      <c r="B120" s="437" t="s">
        <v>4711</v>
      </c>
      <c r="C120" s="446">
        <v>62912</v>
      </c>
      <c r="D120" s="301"/>
      <c r="E120" s="437" t="s">
        <v>4943</v>
      </c>
      <c r="F120" s="446">
        <v>3905.27</v>
      </c>
    </row>
    <row r="121" spans="2:6" x14ac:dyDescent="0.2">
      <c r="B121" s="437" t="s">
        <v>4712</v>
      </c>
      <c r="C121" s="446">
        <v>590693.55000000005</v>
      </c>
      <c r="D121" s="301"/>
      <c r="E121" s="437" t="s">
        <v>4944</v>
      </c>
      <c r="F121" s="446">
        <v>46753.96</v>
      </c>
    </row>
    <row r="122" spans="2:6" x14ac:dyDescent="0.2">
      <c r="B122" s="437" t="s">
        <v>4713</v>
      </c>
      <c r="C122" s="446">
        <v>3782.61</v>
      </c>
      <c r="D122" s="301"/>
      <c r="E122" s="437" t="s">
        <v>4945</v>
      </c>
      <c r="F122" s="446">
        <v>99251.43</v>
      </c>
    </row>
    <row r="123" spans="2:6" x14ac:dyDescent="0.2">
      <c r="B123" s="437" t="s">
        <v>4714</v>
      </c>
      <c r="C123" s="446">
        <v>60395</v>
      </c>
      <c r="D123" s="301"/>
      <c r="E123" s="437" t="s">
        <v>4946</v>
      </c>
      <c r="F123" s="446">
        <v>23890.95</v>
      </c>
    </row>
    <row r="124" spans="2:6" x14ac:dyDescent="0.2">
      <c r="B124" s="437" t="s">
        <v>4715</v>
      </c>
      <c r="C124" s="446">
        <v>2850</v>
      </c>
      <c r="D124" s="301"/>
      <c r="E124" s="437" t="s">
        <v>4947</v>
      </c>
      <c r="F124" s="446">
        <v>3476.22</v>
      </c>
    </row>
    <row r="125" spans="2:6" x14ac:dyDescent="0.2">
      <c r="B125" s="437" t="s">
        <v>4716</v>
      </c>
      <c r="C125" s="446">
        <v>14497.21</v>
      </c>
      <c r="D125" s="301"/>
      <c r="E125" s="437" t="s">
        <v>4948</v>
      </c>
      <c r="F125" s="446">
        <v>4125</v>
      </c>
    </row>
    <row r="126" spans="2:6" x14ac:dyDescent="0.2">
      <c r="B126" s="437" t="s">
        <v>4717</v>
      </c>
      <c r="C126" s="446">
        <v>5920795.1500000004</v>
      </c>
      <c r="D126" s="301"/>
      <c r="E126" s="437" t="s">
        <v>4949</v>
      </c>
      <c r="F126" s="446">
        <v>4840</v>
      </c>
    </row>
    <row r="127" spans="2:6" x14ac:dyDescent="0.2">
      <c r="B127" s="437" t="s">
        <v>4718</v>
      </c>
      <c r="C127" s="446">
        <v>153794.41</v>
      </c>
      <c r="D127" s="301"/>
      <c r="E127" s="437" t="s">
        <v>4950</v>
      </c>
      <c r="F127" s="446">
        <v>8972.3700000000008</v>
      </c>
    </row>
    <row r="128" spans="2:6" x14ac:dyDescent="0.2">
      <c r="B128" s="437" t="s">
        <v>4719</v>
      </c>
      <c r="C128" s="446">
        <v>63188.38</v>
      </c>
      <c r="D128" s="301"/>
      <c r="E128" s="437" t="s">
        <v>4951</v>
      </c>
      <c r="F128" s="446">
        <v>3586</v>
      </c>
    </row>
    <row r="129" spans="2:6" x14ac:dyDescent="0.2">
      <c r="B129" s="437" t="s">
        <v>4720</v>
      </c>
      <c r="C129" s="446">
        <v>40835.22</v>
      </c>
      <c r="D129" s="301"/>
      <c r="E129" s="437" t="s">
        <v>4952</v>
      </c>
      <c r="F129" s="446">
        <v>3148.35</v>
      </c>
    </row>
    <row r="130" spans="2:6" x14ac:dyDescent="0.2">
      <c r="B130" s="437" t="s">
        <v>4721</v>
      </c>
      <c r="C130" s="446">
        <v>947863.66</v>
      </c>
      <c r="D130" s="301"/>
      <c r="E130" s="437" t="s">
        <v>4953</v>
      </c>
      <c r="F130" s="446">
        <v>29500</v>
      </c>
    </row>
    <row r="131" spans="2:6" x14ac:dyDescent="0.2">
      <c r="B131" s="437" t="s">
        <v>4722</v>
      </c>
      <c r="C131" s="446">
        <v>40162.5</v>
      </c>
      <c r="D131" s="301"/>
      <c r="E131" s="437" t="s">
        <v>4954</v>
      </c>
      <c r="F131" s="446">
        <v>5199.4399999999996</v>
      </c>
    </row>
    <row r="132" spans="2:6" x14ac:dyDescent="0.2">
      <c r="B132" s="437" t="s">
        <v>4723</v>
      </c>
      <c r="C132" s="446">
        <v>6600</v>
      </c>
      <c r="D132" s="301"/>
      <c r="E132" s="437" t="s">
        <v>4955</v>
      </c>
      <c r="F132" s="446">
        <v>3233.5</v>
      </c>
    </row>
    <row r="133" spans="2:6" x14ac:dyDescent="0.2">
      <c r="B133" s="437" t="s">
        <v>4724</v>
      </c>
      <c r="C133" s="446">
        <v>3088</v>
      </c>
      <c r="D133" s="301"/>
      <c r="E133" s="437" t="s">
        <v>4956</v>
      </c>
      <c r="F133" s="446">
        <v>23845.69</v>
      </c>
    </row>
    <row r="134" spans="2:6" x14ac:dyDescent="0.2">
      <c r="B134" s="437" t="s">
        <v>4725</v>
      </c>
      <c r="C134" s="446">
        <v>4254.7700000000004</v>
      </c>
      <c r="D134" s="301"/>
      <c r="E134" s="437" t="s">
        <v>4957</v>
      </c>
      <c r="F134" s="446">
        <v>103355</v>
      </c>
    </row>
    <row r="135" spans="2:6" x14ac:dyDescent="0.2">
      <c r="B135" s="437" t="s">
        <v>4726</v>
      </c>
      <c r="C135" s="446">
        <v>7522.2</v>
      </c>
      <c r="D135" s="301"/>
      <c r="E135" s="437" t="s">
        <v>4958</v>
      </c>
      <c r="F135" s="446">
        <v>2981.42</v>
      </c>
    </row>
    <row r="136" spans="2:6" x14ac:dyDescent="0.2">
      <c r="B136" s="437" t="s">
        <v>4727</v>
      </c>
      <c r="C136" s="446">
        <v>25893</v>
      </c>
      <c r="D136" s="301"/>
      <c r="E136" s="437" t="s">
        <v>4959</v>
      </c>
      <c r="F136" s="446">
        <v>141700</v>
      </c>
    </row>
    <row r="137" spans="2:6" x14ac:dyDescent="0.2">
      <c r="B137" s="437" t="s">
        <v>4728</v>
      </c>
      <c r="C137" s="446">
        <v>69318.12</v>
      </c>
      <c r="D137" s="301"/>
      <c r="E137" s="437" t="s">
        <v>4960</v>
      </c>
      <c r="F137" s="446">
        <v>21550</v>
      </c>
    </row>
    <row r="138" spans="2:6" x14ac:dyDescent="0.2">
      <c r="B138" s="437" t="s">
        <v>4729</v>
      </c>
      <c r="C138" s="446">
        <v>4251</v>
      </c>
      <c r="D138" s="301"/>
      <c r="E138" s="437" t="s">
        <v>4961</v>
      </c>
      <c r="F138" s="446">
        <v>10946.29</v>
      </c>
    </row>
    <row r="139" spans="2:6" x14ac:dyDescent="0.2">
      <c r="B139" s="437" t="s">
        <v>4730</v>
      </c>
      <c r="C139" s="446">
        <v>5989</v>
      </c>
      <c r="D139" s="301"/>
      <c r="E139" s="437" t="s">
        <v>4962</v>
      </c>
      <c r="F139" s="446">
        <v>4000</v>
      </c>
    </row>
    <row r="140" spans="2:6" x14ac:dyDescent="0.2">
      <c r="B140" s="437" t="s">
        <v>4731</v>
      </c>
      <c r="C140" s="446">
        <v>2920.23</v>
      </c>
      <c r="D140" s="301"/>
      <c r="E140" s="437" t="s">
        <v>4963</v>
      </c>
      <c r="F140" s="446">
        <v>8019</v>
      </c>
    </row>
    <row r="141" spans="2:6" x14ac:dyDescent="0.2">
      <c r="B141" s="437" t="s">
        <v>4732</v>
      </c>
      <c r="C141" s="446">
        <v>75000</v>
      </c>
      <c r="D141" s="301"/>
      <c r="E141" s="437" t="s">
        <v>4964</v>
      </c>
      <c r="F141" s="446">
        <v>8080</v>
      </c>
    </row>
    <row r="142" spans="2:6" x14ac:dyDescent="0.2">
      <c r="B142" s="437" t="s">
        <v>4733</v>
      </c>
      <c r="C142" s="446">
        <v>671565.79</v>
      </c>
      <c r="D142" s="301"/>
      <c r="E142" s="437" t="s">
        <v>4965</v>
      </c>
      <c r="F142" s="446">
        <v>15390</v>
      </c>
    </row>
    <row r="143" spans="2:6" x14ac:dyDescent="0.2">
      <c r="B143" s="437" t="s">
        <v>4734</v>
      </c>
      <c r="C143" s="446">
        <v>2010315.97</v>
      </c>
      <c r="D143" s="301"/>
      <c r="E143" s="437" t="s">
        <v>4966</v>
      </c>
      <c r="F143" s="446">
        <v>19480</v>
      </c>
    </row>
    <row r="144" spans="2:6" x14ac:dyDescent="0.2">
      <c r="B144" s="437" t="s">
        <v>4735</v>
      </c>
      <c r="C144" s="446">
        <v>2663.61</v>
      </c>
      <c r="D144" s="301"/>
      <c r="E144" s="437" t="s">
        <v>4967</v>
      </c>
      <c r="F144" s="446">
        <v>3702.61</v>
      </c>
    </row>
    <row r="145" spans="2:6" x14ac:dyDescent="0.2">
      <c r="B145" s="437" t="s">
        <v>4736</v>
      </c>
      <c r="C145" s="446">
        <v>56677.26</v>
      </c>
      <c r="D145" s="301"/>
      <c r="E145" s="437" t="s">
        <v>4968</v>
      </c>
      <c r="F145" s="446">
        <v>13909.32</v>
      </c>
    </row>
    <row r="146" spans="2:6" x14ac:dyDescent="0.2">
      <c r="B146" s="437" t="s">
        <v>4737</v>
      </c>
      <c r="C146" s="446">
        <v>8646.07</v>
      </c>
      <c r="D146" s="301"/>
      <c r="E146" s="437" t="s">
        <v>4969</v>
      </c>
      <c r="F146" s="446">
        <v>10179</v>
      </c>
    </row>
    <row r="147" spans="2:6" x14ac:dyDescent="0.2">
      <c r="B147" s="437" t="s">
        <v>4738</v>
      </c>
      <c r="C147" s="446">
        <v>5750</v>
      </c>
      <c r="D147" s="301"/>
      <c r="E147" s="437" t="s">
        <v>4970</v>
      </c>
      <c r="F147" s="446">
        <v>14800</v>
      </c>
    </row>
    <row r="148" spans="2:6" x14ac:dyDescent="0.2">
      <c r="B148" s="437" t="s">
        <v>4739</v>
      </c>
      <c r="C148" s="446">
        <v>5500</v>
      </c>
      <c r="D148" s="301"/>
      <c r="E148" s="437" t="s">
        <v>4971</v>
      </c>
      <c r="F148" s="446">
        <v>33109</v>
      </c>
    </row>
    <row r="149" spans="2:6" x14ac:dyDescent="0.2">
      <c r="B149" s="437" t="s">
        <v>4740</v>
      </c>
      <c r="C149" s="446">
        <v>65600</v>
      </c>
      <c r="D149" s="301"/>
      <c r="E149" s="437" t="s">
        <v>4972</v>
      </c>
      <c r="F149" s="446">
        <v>6487.68</v>
      </c>
    </row>
    <row r="150" spans="2:6" x14ac:dyDescent="0.2">
      <c r="B150" s="437" t="s">
        <v>4741</v>
      </c>
      <c r="C150" s="446">
        <v>237956.97</v>
      </c>
      <c r="D150" s="301"/>
      <c r="E150" s="437" t="s">
        <v>4973</v>
      </c>
      <c r="F150" s="446">
        <v>8093.95</v>
      </c>
    </row>
    <row r="151" spans="2:6" x14ac:dyDescent="0.2">
      <c r="B151" s="437" t="s">
        <v>4742</v>
      </c>
      <c r="C151" s="446">
        <v>57242.45</v>
      </c>
      <c r="D151" s="301"/>
      <c r="E151" s="437" t="s">
        <v>4974</v>
      </c>
      <c r="F151" s="446">
        <v>5578.63</v>
      </c>
    </row>
    <row r="152" spans="2:6" x14ac:dyDescent="0.2">
      <c r="B152" s="437" t="s">
        <v>4743</v>
      </c>
      <c r="C152" s="446">
        <v>36040.69</v>
      </c>
      <c r="D152" s="301"/>
      <c r="E152" s="437" t="s">
        <v>4975</v>
      </c>
      <c r="F152" s="446">
        <v>4093.4</v>
      </c>
    </row>
    <row r="153" spans="2:6" x14ac:dyDescent="0.2">
      <c r="B153" s="437" t="s">
        <v>4744</v>
      </c>
      <c r="C153" s="446">
        <v>5588.5</v>
      </c>
      <c r="D153" s="301"/>
      <c r="E153" s="437" t="s">
        <v>4976</v>
      </c>
      <c r="F153" s="446">
        <v>5711.29</v>
      </c>
    </row>
    <row r="154" spans="2:6" x14ac:dyDescent="0.2">
      <c r="B154" s="437" t="s">
        <v>4745</v>
      </c>
      <c r="C154" s="446">
        <v>8983.49</v>
      </c>
      <c r="D154" s="301"/>
      <c r="E154" s="437" t="s">
        <v>4977</v>
      </c>
      <c r="F154" s="446">
        <v>7305</v>
      </c>
    </row>
    <row r="155" spans="2:6" x14ac:dyDescent="0.2">
      <c r="B155" s="437" t="s">
        <v>4746</v>
      </c>
      <c r="C155" s="446">
        <v>12524.67</v>
      </c>
      <c r="D155" s="301"/>
      <c r="E155" s="437" t="s">
        <v>4978</v>
      </c>
      <c r="F155" s="446">
        <v>2812.5</v>
      </c>
    </row>
    <row r="156" spans="2:6" x14ac:dyDescent="0.2">
      <c r="B156" s="437" t="s">
        <v>4747</v>
      </c>
      <c r="C156" s="446">
        <v>7421537.4699999997</v>
      </c>
      <c r="D156" s="301"/>
      <c r="E156" s="437" t="s">
        <v>4979</v>
      </c>
      <c r="F156" s="446">
        <v>4586.76</v>
      </c>
    </row>
    <row r="157" spans="2:6" x14ac:dyDescent="0.2">
      <c r="B157" s="437" t="s">
        <v>4748</v>
      </c>
      <c r="C157" s="446">
        <v>82418.14</v>
      </c>
      <c r="D157" s="301"/>
      <c r="E157" s="437" t="s">
        <v>4980</v>
      </c>
      <c r="F157" s="446">
        <v>4600</v>
      </c>
    </row>
    <row r="158" spans="2:6" x14ac:dyDescent="0.2">
      <c r="B158" s="437" t="s">
        <v>4749</v>
      </c>
      <c r="C158" s="446">
        <v>90746.51</v>
      </c>
      <c r="D158" s="301"/>
      <c r="E158" s="437" t="s">
        <v>4981</v>
      </c>
      <c r="F158" s="446">
        <v>38845.96</v>
      </c>
    </row>
    <row r="159" spans="2:6" x14ac:dyDescent="0.2">
      <c r="B159" s="437" t="s">
        <v>4750</v>
      </c>
      <c r="C159" s="446">
        <v>10343.98</v>
      </c>
      <c r="D159" s="301"/>
      <c r="E159" s="437" t="s">
        <v>4982</v>
      </c>
      <c r="F159" s="446">
        <v>20670.18</v>
      </c>
    </row>
    <row r="160" spans="2:6" x14ac:dyDescent="0.2">
      <c r="B160" s="437" t="s">
        <v>4751</v>
      </c>
      <c r="C160" s="446">
        <v>10544.3</v>
      </c>
      <c r="D160" s="301"/>
      <c r="E160" s="437" t="s">
        <v>4983</v>
      </c>
      <c r="F160" s="446">
        <v>4093</v>
      </c>
    </row>
    <row r="161" spans="2:6" x14ac:dyDescent="0.2">
      <c r="B161" s="437" t="s">
        <v>4752</v>
      </c>
      <c r="C161" s="446">
        <v>3177.13</v>
      </c>
      <c r="D161" s="301"/>
      <c r="E161" s="437" t="s">
        <v>4984</v>
      </c>
      <c r="F161" s="446">
        <v>5805</v>
      </c>
    </row>
    <row r="162" spans="2:6" x14ac:dyDescent="0.2">
      <c r="B162" s="437" t="s">
        <v>4753</v>
      </c>
      <c r="C162" s="446">
        <v>40640</v>
      </c>
      <c r="D162" s="301"/>
      <c r="E162" s="437" t="s">
        <v>4985</v>
      </c>
      <c r="F162" s="446">
        <v>174008.52</v>
      </c>
    </row>
    <row r="163" spans="2:6" x14ac:dyDescent="0.2">
      <c r="B163" s="437" t="s">
        <v>4754</v>
      </c>
      <c r="C163" s="446">
        <v>15472.7</v>
      </c>
      <c r="D163" s="301"/>
      <c r="E163" s="437" t="s">
        <v>4986</v>
      </c>
      <c r="F163" s="446">
        <v>3903</v>
      </c>
    </row>
    <row r="164" spans="2:6" x14ac:dyDescent="0.2">
      <c r="B164" s="437" t="s">
        <v>4755</v>
      </c>
      <c r="C164" s="446">
        <v>8902.02</v>
      </c>
      <c r="D164" s="301"/>
      <c r="E164" s="437" t="s">
        <v>4987</v>
      </c>
      <c r="F164" s="446">
        <v>2015209.23</v>
      </c>
    </row>
    <row r="165" spans="2:6" x14ac:dyDescent="0.2">
      <c r="B165" s="437" t="s">
        <v>4756</v>
      </c>
      <c r="C165" s="446">
        <v>5178</v>
      </c>
      <c r="D165" s="301"/>
      <c r="E165" s="437" t="s">
        <v>4988</v>
      </c>
      <c r="F165" s="446">
        <v>476376.04</v>
      </c>
    </row>
    <row r="166" spans="2:6" x14ac:dyDescent="0.2">
      <c r="B166" s="437" t="s">
        <v>4757</v>
      </c>
      <c r="C166" s="446">
        <v>4700.97</v>
      </c>
      <c r="D166" s="301"/>
      <c r="E166" s="437" t="s">
        <v>4989</v>
      </c>
      <c r="F166" s="446">
        <v>175984.39</v>
      </c>
    </row>
    <row r="167" spans="2:6" x14ac:dyDescent="0.2">
      <c r="B167" s="437" t="s">
        <v>4758</v>
      </c>
      <c r="C167" s="446">
        <v>2807.49</v>
      </c>
      <c r="D167" s="301"/>
      <c r="E167" s="437" t="s">
        <v>4990</v>
      </c>
      <c r="F167" s="446">
        <v>2730832.72</v>
      </c>
    </row>
    <row r="168" spans="2:6" x14ac:dyDescent="0.2">
      <c r="B168" s="437" t="s">
        <v>4759</v>
      </c>
      <c r="C168" s="446">
        <v>15000</v>
      </c>
      <c r="D168" s="301"/>
      <c r="E168" s="437" t="s">
        <v>4991</v>
      </c>
      <c r="F168" s="446">
        <v>230817.75</v>
      </c>
    </row>
    <row r="169" spans="2:6" x14ac:dyDescent="0.2">
      <c r="B169" s="437" t="s">
        <v>4760</v>
      </c>
      <c r="C169" s="446">
        <v>13679.18</v>
      </c>
      <c r="D169" s="301"/>
      <c r="E169" s="437" t="s">
        <v>4992</v>
      </c>
      <c r="F169" s="446">
        <v>36955.47</v>
      </c>
    </row>
    <row r="170" spans="2:6" x14ac:dyDescent="0.2">
      <c r="B170" s="437" t="s">
        <v>4761</v>
      </c>
      <c r="C170" s="446">
        <v>9044.61</v>
      </c>
      <c r="D170" s="301"/>
      <c r="E170" s="437" t="s">
        <v>4993</v>
      </c>
      <c r="F170" s="446">
        <v>23344.32</v>
      </c>
    </row>
    <row r="171" spans="2:6" x14ac:dyDescent="0.2">
      <c r="B171" s="437" t="s">
        <v>4762</v>
      </c>
      <c r="C171" s="446">
        <v>4206.88</v>
      </c>
      <c r="D171" s="301"/>
      <c r="E171" s="437" t="s">
        <v>4994</v>
      </c>
      <c r="F171" s="446">
        <v>9903.6</v>
      </c>
    </row>
    <row r="172" spans="2:6" x14ac:dyDescent="0.2">
      <c r="B172" s="437" t="s">
        <v>4763</v>
      </c>
      <c r="C172" s="446">
        <v>9801.4</v>
      </c>
      <c r="D172" s="301"/>
      <c r="E172" s="437" t="s">
        <v>4995</v>
      </c>
      <c r="F172" s="446">
        <v>60740</v>
      </c>
    </row>
    <row r="173" spans="2:6" x14ac:dyDescent="0.2">
      <c r="B173" s="437" t="s">
        <v>4764</v>
      </c>
      <c r="C173" s="446">
        <v>9300</v>
      </c>
      <c r="D173" s="301"/>
      <c r="E173" s="437" t="s">
        <v>4996</v>
      </c>
      <c r="F173" s="446">
        <v>68076</v>
      </c>
    </row>
    <row r="174" spans="2:6" x14ac:dyDescent="0.2">
      <c r="B174" s="437" t="s">
        <v>4765</v>
      </c>
      <c r="C174" s="446">
        <v>904951.46</v>
      </c>
      <c r="D174" s="301"/>
      <c r="E174" s="437" t="s">
        <v>4997</v>
      </c>
      <c r="F174" s="446">
        <v>12780.3</v>
      </c>
    </row>
    <row r="175" spans="2:6" x14ac:dyDescent="0.2">
      <c r="B175" s="437" t="s">
        <v>4766</v>
      </c>
      <c r="C175" s="446">
        <v>3300</v>
      </c>
      <c r="D175" s="301"/>
      <c r="E175" s="437" t="s">
        <v>4998</v>
      </c>
      <c r="F175" s="446">
        <v>20000</v>
      </c>
    </row>
    <row r="176" spans="2:6" x14ac:dyDescent="0.2">
      <c r="B176" s="437" t="s">
        <v>4767</v>
      </c>
      <c r="C176" s="446">
        <v>4957.09</v>
      </c>
      <c r="D176" s="301"/>
      <c r="E176" s="437" t="s">
        <v>4999</v>
      </c>
      <c r="F176" s="446">
        <v>4690</v>
      </c>
    </row>
    <row r="177" spans="2:6" x14ac:dyDescent="0.2">
      <c r="B177" s="437" t="s">
        <v>4768</v>
      </c>
      <c r="C177" s="446">
        <v>8841.36</v>
      </c>
      <c r="D177" s="301"/>
      <c r="E177" s="437" t="s">
        <v>5000</v>
      </c>
      <c r="F177" s="446">
        <v>328936.09999999998</v>
      </c>
    </row>
    <row r="178" spans="2:6" x14ac:dyDescent="0.2">
      <c r="B178" s="437" t="s">
        <v>4769</v>
      </c>
      <c r="C178" s="446">
        <v>3042.22</v>
      </c>
      <c r="D178" s="301"/>
      <c r="E178" s="437" t="s">
        <v>5001</v>
      </c>
      <c r="F178" s="446">
        <v>8369.07</v>
      </c>
    </row>
    <row r="179" spans="2:6" x14ac:dyDescent="0.2">
      <c r="B179" s="437" t="s">
        <v>4770</v>
      </c>
      <c r="C179" s="446">
        <v>4469.92</v>
      </c>
      <c r="D179" s="301"/>
      <c r="E179" s="437" t="s">
        <v>5002</v>
      </c>
      <c r="F179" s="446">
        <v>27786</v>
      </c>
    </row>
    <row r="180" spans="2:6" x14ac:dyDescent="0.2">
      <c r="B180" s="437" t="s">
        <v>4771</v>
      </c>
      <c r="C180" s="446">
        <v>27750</v>
      </c>
      <c r="D180" s="301"/>
      <c r="E180" s="437" t="s">
        <v>5003</v>
      </c>
      <c r="F180" s="446">
        <v>2725.99</v>
      </c>
    </row>
    <row r="181" spans="2:6" x14ac:dyDescent="0.2">
      <c r="B181" s="437" t="s">
        <v>4772</v>
      </c>
      <c r="C181" s="446">
        <v>22800</v>
      </c>
      <c r="D181" s="301"/>
      <c r="E181" s="437" t="s">
        <v>5004</v>
      </c>
      <c r="F181" s="446">
        <v>11478</v>
      </c>
    </row>
    <row r="182" spans="2:6" x14ac:dyDescent="0.2">
      <c r="B182" s="437" t="s">
        <v>4773</v>
      </c>
      <c r="C182" s="446">
        <v>157316.9</v>
      </c>
      <c r="D182" s="301"/>
      <c r="E182" s="437" t="s">
        <v>5005</v>
      </c>
      <c r="F182" s="446">
        <v>4820</v>
      </c>
    </row>
    <row r="183" spans="2:6" x14ac:dyDescent="0.2">
      <c r="B183" s="437" t="s">
        <v>4774</v>
      </c>
      <c r="C183" s="446">
        <v>4773.67</v>
      </c>
      <c r="D183" s="301"/>
      <c r="E183" s="437" t="s">
        <v>5006</v>
      </c>
      <c r="F183" s="446">
        <v>15808.72</v>
      </c>
    </row>
    <row r="184" spans="2:6" x14ac:dyDescent="0.2">
      <c r="B184" s="437" t="s">
        <v>4775</v>
      </c>
      <c r="C184" s="446">
        <v>1085338.03</v>
      </c>
      <c r="D184" s="301"/>
      <c r="E184" s="437" t="s">
        <v>5007</v>
      </c>
      <c r="F184" s="446">
        <v>66921.59</v>
      </c>
    </row>
    <row r="185" spans="2:6" x14ac:dyDescent="0.2">
      <c r="B185" s="437" t="s">
        <v>4776</v>
      </c>
      <c r="C185" s="446">
        <v>925136.87</v>
      </c>
      <c r="D185" s="301"/>
      <c r="E185" s="437" t="s">
        <v>5008</v>
      </c>
      <c r="F185" s="446">
        <v>14635</v>
      </c>
    </row>
    <row r="186" spans="2:6" x14ac:dyDescent="0.2">
      <c r="B186" s="437" t="s">
        <v>4777</v>
      </c>
      <c r="C186" s="446">
        <v>22359.89</v>
      </c>
      <c r="D186" s="301"/>
      <c r="E186" s="437" t="s">
        <v>5009</v>
      </c>
      <c r="F186" s="446">
        <v>3000</v>
      </c>
    </row>
    <row r="187" spans="2:6" x14ac:dyDescent="0.2">
      <c r="B187" s="437" t="s">
        <v>4778</v>
      </c>
      <c r="C187" s="446">
        <v>29500</v>
      </c>
      <c r="D187" s="301"/>
      <c r="E187" s="437" t="s">
        <v>5010</v>
      </c>
      <c r="F187" s="446">
        <v>17681.86</v>
      </c>
    </row>
    <row r="188" spans="2:6" x14ac:dyDescent="0.2">
      <c r="B188" s="437" t="s">
        <v>4779</v>
      </c>
      <c r="C188" s="446">
        <v>230423.48</v>
      </c>
      <c r="D188" s="301"/>
      <c r="E188" s="437" t="s">
        <v>5011</v>
      </c>
      <c r="F188" s="446">
        <v>23890.78</v>
      </c>
    </row>
    <row r="189" spans="2:6" x14ac:dyDescent="0.2">
      <c r="B189" s="437" t="s">
        <v>4780</v>
      </c>
      <c r="C189" s="446">
        <v>74750</v>
      </c>
      <c r="D189" s="301"/>
      <c r="E189" s="437" t="s">
        <v>5012</v>
      </c>
      <c r="F189" s="446">
        <v>7300</v>
      </c>
    </row>
    <row r="190" spans="2:6" x14ac:dyDescent="0.2">
      <c r="B190" s="437" t="s">
        <v>4781</v>
      </c>
      <c r="C190" s="446">
        <v>8120.39</v>
      </c>
      <c r="D190" s="301"/>
      <c r="E190" s="437" t="s">
        <v>5013</v>
      </c>
      <c r="F190" s="446">
        <v>11200</v>
      </c>
    </row>
    <row r="191" spans="2:6" x14ac:dyDescent="0.2">
      <c r="B191" s="437" t="s">
        <v>4782</v>
      </c>
      <c r="C191" s="446">
        <v>6910.11</v>
      </c>
      <c r="D191" s="301"/>
      <c r="E191" s="437" t="s">
        <v>5014</v>
      </c>
      <c r="F191" s="446">
        <v>110584.94</v>
      </c>
    </row>
    <row r="192" spans="2:6" x14ac:dyDescent="0.2">
      <c r="B192" s="437" t="s">
        <v>4783</v>
      </c>
      <c r="C192" s="446">
        <v>41359</v>
      </c>
      <c r="D192" s="301"/>
      <c r="E192" s="437" t="s">
        <v>5015</v>
      </c>
      <c r="F192" s="446">
        <v>7395</v>
      </c>
    </row>
    <row r="193" spans="2:6" x14ac:dyDescent="0.2">
      <c r="B193" s="437" t="s">
        <v>4784</v>
      </c>
      <c r="C193" s="446">
        <v>14999</v>
      </c>
      <c r="D193" s="301"/>
      <c r="E193" s="437" t="s">
        <v>5016</v>
      </c>
      <c r="F193" s="446">
        <v>94113.15</v>
      </c>
    </row>
    <row r="194" spans="2:6" x14ac:dyDescent="0.2">
      <c r="B194" s="437" t="s">
        <v>4785</v>
      </c>
      <c r="C194" s="446">
        <v>276198.7</v>
      </c>
      <c r="D194" s="301"/>
      <c r="E194" s="437" t="s">
        <v>5017</v>
      </c>
      <c r="F194" s="446">
        <v>2531.88</v>
      </c>
    </row>
    <row r="195" spans="2:6" x14ac:dyDescent="0.2">
      <c r="B195" s="437" t="s">
        <v>4786</v>
      </c>
      <c r="C195" s="446">
        <v>32236.74</v>
      </c>
      <c r="D195" s="301"/>
      <c r="E195" s="437" t="s">
        <v>5018</v>
      </c>
      <c r="F195" s="446">
        <v>38482.53</v>
      </c>
    </row>
    <row r="196" spans="2:6" x14ac:dyDescent="0.2">
      <c r="B196" s="437" t="s">
        <v>4787</v>
      </c>
      <c r="C196" s="446">
        <v>518095.8</v>
      </c>
      <c r="D196" s="301"/>
      <c r="E196" s="437" t="s">
        <v>5019</v>
      </c>
      <c r="F196" s="446">
        <v>7231.38</v>
      </c>
    </row>
    <row r="197" spans="2:6" x14ac:dyDescent="0.2">
      <c r="B197" s="437" t="s">
        <v>4788</v>
      </c>
      <c r="C197" s="446">
        <v>13500</v>
      </c>
      <c r="D197" s="301"/>
      <c r="E197" s="437" t="s">
        <v>5020</v>
      </c>
      <c r="F197" s="446">
        <v>23215.56</v>
      </c>
    </row>
    <row r="198" spans="2:6" x14ac:dyDescent="0.2">
      <c r="B198" s="437" t="s">
        <v>4789</v>
      </c>
      <c r="C198" s="446">
        <v>8400</v>
      </c>
      <c r="D198" s="301"/>
      <c r="E198" s="437" t="s">
        <v>5021</v>
      </c>
      <c r="F198" s="446">
        <v>24278.560000000001</v>
      </c>
    </row>
    <row r="199" spans="2:6" x14ac:dyDescent="0.2">
      <c r="B199" s="437" t="s">
        <v>4790</v>
      </c>
      <c r="C199" s="446">
        <v>3036.25</v>
      </c>
      <c r="D199" s="301"/>
      <c r="E199" s="437" t="s">
        <v>5022</v>
      </c>
      <c r="F199" s="446">
        <v>98275</v>
      </c>
    </row>
    <row r="200" spans="2:6" x14ac:dyDescent="0.2">
      <c r="B200" s="437" t="s">
        <v>4791</v>
      </c>
      <c r="C200" s="446">
        <v>10112</v>
      </c>
      <c r="D200" s="301"/>
      <c r="E200" s="437" t="s">
        <v>5023</v>
      </c>
      <c r="F200" s="446">
        <v>6030</v>
      </c>
    </row>
    <row r="201" spans="2:6" x14ac:dyDescent="0.2">
      <c r="B201" s="437" t="s">
        <v>4792</v>
      </c>
      <c r="C201" s="446">
        <v>843189</v>
      </c>
      <c r="D201" s="301"/>
      <c r="E201" s="437" t="s">
        <v>5024</v>
      </c>
      <c r="F201" s="446">
        <v>5445</v>
      </c>
    </row>
    <row r="202" spans="2:6" x14ac:dyDescent="0.2">
      <c r="B202" s="437" t="s">
        <v>4793</v>
      </c>
      <c r="C202" s="446">
        <v>24800.61</v>
      </c>
      <c r="D202" s="301"/>
      <c r="E202" s="437" t="s">
        <v>5025</v>
      </c>
      <c r="F202" s="446">
        <v>63450</v>
      </c>
    </row>
    <row r="203" spans="2:6" x14ac:dyDescent="0.2">
      <c r="B203" s="437" t="s">
        <v>4794</v>
      </c>
      <c r="C203" s="446">
        <v>1791564.51</v>
      </c>
      <c r="D203" s="301"/>
      <c r="E203" s="437" t="s">
        <v>5026</v>
      </c>
      <c r="F203" s="446">
        <v>129971</v>
      </c>
    </row>
    <row r="204" spans="2:6" x14ac:dyDescent="0.2">
      <c r="B204" s="437" t="s">
        <v>4795</v>
      </c>
      <c r="C204" s="446">
        <v>4950</v>
      </c>
      <c r="D204" s="301"/>
      <c r="E204" s="437" t="s">
        <v>5027</v>
      </c>
      <c r="F204" s="446">
        <v>69425.3</v>
      </c>
    </row>
    <row r="205" spans="2:6" x14ac:dyDescent="0.2">
      <c r="B205" s="437" t="s">
        <v>4796</v>
      </c>
      <c r="C205" s="446">
        <v>1177906.7</v>
      </c>
      <c r="D205" s="301"/>
      <c r="E205" s="437" t="s">
        <v>5028</v>
      </c>
      <c r="F205" s="446">
        <v>16880.080000000002</v>
      </c>
    </row>
    <row r="206" spans="2:6" x14ac:dyDescent="0.2">
      <c r="B206" s="437" t="s">
        <v>4797</v>
      </c>
      <c r="C206" s="446">
        <v>3400</v>
      </c>
      <c r="D206" s="301"/>
      <c r="E206" s="437" t="s">
        <v>5029</v>
      </c>
      <c r="F206" s="446">
        <v>105879.92</v>
      </c>
    </row>
    <row r="207" spans="2:6" x14ac:dyDescent="0.2">
      <c r="B207" s="437" t="s">
        <v>4798</v>
      </c>
      <c r="C207" s="446">
        <v>21685.88</v>
      </c>
      <c r="D207" s="301"/>
      <c r="E207" s="437" t="s">
        <v>5030</v>
      </c>
      <c r="F207" s="446">
        <v>22487.11</v>
      </c>
    </row>
    <row r="208" spans="2:6" x14ac:dyDescent="0.2">
      <c r="B208" s="437" t="s">
        <v>4799</v>
      </c>
      <c r="C208" s="446">
        <v>8135.5</v>
      </c>
      <c r="D208" s="301"/>
      <c r="E208" s="437" t="s">
        <v>5031</v>
      </c>
      <c r="F208" s="446">
        <v>5300</v>
      </c>
    </row>
    <row r="209" spans="2:6" x14ac:dyDescent="0.2">
      <c r="B209" s="437" t="s">
        <v>4800</v>
      </c>
      <c r="C209" s="446">
        <v>20944</v>
      </c>
      <c r="D209" s="301"/>
      <c r="E209" s="437" t="s">
        <v>5032</v>
      </c>
      <c r="F209" s="446">
        <v>2922.93</v>
      </c>
    </row>
    <row r="210" spans="2:6" x14ac:dyDescent="0.2">
      <c r="B210" s="437" t="s">
        <v>4801</v>
      </c>
      <c r="C210" s="446">
        <v>48825</v>
      </c>
      <c r="D210" s="301"/>
      <c r="E210" s="437" t="s">
        <v>5033</v>
      </c>
      <c r="F210" s="446">
        <v>5657.68</v>
      </c>
    </row>
    <row r="211" spans="2:6" x14ac:dyDescent="0.2">
      <c r="B211" s="437" t="s">
        <v>4802</v>
      </c>
      <c r="C211" s="446">
        <v>50481.8</v>
      </c>
      <c r="D211" s="301"/>
      <c r="E211" s="437" t="s">
        <v>5034</v>
      </c>
      <c r="F211" s="446">
        <v>9258.4500000000007</v>
      </c>
    </row>
    <row r="212" spans="2:6" x14ac:dyDescent="0.2">
      <c r="B212" s="437" t="s">
        <v>4803</v>
      </c>
      <c r="C212" s="446">
        <v>12646</v>
      </c>
      <c r="D212" s="301"/>
      <c r="E212" s="437" t="s">
        <v>5035</v>
      </c>
      <c r="F212" s="446">
        <v>78988.02</v>
      </c>
    </row>
    <row r="213" spans="2:6" x14ac:dyDescent="0.2">
      <c r="B213" s="437" t="s">
        <v>4804</v>
      </c>
      <c r="C213" s="446">
        <v>4490</v>
      </c>
      <c r="D213" s="301"/>
      <c r="E213" s="437" t="s">
        <v>5036</v>
      </c>
      <c r="F213" s="446">
        <v>315857</v>
      </c>
    </row>
    <row r="214" spans="2:6" x14ac:dyDescent="0.2">
      <c r="B214" s="437" t="s">
        <v>4805</v>
      </c>
      <c r="C214" s="446">
        <v>7704.6</v>
      </c>
      <c r="D214" s="301"/>
      <c r="E214" s="437" t="s">
        <v>5037</v>
      </c>
      <c r="F214" s="446">
        <v>4875</v>
      </c>
    </row>
    <row r="215" spans="2:6" x14ac:dyDescent="0.2">
      <c r="B215" s="437" t="s">
        <v>4806</v>
      </c>
      <c r="C215" s="446">
        <v>3084.48</v>
      </c>
      <c r="D215" s="301"/>
      <c r="E215" s="437" t="s">
        <v>5038</v>
      </c>
      <c r="F215" s="446">
        <v>13983.3</v>
      </c>
    </row>
    <row r="216" spans="2:6" x14ac:dyDescent="0.2">
      <c r="B216" s="437" t="s">
        <v>4807</v>
      </c>
      <c r="C216" s="446">
        <v>16386.82</v>
      </c>
      <c r="D216" s="301"/>
      <c r="E216" s="437" t="s">
        <v>5039</v>
      </c>
      <c r="F216" s="446">
        <v>7481.25</v>
      </c>
    </row>
    <row r="217" spans="2:6" x14ac:dyDescent="0.2">
      <c r="B217" s="437" t="s">
        <v>4808</v>
      </c>
      <c r="C217" s="446">
        <v>54692.800000000003</v>
      </c>
      <c r="D217" s="301"/>
      <c r="E217" s="437" t="s">
        <v>5040</v>
      </c>
      <c r="F217" s="446">
        <v>71101.5</v>
      </c>
    </row>
    <row r="218" spans="2:6" x14ac:dyDescent="0.2">
      <c r="B218" s="437" t="s">
        <v>4809</v>
      </c>
      <c r="C218" s="446">
        <v>20262.080000000002</v>
      </c>
      <c r="D218" s="301"/>
      <c r="E218" s="437" t="s">
        <v>5041</v>
      </c>
      <c r="F218" s="446">
        <v>31735.64</v>
      </c>
    </row>
    <row r="219" spans="2:6" x14ac:dyDescent="0.2">
      <c r="B219" s="437" t="s">
        <v>4810</v>
      </c>
      <c r="C219" s="446">
        <v>12145.18</v>
      </c>
      <c r="D219" s="301"/>
      <c r="E219" s="437" t="s">
        <v>5042</v>
      </c>
      <c r="F219" s="446">
        <v>106888.1</v>
      </c>
    </row>
    <row r="220" spans="2:6" x14ac:dyDescent="0.2">
      <c r="B220" s="437" t="s">
        <v>4811</v>
      </c>
      <c r="C220" s="446">
        <v>10436.18</v>
      </c>
      <c r="D220" s="301"/>
      <c r="E220" s="437" t="s">
        <v>5043</v>
      </c>
      <c r="F220" s="446">
        <v>68671.48</v>
      </c>
    </row>
    <row r="221" spans="2:6" x14ac:dyDescent="0.2">
      <c r="B221" s="437" t="s">
        <v>4812</v>
      </c>
      <c r="C221" s="446">
        <v>2653</v>
      </c>
      <c r="D221" s="301"/>
      <c r="E221" s="437" t="s">
        <v>5044</v>
      </c>
      <c r="F221" s="446">
        <v>49057</v>
      </c>
    </row>
    <row r="222" spans="2:6" x14ac:dyDescent="0.2">
      <c r="B222" s="437" t="s">
        <v>4813</v>
      </c>
      <c r="C222" s="446">
        <v>12787.5</v>
      </c>
      <c r="D222" s="301"/>
      <c r="E222" s="437" t="s">
        <v>5045</v>
      </c>
      <c r="F222" s="446">
        <v>5857.11</v>
      </c>
    </row>
    <row r="223" spans="2:6" x14ac:dyDescent="0.2">
      <c r="B223" s="437" t="s">
        <v>4814</v>
      </c>
      <c r="C223" s="446">
        <v>19188.18</v>
      </c>
      <c r="D223" s="301"/>
      <c r="E223" s="437" t="s">
        <v>5046</v>
      </c>
      <c r="F223" s="446">
        <v>61336</v>
      </c>
    </row>
    <row r="224" spans="2:6" x14ac:dyDescent="0.2">
      <c r="B224" s="437" t="s">
        <v>4815</v>
      </c>
      <c r="C224" s="446">
        <v>6002.87</v>
      </c>
      <c r="D224" s="301"/>
      <c r="E224" s="437" t="s">
        <v>5047</v>
      </c>
      <c r="F224" s="446">
        <v>28493.87</v>
      </c>
    </row>
    <row r="225" spans="2:6" x14ac:dyDescent="0.2">
      <c r="B225" s="437" t="s">
        <v>4816</v>
      </c>
      <c r="C225" s="446">
        <v>4764.8999999999996</v>
      </c>
      <c r="D225" s="301"/>
      <c r="E225" s="437" t="s">
        <v>5048</v>
      </c>
      <c r="F225" s="446">
        <v>62100</v>
      </c>
    </row>
    <row r="226" spans="2:6" x14ac:dyDescent="0.2">
      <c r="B226" s="437" t="s">
        <v>4817</v>
      </c>
      <c r="C226" s="446">
        <v>5012.47</v>
      </c>
      <c r="D226" s="301"/>
      <c r="E226" s="437" t="s">
        <v>5049</v>
      </c>
      <c r="F226" s="446">
        <v>8157</v>
      </c>
    </row>
    <row r="227" spans="2:6" x14ac:dyDescent="0.2">
      <c r="B227" s="437" t="s">
        <v>4818</v>
      </c>
      <c r="C227" s="446">
        <v>8488.48</v>
      </c>
      <c r="D227" s="301"/>
      <c r="E227" s="437" t="s">
        <v>5050</v>
      </c>
      <c r="F227" s="446">
        <v>14500</v>
      </c>
    </row>
    <row r="228" spans="2:6" x14ac:dyDescent="0.2">
      <c r="B228" s="437" t="s">
        <v>4819</v>
      </c>
      <c r="C228" s="446">
        <v>18859.8</v>
      </c>
      <c r="D228" s="301"/>
      <c r="E228" s="437" t="s">
        <v>5051</v>
      </c>
      <c r="F228" s="446">
        <v>8354.4</v>
      </c>
    </row>
    <row r="229" spans="2:6" x14ac:dyDescent="0.2">
      <c r="B229" s="437" t="s">
        <v>4820</v>
      </c>
      <c r="C229" s="446">
        <v>6700</v>
      </c>
      <c r="D229" s="301"/>
      <c r="E229" s="437" t="s">
        <v>5052</v>
      </c>
      <c r="F229" s="446">
        <v>8870.0499999999993</v>
      </c>
    </row>
    <row r="230" spans="2:6" x14ac:dyDescent="0.2">
      <c r="B230" s="437" t="s">
        <v>4821</v>
      </c>
      <c r="C230" s="446">
        <v>8850</v>
      </c>
      <c r="D230" s="301"/>
      <c r="E230" s="437" t="s">
        <v>5053</v>
      </c>
      <c r="F230" s="446">
        <v>6998.55</v>
      </c>
    </row>
    <row r="231" spans="2:6" x14ac:dyDescent="0.2">
      <c r="B231" s="437" t="s">
        <v>4822</v>
      </c>
      <c r="C231" s="446">
        <v>4197.3100000000004</v>
      </c>
      <c r="D231" s="301"/>
      <c r="E231" s="437" t="s">
        <v>5054</v>
      </c>
      <c r="F231" s="446">
        <v>15469.04</v>
      </c>
    </row>
    <row r="232" spans="2:6" x14ac:dyDescent="0.2">
      <c r="B232" s="437" t="s">
        <v>4823</v>
      </c>
      <c r="C232" s="446">
        <v>5062.21</v>
      </c>
      <c r="D232" s="301"/>
      <c r="E232" s="437" t="s">
        <v>5055</v>
      </c>
      <c r="F232" s="446">
        <v>32689.39</v>
      </c>
    </row>
    <row r="233" spans="2:6" x14ac:dyDescent="0.2">
      <c r="B233" s="437" t="s">
        <v>4824</v>
      </c>
      <c r="C233" s="446">
        <v>5448.95</v>
      </c>
      <c r="D233" s="301"/>
      <c r="E233" s="437" t="s">
        <v>5056</v>
      </c>
      <c r="F233" s="446">
        <v>2924760.58</v>
      </c>
    </row>
    <row r="234" spans="2:6" x14ac:dyDescent="0.2">
      <c r="B234" s="437" t="s">
        <v>4825</v>
      </c>
      <c r="C234" s="446">
        <v>37715.01</v>
      </c>
      <c r="D234" s="301"/>
      <c r="E234" s="437" t="s">
        <v>5057</v>
      </c>
      <c r="F234" s="446">
        <v>4476.3</v>
      </c>
    </row>
    <row r="235" spans="2:6" x14ac:dyDescent="0.2">
      <c r="B235" s="437" t="s">
        <v>4826</v>
      </c>
      <c r="C235" s="446">
        <v>11060.27</v>
      </c>
      <c r="D235" s="301"/>
      <c r="E235" s="437" t="s">
        <v>5058</v>
      </c>
      <c r="F235" s="446">
        <v>4884</v>
      </c>
    </row>
    <row r="236" spans="2:6" x14ac:dyDescent="0.2">
      <c r="B236" s="437" t="s">
        <v>4193</v>
      </c>
      <c r="C236" s="446">
        <v>2676</v>
      </c>
      <c r="D236" s="301"/>
      <c r="E236" s="437" t="s">
        <v>5059</v>
      </c>
      <c r="F236" s="446">
        <v>5385</v>
      </c>
    </row>
    <row r="237" spans="2:6" x14ac:dyDescent="0.2">
      <c r="B237" s="437" t="s">
        <v>4827</v>
      </c>
      <c r="C237" s="446">
        <v>15000</v>
      </c>
      <c r="D237" s="301"/>
      <c r="E237" s="437" t="s">
        <v>5060</v>
      </c>
      <c r="F237" s="446">
        <v>7650</v>
      </c>
    </row>
    <row r="238" spans="2:6" x14ac:dyDescent="0.2">
      <c r="B238" s="437" t="s">
        <v>4828</v>
      </c>
      <c r="C238" s="446">
        <v>56566</v>
      </c>
      <c r="D238" s="301"/>
      <c r="E238" s="437" t="s">
        <v>5061</v>
      </c>
      <c r="F238" s="446">
        <v>2975</v>
      </c>
    </row>
    <row r="239" spans="2:6" x14ac:dyDescent="0.2">
      <c r="B239" s="437" t="s">
        <v>4829</v>
      </c>
      <c r="C239" s="446">
        <v>10693.71</v>
      </c>
      <c r="D239" s="301"/>
      <c r="E239" s="437" t="s">
        <v>5062</v>
      </c>
      <c r="F239" s="446">
        <v>3474.15</v>
      </c>
    </row>
    <row r="240" spans="2:6" x14ac:dyDescent="0.2">
      <c r="B240" s="437" t="s">
        <v>4830</v>
      </c>
      <c r="C240" s="446">
        <v>67986.080000000002</v>
      </c>
      <c r="D240" s="301"/>
      <c r="E240" s="437" t="s">
        <v>5063</v>
      </c>
      <c r="F240" s="446">
        <v>28512.83</v>
      </c>
    </row>
    <row r="241" spans="2:6" x14ac:dyDescent="0.2">
      <c r="B241" s="437" t="s">
        <v>4831</v>
      </c>
      <c r="C241" s="446">
        <v>105950</v>
      </c>
      <c r="D241" s="301"/>
      <c r="E241" s="437" t="s">
        <v>5064</v>
      </c>
      <c r="F241" s="446">
        <v>5784.48</v>
      </c>
    </row>
    <row r="242" spans="2:6" x14ac:dyDescent="0.2">
      <c r="B242" s="437" t="s">
        <v>4832</v>
      </c>
      <c r="C242" s="446">
        <v>15947.3</v>
      </c>
      <c r="D242" s="301"/>
      <c r="E242" s="437" t="s">
        <v>5065</v>
      </c>
      <c r="F242" s="446">
        <v>4556</v>
      </c>
    </row>
    <row r="243" spans="2:6" x14ac:dyDescent="0.2">
      <c r="B243" s="437" t="s">
        <v>4833</v>
      </c>
      <c r="C243" s="446">
        <v>13500</v>
      </c>
      <c r="D243" s="301"/>
      <c r="E243" s="437" t="s">
        <v>5066</v>
      </c>
      <c r="F243" s="446">
        <v>16413</v>
      </c>
    </row>
    <row r="244" spans="2:6" x14ac:dyDescent="0.2">
      <c r="B244" s="113"/>
      <c r="C244" s="112"/>
      <c r="D244" s="301"/>
      <c r="E244" s="113"/>
      <c r="F244" s="112"/>
    </row>
  </sheetData>
  <sheetProtection insertRows="0"/>
  <mergeCells count="2">
    <mergeCell ref="A1:F1"/>
    <mergeCell ref="A2:F2"/>
  </mergeCells>
  <phoneticPr fontId="5" type="noConversion"/>
  <conditionalFormatting sqref="B4">
    <cfRule type="cellIs" dxfId="11" priority="1" operator="notEqual">
      <formula>"Choose District From Dropdown on 'ASA 1'"</formula>
    </cfRule>
  </conditionalFormatting>
  <conditionalFormatting sqref="B5:B6">
    <cfRule type="cellIs" dxfId="10" priority="3" operator="notEqual">
      <formula>0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autoPageBreaks="0"/>
  </sheetPr>
  <dimension ref="A1:F114"/>
  <sheetViews>
    <sheetView showGridLines="0" zoomScaleNormal="100" workbookViewId="0">
      <pane ySplit="2" topLeftCell="A72" activePane="bottomLeft" state="frozen"/>
      <selection activeCell="A5" sqref="A5:K5"/>
      <selection pane="bottomLeft" activeCell="E75" sqref="E75"/>
    </sheetView>
  </sheetViews>
  <sheetFormatPr defaultColWidth="9.140625" defaultRowHeight="12.75" x14ac:dyDescent="0.2"/>
  <cols>
    <col min="1" max="1" width="3.140625" style="293" customWidth="1"/>
    <col min="2" max="2" width="36.5703125" style="293" customWidth="1"/>
    <col min="3" max="3" width="18.85546875" style="293" customWidth="1"/>
    <col min="4" max="4" width="2.5703125" style="293" customWidth="1"/>
    <col min="5" max="5" width="36.5703125" style="293" customWidth="1"/>
    <col min="6" max="6" width="18.85546875" style="293" customWidth="1"/>
    <col min="7" max="16384" width="9.140625" style="293"/>
  </cols>
  <sheetData>
    <row r="1" spans="1:6" x14ac:dyDescent="0.2">
      <c r="A1" s="486" t="s">
        <v>1033</v>
      </c>
      <c r="B1" s="549"/>
      <c r="C1" s="549"/>
      <c r="D1" s="549"/>
      <c r="E1" s="549"/>
      <c r="F1" s="549"/>
    </row>
    <row r="2" spans="1:6" x14ac:dyDescent="0.2">
      <c r="A2"/>
      <c r="B2" s="548" t="s">
        <v>3465</v>
      </c>
      <c r="C2" s="548"/>
      <c r="D2" s="548"/>
      <c r="E2" s="548"/>
      <c r="F2" s="548"/>
    </row>
    <row r="3" spans="1:6" x14ac:dyDescent="0.2">
      <c r="B3" s="296"/>
      <c r="C3" s="296"/>
      <c r="D3" s="296"/>
      <c r="E3" s="296"/>
      <c r="F3" s="296"/>
    </row>
    <row r="4" spans="1:6" x14ac:dyDescent="0.2">
      <c r="A4" s="296"/>
      <c r="B4" s="316" t="str">
        <f>IF('Cover Page'!$H$10="DistrictChosen",INDEX(Table1[],MATCH('Cover Page'!$D$10,Table1[RCDT],0),1),"Choose District From Dropdown on 'ASA 1'")</f>
        <v>Freeport SD 145</v>
      </c>
      <c r="C4" s="287" t="s">
        <v>3467</v>
      </c>
      <c r="D4" s="296"/>
      <c r="E4" s="296"/>
      <c r="F4" s="296"/>
    </row>
    <row r="5" spans="1:6" x14ac:dyDescent="0.2">
      <c r="B5" s="312"/>
    </row>
    <row r="6" spans="1:6" x14ac:dyDescent="0.2">
      <c r="B6" s="270" t="s">
        <v>88</v>
      </c>
      <c r="C6" s="271" t="s">
        <v>84</v>
      </c>
      <c r="D6" s="311"/>
      <c r="E6" s="272" t="s">
        <v>88</v>
      </c>
      <c r="F6" s="273" t="s">
        <v>84</v>
      </c>
    </row>
    <row r="7" spans="1:6" s="313" customFormat="1" x14ac:dyDescent="0.2">
      <c r="B7" s="447" t="s">
        <v>5067</v>
      </c>
      <c r="C7" s="445">
        <v>1801.5</v>
      </c>
      <c r="E7" s="444" t="s">
        <v>5163</v>
      </c>
      <c r="F7" s="448">
        <v>1052</v>
      </c>
    </row>
    <row r="8" spans="1:6" s="313" customFormat="1" x14ac:dyDescent="0.2">
      <c r="B8" s="437" t="s">
        <v>5068</v>
      </c>
      <c r="C8" s="446">
        <v>1348.1</v>
      </c>
      <c r="E8" s="441" t="s">
        <v>5164</v>
      </c>
      <c r="F8" s="449">
        <v>1313.94</v>
      </c>
    </row>
    <row r="9" spans="1:6" s="313" customFormat="1" x14ac:dyDescent="0.2">
      <c r="B9" s="437" t="s">
        <v>5069</v>
      </c>
      <c r="C9" s="446">
        <v>1800</v>
      </c>
      <c r="E9" s="441" t="s">
        <v>5165</v>
      </c>
      <c r="F9" s="449">
        <v>1511.74</v>
      </c>
    </row>
    <row r="10" spans="1:6" s="313" customFormat="1" x14ac:dyDescent="0.2">
      <c r="B10" s="437" t="s">
        <v>5070</v>
      </c>
      <c r="C10" s="446">
        <v>1800</v>
      </c>
      <c r="E10" s="441" t="s">
        <v>5166</v>
      </c>
      <c r="F10" s="449">
        <v>1995.35</v>
      </c>
    </row>
    <row r="11" spans="1:6" s="313" customFormat="1" x14ac:dyDescent="0.2">
      <c r="B11" s="437" t="s">
        <v>5071</v>
      </c>
      <c r="C11" s="446">
        <v>1596.33</v>
      </c>
      <c r="E11" s="441" t="s">
        <v>5167</v>
      </c>
      <c r="F11" s="449">
        <v>1099</v>
      </c>
    </row>
    <row r="12" spans="1:6" s="313" customFormat="1" x14ac:dyDescent="0.2">
      <c r="B12" s="437" t="s">
        <v>5072</v>
      </c>
      <c r="C12" s="446">
        <v>2393.86</v>
      </c>
      <c r="E12" s="441" t="s">
        <v>5168</v>
      </c>
      <c r="F12" s="449">
        <v>1326.6</v>
      </c>
    </row>
    <row r="13" spans="1:6" s="313" customFormat="1" x14ac:dyDescent="0.2">
      <c r="B13" s="437" t="s">
        <v>5073</v>
      </c>
      <c r="C13" s="446">
        <v>1757.41</v>
      </c>
      <c r="E13" s="441" t="s">
        <v>5169</v>
      </c>
      <c r="F13" s="449">
        <v>2211.48</v>
      </c>
    </row>
    <row r="14" spans="1:6" s="313" customFormat="1" x14ac:dyDescent="0.2">
      <c r="B14" s="437" t="s">
        <v>5074</v>
      </c>
      <c r="C14" s="446">
        <v>2089.5</v>
      </c>
      <c r="E14" s="441" t="s">
        <v>5170</v>
      </c>
      <c r="F14" s="449">
        <v>1073.97</v>
      </c>
    </row>
    <row r="15" spans="1:6" s="313" customFormat="1" x14ac:dyDescent="0.2">
      <c r="B15" s="437" t="s">
        <v>5075</v>
      </c>
      <c r="C15" s="446">
        <v>2056.5100000000002</v>
      </c>
      <c r="E15" s="441" t="s">
        <v>5171</v>
      </c>
      <c r="F15" s="449">
        <v>1200</v>
      </c>
    </row>
    <row r="16" spans="1:6" s="313" customFormat="1" x14ac:dyDescent="0.2">
      <c r="B16" s="437" t="s">
        <v>5076</v>
      </c>
      <c r="C16" s="446">
        <v>1442.08</v>
      </c>
      <c r="E16" s="441" t="s">
        <v>5172</v>
      </c>
      <c r="F16" s="449">
        <v>1717.84</v>
      </c>
    </row>
    <row r="17" spans="2:6" s="313" customFormat="1" x14ac:dyDescent="0.2">
      <c r="B17" s="437" t="s">
        <v>5077</v>
      </c>
      <c r="C17" s="446">
        <v>1438.4</v>
      </c>
      <c r="E17" s="441" t="s">
        <v>5173</v>
      </c>
      <c r="F17" s="449">
        <v>1606.36</v>
      </c>
    </row>
    <row r="18" spans="2:6" s="313" customFormat="1" x14ac:dyDescent="0.2">
      <c r="B18" s="437" t="s">
        <v>5078</v>
      </c>
      <c r="C18" s="446">
        <v>1406.92</v>
      </c>
      <c r="E18" s="441" t="s">
        <v>5174</v>
      </c>
      <c r="F18" s="449">
        <v>1122.75</v>
      </c>
    </row>
    <row r="19" spans="2:6" s="313" customFormat="1" x14ac:dyDescent="0.2">
      <c r="B19" s="437" t="s">
        <v>5079</v>
      </c>
      <c r="C19" s="446">
        <v>2400</v>
      </c>
      <c r="E19" s="441" t="s">
        <v>5175</v>
      </c>
      <c r="F19" s="449">
        <v>1000</v>
      </c>
    </row>
    <row r="20" spans="2:6" s="313" customFormat="1" x14ac:dyDescent="0.2">
      <c r="B20" s="437" t="s">
        <v>5080</v>
      </c>
      <c r="C20" s="446">
        <v>1400</v>
      </c>
      <c r="E20" s="441" t="s">
        <v>5176</v>
      </c>
      <c r="F20" s="449">
        <v>1000</v>
      </c>
    </row>
    <row r="21" spans="2:6" s="313" customFormat="1" x14ac:dyDescent="0.2">
      <c r="B21" s="437" t="s">
        <v>5081</v>
      </c>
      <c r="C21" s="446">
        <v>1184</v>
      </c>
      <c r="E21" s="441" t="s">
        <v>5177</v>
      </c>
      <c r="F21" s="449">
        <v>1909.7</v>
      </c>
    </row>
    <row r="22" spans="2:6" s="313" customFormat="1" x14ac:dyDescent="0.2">
      <c r="B22" s="437" t="s">
        <v>5082</v>
      </c>
      <c r="C22" s="446">
        <v>1257.94</v>
      </c>
      <c r="E22" s="441" t="s">
        <v>5178</v>
      </c>
      <c r="F22" s="449">
        <v>1071.21</v>
      </c>
    </row>
    <row r="23" spans="2:6" s="313" customFormat="1" x14ac:dyDescent="0.2">
      <c r="B23" s="437" t="s">
        <v>5083</v>
      </c>
      <c r="C23" s="446">
        <v>1492.21</v>
      </c>
      <c r="E23" s="441" t="s">
        <v>5179</v>
      </c>
      <c r="F23" s="449">
        <v>1652.95</v>
      </c>
    </row>
    <row r="24" spans="2:6" s="313" customFormat="1" x14ac:dyDescent="0.2">
      <c r="B24" s="437" t="s">
        <v>5084</v>
      </c>
      <c r="C24" s="446">
        <v>1826.63</v>
      </c>
      <c r="E24" s="441" t="s">
        <v>5180</v>
      </c>
      <c r="F24" s="449">
        <v>1566</v>
      </c>
    </row>
    <row r="25" spans="2:6" s="313" customFormat="1" x14ac:dyDescent="0.2">
      <c r="B25" s="437" t="s">
        <v>5085</v>
      </c>
      <c r="C25" s="446">
        <v>1098.3599999999999</v>
      </c>
      <c r="E25" s="441" t="s">
        <v>5181</v>
      </c>
      <c r="F25" s="449">
        <v>1119.6500000000001</v>
      </c>
    </row>
    <row r="26" spans="2:6" s="313" customFormat="1" x14ac:dyDescent="0.2">
      <c r="B26" s="437" t="s">
        <v>5086</v>
      </c>
      <c r="C26" s="446">
        <v>1457</v>
      </c>
      <c r="E26" s="441" t="s">
        <v>5182</v>
      </c>
      <c r="F26" s="449">
        <v>1736.37</v>
      </c>
    </row>
    <row r="27" spans="2:6" s="313" customFormat="1" x14ac:dyDescent="0.2">
      <c r="B27" s="437" t="s">
        <v>5087</v>
      </c>
      <c r="C27" s="446">
        <v>1224.5999999999999</v>
      </c>
      <c r="E27" s="441" t="s">
        <v>5183</v>
      </c>
      <c r="F27" s="449">
        <v>1495.26</v>
      </c>
    </row>
    <row r="28" spans="2:6" s="313" customFormat="1" x14ac:dyDescent="0.2">
      <c r="B28" s="437" t="s">
        <v>5088</v>
      </c>
      <c r="C28" s="446">
        <v>1780.78</v>
      </c>
      <c r="E28" s="441" t="s">
        <v>5184</v>
      </c>
      <c r="F28" s="449">
        <v>1148.21</v>
      </c>
    </row>
    <row r="29" spans="2:6" s="313" customFormat="1" x14ac:dyDescent="0.2">
      <c r="B29" s="437" t="s">
        <v>5089</v>
      </c>
      <c r="C29" s="446">
        <v>1841</v>
      </c>
      <c r="E29" s="441" t="s">
        <v>5185</v>
      </c>
      <c r="F29" s="449">
        <v>1251.4000000000001</v>
      </c>
    </row>
    <row r="30" spans="2:6" s="313" customFormat="1" x14ac:dyDescent="0.2">
      <c r="B30" s="437" t="s">
        <v>5090</v>
      </c>
      <c r="C30" s="446">
        <v>1980</v>
      </c>
      <c r="E30" s="441" t="s">
        <v>5186</v>
      </c>
      <c r="F30" s="449">
        <v>1168</v>
      </c>
    </row>
    <row r="31" spans="2:6" s="313" customFormat="1" x14ac:dyDescent="0.2">
      <c r="B31" s="437" t="s">
        <v>5091</v>
      </c>
      <c r="C31" s="446">
        <v>1802.3</v>
      </c>
      <c r="E31" s="441" t="s">
        <v>5187</v>
      </c>
      <c r="F31" s="449">
        <v>1100</v>
      </c>
    </row>
    <row r="32" spans="2:6" s="313" customFormat="1" x14ac:dyDescent="0.2">
      <c r="B32" s="437" t="s">
        <v>5092</v>
      </c>
      <c r="C32" s="446">
        <v>2124.14</v>
      </c>
      <c r="E32" s="441" t="s">
        <v>5188</v>
      </c>
      <c r="F32" s="449">
        <v>1100</v>
      </c>
    </row>
    <row r="33" spans="2:6" s="313" customFormat="1" x14ac:dyDescent="0.2">
      <c r="B33" s="437" t="s">
        <v>5093</v>
      </c>
      <c r="C33" s="446">
        <v>1092.4000000000001</v>
      </c>
      <c r="E33" s="441" t="s">
        <v>5189</v>
      </c>
      <c r="F33" s="449">
        <v>1500</v>
      </c>
    </row>
    <row r="34" spans="2:6" s="313" customFormat="1" x14ac:dyDescent="0.2">
      <c r="B34" s="437" t="s">
        <v>5094</v>
      </c>
      <c r="C34" s="446">
        <v>1465.56</v>
      </c>
      <c r="E34" s="441" t="s">
        <v>5190</v>
      </c>
      <c r="F34" s="449">
        <v>1030</v>
      </c>
    </row>
    <row r="35" spans="2:6" s="313" customFormat="1" x14ac:dyDescent="0.2">
      <c r="B35" s="437" t="s">
        <v>5095</v>
      </c>
      <c r="C35" s="446">
        <v>2085</v>
      </c>
      <c r="E35" s="441" t="s">
        <v>5191</v>
      </c>
      <c r="F35" s="449">
        <v>1303.3399999999999</v>
      </c>
    </row>
    <row r="36" spans="2:6" s="313" customFormat="1" x14ac:dyDescent="0.2">
      <c r="B36" s="437" t="s">
        <v>5096</v>
      </c>
      <c r="C36" s="446">
        <v>1500</v>
      </c>
      <c r="E36" s="441" t="s">
        <v>5192</v>
      </c>
      <c r="F36" s="449">
        <v>1877.02</v>
      </c>
    </row>
    <row r="37" spans="2:6" s="313" customFormat="1" x14ac:dyDescent="0.2">
      <c r="B37" s="437" t="s">
        <v>5097</v>
      </c>
      <c r="C37" s="446">
        <v>2010</v>
      </c>
      <c r="E37" s="441" t="s">
        <v>5193</v>
      </c>
      <c r="F37" s="449">
        <v>1501</v>
      </c>
    </row>
    <row r="38" spans="2:6" s="313" customFormat="1" x14ac:dyDescent="0.2">
      <c r="B38" s="437" t="s">
        <v>5098</v>
      </c>
      <c r="C38" s="446">
        <v>1125.8399999999999</v>
      </c>
      <c r="E38" s="441" t="s">
        <v>5194</v>
      </c>
      <c r="F38" s="449">
        <v>1255.04</v>
      </c>
    </row>
    <row r="39" spans="2:6" s="313" customFormat="1" x14ac:dyDescent="0.2">
      <c r="B39" s="437" t="s">
        <v>5099</v>
      </c>
      <c r="C39" s="446">
        <v>1340.64</v>
      </c>
      <c r="E39" s="441" t="s">
        <v>5195</v>
      </c>
      <c r="F39" s="449">
        <v>1257.99</v>
      </c>
    </row>
    <row r="40" spans="2:6" s="313" customFormat="1" x14ac:dyDescent="0.2">
      <c r="B40" s="437" t="s">
        <v>5100</v>
      </c>
      <c r="C40" s="446">
        <v>1309</v>
      </c>
      <c r="E40" s="441" t="s">
        <v>5196</v>
      </c>
      <c r="F40" s="449">
        <v>1914.21</v>
      </c>
    </row>
    <row r="41" spans="2:6" s="313" customFormat="1" x14ac:dyDescent="0.2">
      <c r="B41" s="437" t="s">
        <v>5101</v>
      </c>
      <c r="C41" s="446">
        <v>1470</v>
      </c>
      <c r="E41" s="441" t="s">
        <v>5197</v>
      </c>
      <c r="F41" s="449">
        <v>1305</v>
      </c>
    </row>
    <row r="42" spans="2:6" s="313" customFormat="1" x14ac:dyDescent="0.2">
      <c r="B42" s="437" t="s">
        <v>5102</v>
      </c>
      <c r="C42" s="446">
        <v>1500</v>
      </c>
      <c r="E42" s="441" t="s">
        <v>5198</v>
      </c>
      <c r="F42" s="449">
        <v>2000</v>
      </c>
    </row>
    <row r="43" spans="2:6" s="313" customFormat="1" x14ac:dyDescent="0.2">
      <c r="B43" s="437" t="s">
        <v>5103</v>
      </c>
      <c r="C43" s="446">
        <v>2001.75</v>
      </c>
      <c r="E43" s="441" t="s">
        <v>5199</v>
      </c>
      <c r="F43" s="449">
        <v>1417.9</v>
      </c>
    </row>
    <row r="44" spans="2:6" s="313" customFormat="1" x14ac:dyDescent="0.2">
      <c r="B44" s="437" t="s">
        <v>5104</v>
      </c>
      <c r="C44" s="446">
        <v>1300</v>
      </c>
      <c r="E44" s="441" t="s">
        <v>5200</v>
      </c>
      <c r="F44" s="449">
        <v>1621.38</v>
      </c>
    </row>
    <row r="45" spans="2:6" s="313" customFormat="1" x14ac:dyDescent="0.2">
      <c r="B45" s="437" t="s">
        <v>5105</v>
      </c>
      <c r="C45" s="446">
        <v>1848.05</v>
      </c>
      <c r="E45" s="441" t="s">
        <v>5201</v>
      </c>
      <c r="F45" s="449">
        <v>1246.96</v>
      </c>
    </row>
    <row r="46" spans="2:6" s="313" customFormat="1" x14ac:dyDescent="0.2">
      <c r="B46" s="437" t="s">
        <v>5106</v>
      </c>
      <c r="C46" s="446">
        <v>1280.8</v>
      </c>
      <c r="E46" s="441" t="s">
        <v>5202</v>
      </c>
      <c r="F46" s="449">
        <v>1850</v>
      </c>
    </row>
    <row r="47" spans="2:6" s="313" customFormat="1" x14ac:dyDescent="0.2">
      <c r="B47" s="437" t="s">
        <v>5107</v>
      </c>
      <c r="C47" s="446">
        <v>1064.5</v>
      </c>
      <c r="E47" s="441" t="s">
        <v>5203</v>
      </c>
      <c r="F47" s="449">
        <v>2470</v>
      </c>
    </row>
    <row r="48" spans="2:6" s="313" customFormat="1" x14ac:dyDescent="0.2">
      <c r="B48" s="437" t="s">
        <v>5108</v>
      </c>
      <c r="C48" s="446">
        <v>2094.9699999999998</v>
      </c>
      <c r="E48" s="441" t="s">
        <v>5204</v>
      </c>
      <c r="F48" s="449">
        <v>2334.08</v>
      </c>
    </row>
    <row r="49" spans="2:6" s="313" customFormat="1" x14ac:dyDescent="0.2">
      <c r="B49" s="437" t="s">
        <v>5109</v>
      </c>
      <c r="C49" s="446">
        <v>1055</v>
      </c>
      <c r="E49" s="441" t="s">
        <v>5205</v>
      </c>
      <c r="F49" s="449">
        <v>1616.05</v>
      </c>
    </row>
    <row r="50" spans="2:6" s="313" customFormat="1" x14ac:dyDescent="0.2">
      <c r="B50" s="437" t="s">
        <v>5110</v>
      </c>
      <c r="C50" s="446">
        <v>2029.8</v>
      </c>
      <c r="E50" s="441" t="s">
        <v>5206</v>
      </c>
      <c r="F50" s="449">
        <v>1826.5</v>
      </c>
    </row>
    <row r="51" spans="2:6" s="313" customFormat="1" x14ac:dyDescent="0.2">
      <c r="B51" s="437" t="s">
        <v>5111</v>
      </c>
      <c r="C51" s="446">
        <v>1785</v>
      </c>
      <c r="E51" s="441" t="s">
        <v>5207</v>
      </c>
      <c r="F51" s="449">
        <v>1029.95</v>
      </c>
    </row>
    <row r="52" spans="2:6" s="313" customFormat="1" x14ac:dyDescent="0.2">
      <c r="B52" s="437" t="s">
        <v>5112</v>
      </c>
      <c r="C52" s="446">
        <v>1630.12</v>
      </c>
      <c r="E52" s="441" t="s">
        <v>5208</v>
      </c>
      <c r="F52" s="449">
        <v>1430.89</v>
      </c>
    </row>
    <row r="53" spans="2:6" s="313" customFormat="1" x14ac:dyDescent="0.2">
      <c r="B53" s="437" t="s">
        <v>5113</v>
      </c>
      <c r="C53" s="446">
        <v>1557.7</v>
      </c>
      <c r="E53" s="441" t="s">
        <v>5209</v>
      </c>
      <c r="F53" s="449">
        <v>1005</v>
      </c>
    </row>
    <row r="54" spans="2:6" s="313" customFormat="1" x14ac:dyDescent="0.2">
      <c r="B54" s="437" t="s">
        <v>5114</v>
      </c>
      <c r="C54" s="446">
        <v>2325</v>
      </c>
      <c r="E54" s="441" t="s">
        <v>5210</v>
      </c>
      <c r="F54" s="449">
        <v>1600</v>
      </c>
    </row>
    <row r="55" spans="2:6" s="313" customFormat="1" x14ac:dyDescent="0.2">
      <c r="B55" s="437" t="s">
        <v>5115</v>
      </c>
      <c r="C55" s="446">
        <v>1430.75</v>
      </c>
      <c r="E55" s="441" t="s">
        <v>5211</v>
      </c>
      <c r="F55" s="449">
        <v>2306</v>
      </c>
    </row>
    <row r="56" spans="2:6" s="313" customFormat="1" x14ac:dyDescent="0.2">
      <c r="B56" s="437" t="s">
        <v>5116</v>
      </c>
      <c r="C56" s="446">
        <v>1335</v>
      </c>
      <c r="E56" s="441" t="s">
        <v>5212</v>
      </c>
      <c r="F56" s="449">
        <v>1437.61</v>
      </c>
    </row>
    <row r="57" spans="2:6" s="313" customFormat="1" x14ac:dyDescent="0.2">
      <c r="B57" s="437" t="s">
        <v>5117</v>
      </c>
      <c r="C57" s="446">
        <v>1645.9</v>
      </c>
      <c r="E57" s="441" t="s">
        <v>5213</v>
      </c>
      <c r="F57" s="449">
        <v>1530.69</v>
      </c>
    </row>
    <row r="58" spans="2:6" s="313" customFormat="1" x14ac:dyDescent="0.2">
      <c r="B58" s="437" t="s">
        <v>5118</v>
      </c>
      <c r="C58" s="446">
        <v>1800</v>
      </c>
      <c r="E58" s="441" t="s">
        <v>5214</v>
      </c>
      <c r="F58" s="449">
        <v>1661.18</v>
      </c>
    </row>
    <row r="59" spans="2:6" s="313" customFormat="1" x14ac:dyDescent="0.2">
      <c r="B59" s="437" t="s">
        <v>5119</v>
      </c>
      <c r="C59" s="446">
        <v>1255.8499999999999</v>
      </c>
      <c r="E59" s="441" t="s">
        <v>5215</v>
      </c>
      <c r="F59" s="449">
        <v>1947.23</v>
      </c>
    </row>
    <row r="60" spans="2:6" s="313" customFormat="1" x14ac:dyDescent="0.2">
      <c r="B60" s="437" t="s">
        <v>5120</v>
      </c>
      <c r="C60" s="446">
        <v>1153.67</v>
      </c>
      <c r="E60" s="441" t="s">
        <v>5216</v>
      </c>
      <c r="F60" s="449">
        <v>1200.6500000000001</v>
      </c>
    </row>
    <row r="61" spans="2:6" s="313" customFormat="1" x14ac:dyDescent="0.2">
      <c r="B61" s="437" t="s">
        <v>5121</v>
      </c>
      <c r="C61" s="446">
        <v>1019.88</v>
      </c>
      <c r="E61" s="441" t="s">
        <v>5217</v>
      </c>
      <c r="F61" s="449">
        <v>2220</v>
      </c>
    </row>
    <row r="62" spans="2:6" s="313" customFormat="1" x14ac:dyDescent="0.2">
      <c r="B62" s="437" t="s">
        <v>5122</v>
      </c>
      <c r="C62" s="446">
        <v>1580</v>
      </c>
      <c r="E62" s="441" t="s">
        <v>5218</v>
      </c>
      <c r="F62" s="449">
        <v>1320</v>
      </c>
    </row>
    <row r="63" spans="2:6" s="313" customFormat="1" x14ac:dyDescent="0.2">
      <c r="B63" s="437" t="s">
        <v>5123</v>
      </c>
      <c r="C63" s="446">
        <v>2178.34</v>
      </c>
      <c r="E63" s="441" t="s">
        <v>5219</v>
      </c>
      <c r="F63" s="449">
        <v>1050</v>
      </c>
    </row>
    <row r="64" spans="2:6" s="313" customFormat="1" x14ac:dyDescent="0.2">
      <c r="B64" s="437" t="s">
        <v>5124</v>
      </c>
      <c r="C64" s="446">
        <v>1301.9100000000001</v>
      </c>
      <c r="E64" s="441" t="s">
        <v>5220</v>
      </c>
      <c r="F64" s="449">
        <v>1111.8</v>
      </c>
    </row>
    <row r="65" spans="2:6" s="313" customFormat="1" x14ac:dyDescent="0.2">
      <c r="B65" s="437" t="s">
        <v>5125</v>
      </c>
      <c r="C65" s="446">
        <v>2119</v>
      </c>
      <c r="E65" s="441" t="s">
        <v>5221</v>
      </c>
      <c r="F65" s="449">
        <v>2410</v>
      </c>
    </row>
    <row r="66" spans="2:6" s="313" customFormat="1" x14ac:dyDescent="0.2">
      <c r="B66" s="437" t="s">
        <v>5126</v>
      </c>
      <c r="C66" s="446">
        <v>1799.35</v>
      </c>
      <c r="E66" s="441" t="s">
        <v>5222</v>
      </c>
      <c r="F66" s="449">
        <v>1136.25</v>
      </c>
    </row>
    <row r="67" spans="2:6" s="313" customFormat="1" x14ac:dyDescent="0.2">
      <c r="B67" s="437" t="s">
        <v>5127</v>
      </c>
      <c r="C67" s="446">
        <v>2105.9</v>
      </c>
      <c r="E67" s="441" t="s">
        <v>5223</v>
      </c>
      <c r="F67" s="449">
        <v>1532.54</v>
      </c>
    </row>
    <row r="68" spans="2:6" s="313" customFormat="1" x14ac:dyDescent="0.2">
      <c r="B68" s="437" t="s">
        <v>5128</v>
      </c>
      <c r="C68" s="446">
        <v>1132.1300000000001</v>
      </c>
      <c r="E68" s="441" t="s">
        <v>5224</v>
      </c>
      <c r="F68" s="449">
        <v>1009.25</v>
      </c>
    </row>
    <row r="69" spans="2:6" s="313" customFormat="1" x14ac:dyDescent="0.2">
      <c r="B69" s="437" t="s">
        <v>5129</v>
      </c>
      <c r="C69" s="446">
        <v>1050</v>
      </c>
      <c r="E69" s="441" t="s">
        <v>5225</v>
      </c>
      <c r="F69" s="449">
        <v>1005</v>
      </c>
    </row>
    <row r="70" spans="2:6" s="313" customFormat="1" x14ac:dyDescent="0.2">
      <c r="B70" s="437" t="s">
        <v>5130</v>
      </c>
      <c r="C70" s="446">
        <v>1000</v>
      </c>
      <c r="E70" s="441" t="s">
        <v>5226</v>
      </c>
      <c r="F70" s="449">
        <v>1029.82</v>
      </c>
    </row>
    <row r="71" spans="2:6" s="313" customFormat="1" x14ac:dyDescent="0.2">
      <c r="B71" s="437" t="s">
        <v>5131</v>
      </c>
      <c r="C71" s="446">
        <v>2190</v>
      </c>
      <c r="E71" s="441" t="s">
        <v>5227</v>
      </c>
      <c r="F71" s="449">
        <v>1184</v>
      </c>
    </row>
    <row r="72" spans="2:6" s="313" customFormat="1" x14ac:dyDescent="0.2">
      <c r="B72" s="437" t="s">
        <v>5132</v>
      </c>
      <c r="C72" s="446">
        <v>1553.21</v>
      </c>
      <c r="E72" s="441" t="s">
        <v>5228</v>
      </c>
      <c r="F72" s="449">
        <v>1841.88</v>
      </c>
    </row>
    <row r="73" spans="2:6" s="313" customFormat="1" x14ac:dyDescent="0.2">
      <c r="B73" s="437" t="s">
        <v>5133</v>
      </c>
      <c r="C73" s="446">
        <v>2075</v>
      </c>
      <c r="E73" s="441" t="s">
        <v>5229</v>
      </c>
      <c r="F73" s="449">
        <v>1776</v>
      </c>
    </row>
    <row r="74" spans="2:6" s="313" customFormat="1" x14ac:dyDescent="0.2">
      <c r="B74" s="437" t="s">
        <v>5134</v>
      </c>
      <c r="C74" s="446">
        <v>1200</v>
      </c>
      <c r="E74" s="441" t="s">
        <v>5230</v>
      </c>
      <c r="F74" s="449">
        <v>1062.7</v>
      </c>
    </row>
    <row r="75" spans="2:6" s="313" customFormat="1" x14ac:dyDescent="0.2">
      <c r="B75" s="437" t="s">
        <v>5135</v>
      </c>
      <c r="C75" s="446">
        <v>1760.38</v>
      </c>
      <c r="E75" s="441" t="s">
        <v>5231</v>
      </c>
      <c r="F75" s="449">
        <v>1450</v>
      </c>
    </row>
    <row r="76" spans="2:6" s="313" customFormat="1" x14ac:dyDescent="0.2">
      <c r="B76" s="437" t="s">
        <v>5136</v>
      </c>
      <c r="C76" s="446">
        <v>1865</v>
      </c>
      <c r="E76" s="441" t="s">
        <v>5232</v>
      </c>
      <c r="F76" s="449">
        <v>2250</v>
      </c>
    </row>
    <row r="77" spans="2:6" s="313" customFormat="1" x14ac:dyDescent="0.2">
      <c r="B77" s="437" t="s">
        <v>5137</v>
      </c>
      <c r="C77" s="446">
        <v>2420.13</v>
      </c>
      <c r="E77" s="441" t="s">
        <v>5233</v>
      </c>
      <c r="F77" s="449">
        <v>2400</v>
      </c>
    </row>
    <row r="78" spans="2:6" s="313" customFormat="1" x14ac:dyDescent="0.2">
      <c r="B78" s="437" t="s">
        <v>5138</v>
      </c>
      <c r="C78" s="446">
        <v>1000</v>
      </c>
      <c r="E78" s="441" t="s">
        <v>5234</v>
      </c>
      <c r="F78" s="449">
        <v>1660.87</v>
      </c>
    </row>
    <row r="79" spans="2:6" s="313" customFormat="1" x14ac:dyDescent="0.2">
      <c r="B79" s="437" t="s">
        <v>5139</v>
      </c>
      <c r="C79" s="446">
        <v>2136.25</v>
      </c>
      <c r="E79" s="441" t="s">
        <v>5235</v>
      </c>
      <c r="F79" s="449">
        <v>1317</v>
      </c>
    </row>
    <row r="80" spans="2:6" s="313" customFormat="1" x14ac:dyDescent="0.2">
      <c r="B80" s="437" t="s">
        <v>5140</v>
      </c>
      <c r="C80" s="446">
        <v>1936.6</v>
      </c>
      <c r="E80" s="441" t="s">
        <v>5236</v>
      </c>
      <c r="F80" s="449">
        <v>1316.17</v>
      </c>
    </row>
    <row r="81" spans="2:6" s="313" customFormat="1" x14ac:dyDescent="0.2">
      <c r="B81" s="437" t="s">
        <v>5141</v>
      </c>
      <c r="C81" s="446">
        <v>1218.5999999999999</v>
      </c>
      <c r="E81" s="441" t="s">
        <v>5237</v>
      </c>
      <c r="F81" s="449">
        <v>1792.8</v>
      </c>
    </row>
    <row r="82" spans="2:6" s="313" customFormat="1" x14ac:dyDescent="0.2">
      <c r="B82" s="437" t="s">
        <v>5142</v>
      </c>
      <c r="C82" s="446">
        <v>1830</v>
      </c>
      <c r="E82" s="441" t="s">
        <v>5238</v>
      </c>
      <c r="F82" s="449">
        <v>1222.44</v>
      </c>
    </row>
    <row r="83" spans="2:6" s="313" customFormat="1" x14ac:dyDescent="0.2">
      <c r="B83" s="437" t="s">
        <v>5143</v>
      </c>
      <c r="C83" s="446">
        <v>1227.75</v>
      </c>
      <c r="E83" s="441" t="s">
        <v>5239</v>
      </c>
      <c r="F83" s="449">
        <v>1767.25</v>
      </c>
    </row>
    <row r="84" spans="2:6" s="313" customFormat="1" x14ac:dyDescent="0.2">
      <c r="B84" s="437" t="s">
        <v>5144</v>
      </c>
      <c r="C84" s="446">
        <v>1140</v>
      </c>
      <c r="E84" s="441" t="s">
        <v>5240</v>
      </c>
      <c r="F84" s="449">
        <v>2307.5</v>
      </c>
    </row>
    <row r="85" spans="2:6" s="313" customFormat="1" x14ac:dyDescent="0.2">
      <c r="B85" s="437" t="s">
        <v>5145</v>
      </c>
      <c r="C85" s="446">
        <v>1170.27</v>
      </c>
      <c r="E85" s="441" t="s">
        <v>5241</v>
      </c>
      <c r="F85" s="449">
        <v>2000</v>
      </c>
    </row>
    <row r="86" spans="2:6" s="313" customFormat="1" x14ac:dyDescent="0.2">
      <c r="B86" s="437" t="s">
        <v>5146</v>
      </c>
      <c r="C86" s="446">
        <v>1500</v>
      </c>
      <c r="E86" s="441" t="s">
        <v>5242</v>
      </c>
      <c r="F86" s="449">
        <v>1482.8</v>
      </c>
    </row>
    <row r="87" spans="2:6" s="313" customFormat="1" x14ac:dyDescent="0.2">
      <c r="B87" s="437" t="s">
        <v>5147</v>
      </c>
      <c r="C87" s="446">
        <v>1400</v>
      </c>
      <c r="E87" s="441" t="s">
        <v>5243</v>
      </c>
      <c r="F87" s="449">
        <v>1136</v>
      </c>
    </row>
    <row r="88" spans="2:6" s="313" customFormat="1" x14ac:dyDescent="0.2">
      <c r="B88" s="437" t="s">
        <v>5148</v>
      </c>
      <c r="C88" s="446">
        <v>1093</v>
      </c>
      <c r="E88" s="441" t="s">
        <v>5244</v>
      </c>
      <c r="F88" s="449">
        <v>1582.91</v>
      </c>
    </row>
    <row r="89" spans="2:6" s="313" customFormat="1" x14ac:dyDescent="0.2">
      <c r="B89" s="437" t="s">
        <v>5149</v>
      </c>
      <c r="C89" s="446">
        <v>2251.96</v>
      </c>
      <c r="E89" s="441" t="s">
        <v>5245</v>
      </c>
      <c r="F89" s="449">
        <v>1419.98</v>
      </c>
    </row>
    <row r="90" spans="2:6" s="313" customFormat="1" x14ac:dyDescent="0.2">
      <c r="B90" s="437" t="s">
        <v>5150</v>
      </c>
      <c r="C90" s="446">
        <v>1777.74</v>
      </c>
      <c r="E90" s="441" t="s">
        <v>5246</v>
      </c>
      <c r="F90" s="449">
        <v>1275.6600000000001</v>
      </c>
    </row>
    <row r="91" spans="2:6" s="313" customFormat="1" x14ac:dyDescent="0.2">
      <c r="B91" s="437" t="s">
        <v>5151</v>
      </c>
      <c r="C91" s="446">
        <v>2309.9499999999998</v>
      </c>
      <c r="E91" s="441" t="s">
        <v>5247</v>
      </c>
      <c r="F91" s="449">
        <v>1279.1199999999999</v>
      </c>
    </row>
    <row r="92" spans="2:6" s="313" customFormat="1" x14ac:dyDescent="0.2">
      <c r="B92" s="437" t="s">
        <v>5152</v>
      </c>
      <c r="C92" s="446">
        <v>1570</v>
      </c>
      <c r="E92" s="441" t="s">
        <v>5248</v>
      </c>
      <c r="F92" s="449">
        <v>1391.66</v>
      </c>
    </row>
    <row r="93" spans="2:6" s="313" customFormat="1" x14ac:dyDescent="0.2">
      <c r="B93" s="437" t="s">
        <v>5153</v>
      </c>
      <c r="C93" s="446">
        <v>1465</v>
      </c>
      <c r="E93" s="441" t="s">
        <v>5249</v>
      </c>
      <c r="F93" s="449">
        <v>1203.5999999999999</v>
      </c>
    </row>
    <row r="94" spans="2:6" s="313" customFormat="1" x14ac:dyDescent="0.2">
      <c r="B94" s="437" t="s">
        <v>5154</v>
      </c>
      <c r="C94" s="446">
        <v>1875</v>
      </c>
      <c r="E94" s="441" t="s">
        <v>5250</v>
      </c>
      <c r="F94" s="449">
        <v>1923.9</v>
      </c>
    </row>
    <row r="95" spans="2:6" s="313" customFormat="1" x14ac:dyDescent="0.2">
      <c r="B95" s="437" t="s">
        <v>5155</v>
      </c>
      <c r="C95" s="446">
        <v>1226</v>
      </c>
      <c r="E95" s="441" t="s">
        <v>5251</v>
      </c>
      <c r="F95" s="449">
        <v>1125.24</v>
      </c>
    </row>
    <row r="96" spans="2:6" s="313" customFormat="1" x14ac:dyDescent="0.2">
      <c r="B96" s="437" t="s">
        <v>5156</v>
      </c>
      <c r="C96" s="446">
        <v>2017.88</v>
      </c>
      <c r="E96" s="441" t="s">
        <v>5252</v>
      </c>
      <c r="F96" s="449">
        <v>2178</v>
      </c>
    </row>
    <row r="97" spans="2:6" s="313" customFormat="1" x14ac:dyDescent="0.2">
      <c r="B97" s="437" t="s">
        <v>5157</v>
      </c>
      <c r="C97" s="446">
        <v>1610.55</v>
      </c>
      <c r="E97" s="441" t="s">
        <v>5253</v>
      </c>
      <c r="F97" s="449">
        <v>1327.91</v>
      </c>
    </row>
    <row r="98" spans="2:6" s="313" customFormat="1" x14ac:dyDescent="0.2">
      <c r="B98" s="437" t="s">
        <v>5158</v>
      </c>
      <c r="C98" s="446">
        <v>2104.41</v>
      </c>
      <c r="E98" s="441" t="s">
        <v>5254</v>
      </c>
      <c r="F98" s="449">
        <v>1185</v>
      </c>
    </row>
    <row r="99" spans="2:6" s="313" customFormat="1" x14ac:dyDescent="0.2">
      <c r="B99" s="437" t="s">
        <v>5159</v>
      </c>
      <c r="C99" s="446">
        <v>2370</v>
      </c>
      <c r="E99" s="441" t="s">
        <v>5255</v>
      </c>
      <c r="F99" s="449">
        <v>1044</v>
      </c>
    </row>
    <row r="100" spans="2:6" s="313" customFormat="1" x14ac:dyDescent="0.2">
      <c r="B100" s="437" t="s">
        <v>5160</v>
      </c>
      <c r="C100" s="446">
        <v>1348.47</v>
      </c>
      <c r="E100" s="441" t="s">
        <v>5256</v>
      </c>
      <c r="F100" s="449">
        <v>1175</v>
      </c>
    </row>
    <row r="101" spans="2:6" s="313" customFormat="1" x14ac:dyDescent="0.2">
      <c r="B101" s="437" t="s">
        <v>5161</v>
      </c>
      <c r="C101" s="446">
        <v>2363.38</v>
      </c>
      <c r="E101" s="441" t="s">
        <v>5257</v>
      </c>
      <c r="F101" s="449">
        <v>2145</v>
      </c>
    </row>
    <row r="102" spans="2:6" s="313" customFormat="1" x14ac:dyDescent="0.2">
      <c r="B102" s="437" t="s">
        <v>5162</v>
      </c>
      <c r="C102" s="446">
        <v>2052</v>
      </c>
      <c r="E102" s="441" t="s">
        <v>5258</v>
      </c>
      <c r="F102" s="449">
        <v>1795</v>
      </c>
    </row>
    <row r="103" spans="2:6" s="313" customFormat="1" ht="11.25" x14ac:dyDescent="0.2">
      <c r="B103" s="113"/>
      <c r="C103" s="112"/>
      <c r="E103" s="113"/>
      <c r="F103" s="112"/>
    </row>
    <row r="114" spans="2:2" x14ac:dyDescent="0.2">
      <c r="B114" s="314"/>
    </row>
  </sheetData>
  <sheetProtection formatCells="0" insertRows="0"/>
  <mergeCells count="2">
    <mergeCell ref="A1:F1"/>
    <mergeCell ref="B2:F2"/>
  </mergeCells>
  <phoneticPr fontId="5" type="noConversion"/>
  <conditionalFormatting sqref="B4">
    <cfRule type="cellIs" dxfId="9" priority="1" operator="notEqual">
      <formula>"Choose District From Dropdown on 'ASA 1'"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autoPageBreaks="0"/>
  </sheetPr>
  <dimension ref="A1:F114"/>
  <sheetViews>
    <sheetView showGridLines="0" zoomScaleNormal="100" workbookViewId="0">
      <pane ySplit="2" topLeftCell="A3" activePane="bottomLeft" state="frozen"/>
      <selection activeCell="A5" sqref="A5:K5"/>
      <selection pane="bottomLeft" activeCell="B14" sqref="B14"/>
    </sheetView>
  </sheetViews>
  <sheetFormatPr defaultColWidth="9.140625" defaultRowHeight="12.75" x14ac:dyDescent="0.2"/>
  <cols>
    <col min="1" max="1" width="3.140625" style="293" customWidth="1"/>
    <col min="2" max="2" width="36.5703125" style="293" customWidth="1"/>
    <col min="3" max="3" width="18.85546875" style="293" customWidth="1"/>
    <col min="4" max="4" width="2.5703125" style="293" customWidth="1"/>
    <col min="5" max="5" width="36.5703125" style="293" customWidth="1"/>
    <col min="6" max="6" width="18.85546875" style="293" customWidth="1"/>
    <col min="7" max="7" width="4.7109375" style="293" customWidth="1"/>
    <col min="8" max="16384" width="9.140625" style="293"/>
  </cols>
  <sheetData>
    <row r="1" spans="1:6" x14ac:dyDescent="0.2">
      <c r="A1" s="529" t="s">
        <v>1034</v>
      </c>
      <c r="B1" s="530"/>
      <c r="C1" s="530"/>
      <c r="D1" s="530"/>
      <c r="E1" s="530"/>
      <c r="F1" s="530"/>
    </row>
    <row r="2" spans="1:6" x14ac:dyDescent="0.2">
      <c r="A2"/>
      <c r="B2" s="548" t="s">
        <v>3465</v>
      </c>
      <c r="C2" s="548"/>
      <c r="D2" s="548"/>
      <c r="E2" s="548"/>
      <c r="F2" s="548"/>
    </row>
    <row r="3" spans="1:6" ht="14.25" customHeight="1" x14ac:dyDescent="0.2">
      <c r="B3" s="296"/>
      <c r="C3" s="296"/>
      <c r="D3" s="296"/>
      <c r="E3" s="296"/>
      <c r="F3" s="296"/>
    </row>
    <row r="4" spans="1:6" x14ac:dyDescent="0.2">
      <c r="A4" s="296"/>
      <c r="B4" s="316" t="str">
        <f>IF('Cover Page'!$H$10="DistrictChosen",INDEX(Table1[],MATCH('Cover Page'!$D$10,Table1[RCDT],0),1),"Choose District From Dropdown on 'ASA 1'")</f>
        <v>Freeport SD 145</v>
      </c>
      <c r="C4" s="287" t="s">
        <v>3467</v>
      </c>
      <c r="D4" s="296"/>
      <c r="E4" s="296"/>
      <c r="F4" s="296"/>
    </row>
    <row r="5" spans="1:6" x14ac:dyDescent="0.2">
      <c r="B5" s="296"/>
      <c r="C5" s="296"/>
      <c r="D5" s="296"/>
      <c r="E5" s="296"/>
      <c r="F5" s="296"/>
    </row>
    <row r="6" spans="1:6" x14ac:dyDescent="0.2">
      <c r="B6" s="270" t="s">
        <v>88</v>
      </c>
      <c r="C6" s="271" t="s">
        <v>84</v>
      </c>
      <c r="D6" s="311"/>
      <c r="E6" s="272" t="s">
        <v>88</v>
      </c>
      <c r="F6" s="273" t="s">
        <v>84</v>
      </c>
    </row>
    <row r="7" spans="1:6" s="313" customFormat="1" x14ac:dyDescent="0.2">
      <c r="B7" s="447" t="s">
        <v>5352</v>
      </c>
      <c r="C7" s="450">
        <v>950.4</v>
      </c>
      <c r="D7" s="315"/>
      <c r="E7" s="444" t="s">
        <v>5353</v>
      </c>
      <c r="F7" s="452">
        <v>802.78</v>
      </c>
    </row>
    <row r="8" spans="1:6" s="313" customFormat="1" x14ac:dyDescent="0.2">
      <c r="B8" s="437" t="s">
        <v>5351</v>
      </c>
      <c r="C8" s="451">
        <v>500</v>
      </c>
      <c r="D8" s="315"/>
      <c r="E8" s="441" t="s">
        <v>5354</v>
      </c>
      <c r="F8" s="453">
        <v>793</v>
      </c>
    </row>
    <row r="9" spans="1:6" s="313" customFormat="1" x14ac:dyDescent="0.2">
      <c r="B9" s="437" t="s">
        <v>5350</v>
      </c>
      <c r="C9" s="451">
        <v>713.78</v>
      </c>
      <c r="D9" s="315"/>
      <c r="E9" s="441" t="s">
        <v>5355</v>
      </c>
      <c r="F9" s="453">
        <v>861.27</v>
      </c>
    </row>
    <row r="10" spans="1:6" s="313" customFormat="1" x14ac:dyDescent="0.2">
      <c r="B10" s="437" t="s">
        <v>5349</v>
      </c>
      <c r="C10" s="451">
        <v>800</v>
      </c>
      <c r="D10" s="315"/>
      <c r="E10" s="441" t="s">
        <v>5356</v>
      </c>
      <c r="F10" s="453">
        <v>910.16</v>
      </c>
    </row>
    <row r="11" spans="1:6" s="313" customFormat="1" x14ac:dyDescent="0.2">
      <c r="B11" s="437" t="s">
        <v>5348</v>
      </c>
      <c r="C11" s="451">
        <v>840</v>
      </c>
      <c r="D11" s="315"/>
      <c r="E11" s="441" t="s">
        <v>5357</v>
      </c>
      <c r="F11" s="453">
        <v>840</v>
      </c>
    </row>
    <row r="12" spans="1:6" s="313" customFormat="1" x14ac:dyDescent="0.2">
      <c r="B12" s="437" t="s">
        <v>5347</v>
      </c>
      <c r="C12" s="451">
        <v>901.97</v>
      </c>
      <c r="D12" s="315"/>
      <c r="E12" s="441" t="s">
        <v>5358</v>
      </c>
      <c r="F12" s="453">
        <v>500</v>
      </c>
    </row>
    <row r="13" spans="1:6" s="313" customFormat="1" x14ac:dyDescent="0.2">
      <c r="B13" s="437" t="s">
        <v>5346</v>
      </c>
      <c r="C13" s="451">
        <v>500</v>
      </c>
      <c r="D13" s="315"/>
      <c r="E13" s="441" t="s">
        <v>5359</v>
      </c>
      <c r="F13" s="453">
        <v>602.5</v>
      </c>
    </row>
    <row r="14" spans="1:6" s="313" customFormat="1" x14ac:dyDescent="0.2">
      <c r="B14" s="437" t="s">
        <v>5345</v>
      </c>
      <c r="C14" s="451">
        <v>840</v>
      </c>
      <c r="D14" s="315"/>
      <c r="E14" s="441" t="s">
        <v>5360</v>
      </c>
      <c r="F14" s="453">
        <v>641.41999999999996</v>
      </c>
    </row>
    <row r="15" spans="1:6" s="313" customFormat="1" x14ac:dyDescent="0.2">
      <c r="B15" s="437" t="s">
        <v>5344</v>
      </c>
      <c r="C15" s="451">
        <v>500</v>
      </c>
      <c r="D15" s="315"/>
      <c r="E15" s="441" t="s">
        <v>5361</v>
      </c>
      <c r="F15" s="453">
        <v>555</v>
      </c>
    </row>
    <row r="16" spans="1:6" s="313" customFormat="1" x14ac:dyDescent="0.2">
      <c r="B16" s="437" t="s">
        <v>5343</v>
      </c>
      <c r="C16" s="451">
        <v>600</v>
      </c>
      <c r="D16" s="315"/>
      <c r="E16" s="441" t="s">
        <v>5362</v>
      </c>
      <c r="F16" s="453">
        <v>512.86</v>
      </c>
    </row>
    <row r="17" spans="2:6" s="313" customFormat="1" x14ac:dyDescent="0.2">
      <c r="B17" s="437" t="s">
        <v>5342</v>
      </c>
      <c r="C17" s="451">
        <v>505</v>
      </c>
      <c r="D17" s="315"/>
      <c r="E17" s="441" t="s">
        <v>5363</v>
      </c>
      <c r="F17" s="453">
        <v>732</v>
      </c>
    </row>
    <row r="18" spans="2:6" s="313" customFormat="1" x14ac:dyDescent="0.2">
      <c r="B18" s="437" t="s">
        <v>5341</v>
      </c>
      <c r="C18" s="451">
        <v>560</v>
      </c>
      <c r="D18" s="315"/>
      <c r="E18" s="441" t="s">
        <v>5364</v>
      </c>
      <c r="F18" s="453">
        <v>500</v>
      </c>
    </row>
    <row r="19" spans="2:6" s="313" customFormat="1" x14ac:dyDescent="0.2">
      <c r="B19" s="437" t="s">
        <v>5340</v>
      </c>
      <c r="C19" s="451">
        <v>825</v>
      </c>
      <c r="D19" s="315"/>
      <c r="E19" s="441" t="s">
        <v>5365</v>
      </c>
      <c r="F19" s="453">
        <v>765.83</v>
      </c>
    </row>
    <row r="20" spans="2:6" s="313" customFormat="1" x14ac:dyDescent="0.2">
      <c r="B20" s="437" t="s">
        <v>5339</v>
      </c>
      <c r="C20" s="451">
        <v>561.87</v>
      </c>
      <c r="D20" s="315"/>
      <c r="E20" s="441" t="s">
        <v>5366</v>
      </c>
      <c r="F20" s="453">
        <v>500</v>
      </c>
    </row>
    <row r="21" spans="2:6" s="313" customFormat="1" x14ac:dyDescent="0.2">
      <c r="B21" s="437" t="s">
        <v>5338</v>
      </c>
      <c r="C21" s="451">
        <v>628.6</v>
      </c>
      <c r="D21" s="315"/>
      <c r="E21" s="441" t="s">
        <v>5367</v>
      </c>
      <c r="F21" s="453">
        <v>597.5</v>
      </c>
    </row>
    <row r="22" spans="2:6" s="313" customFormat="1" x14ac:dyDescent="0.2">
      <c r="B22" s="437" t="s">
        <v>5337</v>
      </c>
      <c r="C22" s="451">
        <v>672.34</v>
      </c>
      <c r="D22" s="315"/>
      <c r="E22" s="441" t="s">
        <v>5368</v>
      </c>
      <c r="F22" s="453">
        <v>926.96</v>
      </c>
    </row>
    <row r="23" spans="2:6" s="313" customFormat="1" x14ac:dyDescent="0.2">
      <c r="B23" s="437" t="s">
        <v>5336</v>
      </c>
      <c r="C23" s="451">
        <v>530</v>
      </c>
      <c r="D23" s="315"/>
      <c r="E23" s="441" t="s">
        <v>5369</v>
      </c>
      <c r="F23" s="453">
        <v>533.9</v>
      </c>
    </row>
    <row r="24" spans="2:6" s="313" customFormat="1" x14ac:dyDescent="0.2">
      <c r="B24" s="437" t="s">
        <v>5335</v>
      </c>
      <c r="C24" s="451">
        <v>938.4</v>
      </c>
      <c r="D24" s="315"/>
      <c r="E24" s="441" t="s">
        <v>5370</v>
      </c>
      <c r="F24" s="453">
        <v>789.2</v>
      </c>
    </row>
    <row r="25" spans="2:6" s="313" customFormat="1" x14ac:dyDescent="0.2">
      <c r="B25" s="437" t="s">
        <v>5334</v>
      </c>
      <c r="C25" s="451">
        <v>501.13</v>
      </c>
      <c r="D25" s="315"/>
      <c r="E25" s="441" t="s">
        <v>5371</v>
      </c>
      <c r="F25" s="453">
        <v>880.61</v>
      </c>
    </row>
    <row r="26" spans="2:6" s="313" customFormat="1" x14ac:dyDescent="0.2">
      <c r="B26" s="437" t="s">
        <v>5333</v>
      </c>
      <c r="C26" s="451">
        <v>608.4</v>
      </c>
      <c r="D26" s="315"/>
      <c r="E26" s="441" t="s">
        <v>5372</v>
      </c>
      <c r="F26" s="453">
        <v>520.83000000000004</v>
      </c>
    </row>
    <row r="27" spans="2:6" s="313" customFormat="1" x14ac:dyDescent="0.2">
      <c r="B27" s="437" t="s">
        <v>5332</v>
      </c>
      <c r="C27" s="451">
        <v>829.38</v>
      </c>
      <c r="D27" s="315"/>
      <c r="E27" s="441" t="s">
        <v>5373</v>
      </c>
      <c r="F27" s="453">
        <v>500</v>
      </c>
    </row>
    <row r="28" spans="2:6" s="313" customFormat="1" x14ac:dyDescent="0.2">
      <c r="B28" s="437" t="s">
        <v>5331</v>
      </c>
      <c r="C28" s="451">
        <v>566.46</v>
      </c>
      <c r="D28" s="315"/>
      <c r="E28" s="441" t="s">
        <v>5374</v>
      </c>
      <c r="F28" s="453">
        <v>749.97</v>
      </c>
    </row>
    <row r="29" spans="2:6" s="313" customFormat="1" x14ac:dyDescent="0.2">
      <c r="B29" s="437" t="s">
        <v>5330</v>
      </c>
      <c r="C29" s="451">
        <v>716.34</v>
      </c>
      <c r="D29" s="315"/>
      <c r="E29" s="441" t="s">
        <v>5375</v>
      </c>
      <c r="F29" s="453">
        <v>964.9</v>
      </c>
    </row>
    <row r="30" spans="2:6" s="313" customFormat="1" x14ac:dyDescent="0.2">
      <c r="B30" s="437" t="s">
        <v>5329</v>
      </c>
      <c r="C30" s="451">
        <v>880</v>
      </c>
      <c r="D30" s="315"/>
      <c r="E30" s="441" t="s">
        <v>5376</v>
      </c>
      <c r="F30" s="453">
        <v>945</v>
      </c>
    </row>
    <row r="31" spans="2:6" s="313" customFormat="1" x14ac:dyDescent="0.2">
      <c r="B31" s="437" t="s">
        <v>5328</v>
      </c>
      <c r="C31" s="451">
        <v>947.56</v>
      </c>
      <c r="D31" s="315"/>
      <c r="E31" s="441" t="s">
        <v>3749</v>
      </c>
      <c r="F31" s="453">
        <v>990</v>
      </c>
    </row>
    <row r="32" spans="2:6" s="313" customFormat="1" x14ac:dyDescent="0.2">
      <c r="B32" s="437" t="s">
        <v>5327</v>
      </c>
      <c r="C32" s="451">
        <v>615.5</v>
      </c>
      <c r="D32" s="315"/>
      <c r="E32" s="441" t="s">
        <v>5377</v>
      </c>
      <c r="F32" s="453">
        <v>985</v>
      </c>
    </row>
    <row r="33" spans="2:6" s="313" customFormat="1" x14ac:dyDescent="0.2">
      <c r="B33" s="437" t="s">
        <v>5326</v>
      </c>
      <c r="C33" s="451">
        <v>569.94000000000005</v>
      </c>
      <c r="D33" s="315"/>
      <c r="E33" s="441" t="s">
        <v>5378</v>
      </c>
      <c r="F33" s="453">
        <v>653.12</v>
      </c>
    </row>
    <row r="34" spans="2:6" s="313" customFormat="1" x14ac:dyDescent="0.2">
      <c r="B34" s="437" t="s">
        <v>5325</v>
      </c>
      <c r="C34" s="451">
        <v>552.79999999999995</v>
      </c>
      <c r="D34" s="315"/>
      <c r="E34" s="441" t="s">
        <v>5379</v>
      </c>
      <c r="F34" s="453">
        <v>730.74</v>
      </c>
    </row>
    <row r="35" spans="2:6" s="313" customFormat="1" x14ac:dyDescent="0.2">
      <c r="B35" s="437" t="s">
        <v>5324</v>
      </c>
      <c r="C35" s="451">
        <v>542.75</v>
      </c>
      <c r="D35" s="315"/>
      <c r="E35" s="441" t="s">
        <v>5380</v>
      </c>
      <c r="F35" s="453">
        <v>769.31</v>
      </c>
    </row>
    <row r="36" spans="2:6" s="313" customFormat="1" x14ac:dyDescent="0.2">
      <c r="B36" s="437" t="s">
        <v>5323</v>
      </c>
      <c r="C36" s="451">
        <v>860</v>
      </c>
      <c r="D36" s="315"/>
      <c r="E36" s="441" t="s">
        <v>5381</v>
      </c>
      <c r="F36" s="453">
        <v>650</v>
      </c>
    </row>
    <row r="37" spans="2:6" s="313" customFormat="1" x14ac:dyDescent="0.2">
      <c r="B37" s="437" t="s">
        <v>5322</v>
      </c>
      <c r="C37" s="451">
        <v>750</v>
      </c>
      <c r="D37" s="315"/>
      <c r="E37" s="441" t="s">
        <v>5382</v>
      </c>
      <c r="F37" s="453">
        <v>750</v>
      </c>
    </row>
    <row r="38" spans="2:6" s="313" customFormat="1" x14ac:dyDescent="0.2">
      <c r="B38" s="437" t="s">
        <v>5321</v>
      </c>
      <c r="C38" s="451">
        <v>507</v>
      </c>
      <c r="D38" s="315"/>
      <c r="E38" s="441" t="s">
        <v>5383</v>
      </c>
      <c r="F38" s="453">
        <v>855</v>
      </c>
    </row>
    <row r="39" spans="2:6" s="313" customFormat="1" x14ac:dyDescent="0.2">
      <c r="B39" s="437" t="s">
        <v>5320</v>
      </c>
      <c r="C39" s="451">
        <v>850</v>
      </c>
      <c r="D39" s="315"/>
      <c r="E39" s="441" t="s">
        <v>5384</v>
      </c>
      <c r="F39" s="453">
        <v>842.44</v>
      </c>
    </row>
    <row r="40" spans="2:6" s="313" customFormat="1" x14ac:dyDescent="0.2">
      <c r="B40" s="437" t="s">
        <v>5319</v>
      </c>
      <c r="C40" s="451">
        <v>677.65</v>
      </c>
      <c r="D40" s="315"/>
      <c r="E40" s="441" t="s">
        <v>5385</v>
      </c>
      <c r="F40" s="453">
        <v>800</v>
      </c>
    </row>
    <row r="41" spans="2:6" s="313" customFormat="1" x14ac:dyDescent="0.2">
      <c r="B41" s="437" t="s">
        <v>5318</v>
      </c>
      <c r="C41" s="451">
        <v>500</v>
      </c>
      <c r="D41" s="315"/>
      <c r="E41" s="441" t="s">
        <v>5386</v>
      </c>
      <c r="F41" s="453">
        <v>986.26</v>
      </c>
    </row>
    <row r="42" spans="2:6" s="313" customFormat="1" x14ac:dyDescent="0.2">
      <c r="B42" s="437" t="s">
        <v>5317</v>
      </c>
      <c r="C42" s="451">
        <v>848.75</v>
      </c>
      <c r="D42" s="315"/>
      <c r="E42" s="441" t="s">
        <v>5387</v>
      </c>
      <c r="F42" s="453">
        <v>500</v>
      </c>
    </row>
    <row r="43" spans="2:6" s="313" customFormat="1" x14ac:dyDescent="0.2">
      <c r="B43" s="437" t="s">
        <v>5316</v>
      </c>
      <c r="C43" s="451">
        <v>771.31</v>
      </c>
      <c r="D43" s="315"/>
      <c r="E43" s="441" t="s">
        <v>5388</v>
      </c>
      <c r="F43" s="453">
        <v>645.37</v>
      </c>
    </row>
    <row r="44" spans="2:6" s="313" customFormat="1" x14ac:dyDescent="0.2">
      <c r="B44" s="437" t="s">
        <v>5315</v>
      </c>
      <c r="C44" s="451">
        <v>598.26</v>
      </c>
      <c r="D44" s="315"/>
      <c r="E44" s="441" t="s">
        <v>5389</v>
      </c>
      <c r="F44" s="453">
        <v>800</v>
      </c>
    </row>
    <row r="45" spans="2:6" s="313" customFormat="1" x14ac:dyDescent="0.2">
      <c r="B45" s="437" t="s">
        <v>5314</v>
      </c>
      <c r="C45" s="451">
        <v>750</v>
      </c>
      <c r="D45" s="315"/>
      <c r="E45" s="441" t="s">
        <v>5390</v>
      </c>
      <c r="F45" s="453">
        <v>606.12</v>
      </c>
    </row>
    <row r="46" spans="2:6" s="313" customFormat="1" x14ac:dyDescent="0.2">
      <c r="B46" s="437" t="s">
        <v>5313</v>
      </c>
      <c r="C46" s="451">
        <v>996.3</v>
      </c>
      <c r="D46" s="315"/>
      <c r="E46" s="441" t="s">
        <v>5391</v>
      </c>
      <c r="F46" s="453">
        <v>582</v>
      </c>
    </row>
    <row r="47" spans="2:6" s="313" customFormat="1" x14ac:dyDescent="0.2">
      <c r="B47" s="437" t="s">
        <v>5312</v>
      </c>
      <c r="C47" s="451">
        <v>800</v>
      </c>
      <c r="D47" s="315"/>
      <c r="E47" s="441" t="s">
        <v>5392</v>
      </c>
      <c r="F47" s="453">
        <v>727.47</v>
      </c>
    </row>
    <row r="48" spans="2:6" s="313" customFormat="1" x14ac:dyDescent="0.2">
      <c r="B48" s="437" t="s">
        <v>5311</v>
      </c>
      <c r="C48" s="451">
        <v>650</v>
      </c>
      <c r="D48" s="315"/>
      <c r="E48" s="441" t="s">
        <v>5393</v>
      </c>
      <c r="F48" s="453">
        <v>766.14</v>
      </c>
    </row>
    <row r="49" spans="2:6" s="313" customFormat="1" x14ac:dyDescent="0.2">
      <c r="B49" s="437" t="s">
        <v>5310</v>
      </c>
      <c r="C49" s="451">
        <v>524.33000000000004</v>
      </c>
      <c r="D49" s="315"/>
      <c r="E49" s="441" t="s">
        <v>5394</v>
      </c>
      <c r="F49" s="453">
        <v>680</v>
      </c>
    </row>
    <row r="50" spans="2:6" s="313" customFormat="1" x14ac:dyDescent="0.2">
      <c r="B50" s="437" t="s">
        <v>5309</v>
      </c>
      <c r="C50" s="451">
        <v>585</v>
      </c>
      <c r="D50" s="315"/>
      <c r="E50" s="441" t="s">
        <v>5395</v>
      </c>
      <c r="F50" s="453">
        <v>850</v>
      </c>
    </row>
    <row r="51" spans="2:6" s="313" customFormat="1" x14ac:dyDescent="0.2">
      <c r="B51" s="437" t="s">
        <v>5308</v>
      </c>
      <c r="C51" s="451">
        <v>500</v>
      </c>
      <c r="D51" s="315"/>
      <c r="E51" s="441" t="s">
        <v>5396</v>
      </c>
      <c r="F51" s="453">
        <v>534.38</v>
      </c>
    </row>
    <row r="52" spans="2:6" s="313" customFormat="1" x14ac:dyDescent="0.2">
      <c r="B52" s="437" t="s">
        <v>5307</v>
      </c>
      <c r="C52" s="451">
        <v>620.6</v>
      </c>
      <c r="D52" s="315"/>
      <c r="E52" s="441" t="s">
        <v>5397</v>
      </c>
      <c r="F52" s="453">
        <v>940.34</v>
      </c>
    </row>
    <row r="53" spans="2:6" s="313" customFormat="1" x14ac:dyDescent="0.2">
      <c r="B53" s="437" t="s">
        <v>5306</v>
      </c>
      <c r="C53" s="451">
        <v>896</v>
      </c>
      <c r="D53" s="315"/>
      <c r="E53" s="441" t="s">
        <v>5398</v>
      </c>
      <c r="F53" s="453">
        <v>847.32</v>
      </c>
    </row>
    <row r="54" spans="2:6" s="313" customFormat="1" x14ac:dyDescent="0.2">
      <c r="B54" s="437" t="s">
        <v>5305</v>
      </c>
      <c r="C54" s="451">
        <v>680</v>
      </c>
      <c r="D54" s="315"/>
      <c r="E54" s="441" t="s">
        <v>5399</v>
      </c>
      <c r="F54" s="453">
        <v>683.02</v>
      </c>
    </row>
    <row r="55" spans="2:6" s="313" customFormat="1" x14ac:dyDescent="0.2">
      <c r="B55" s="437" t="s">
        <v>5304</v>
      </c>
      <c r="C55" s="451">
        <v>585</v>
      </c>
      <c r="D55" s="315"/>
      <c r="E55" s="441" t="s">
        <v>5400</v>
      </c>
      <c r="F55" s="453">
        <v>500</v>
      </c>
    </row>
    <row r="56" spans="2:6" s="313" customFormat="1" x14ac:dyDescent="0.2">
      <c r="B56" s="437" t="s">
        <v>5303</v>
      </c>
      <c r="C56" s="451">
        <v>550</v>
      </c>
      <c r="D56" s="315"/>
      <c r="E56" s="441" t="s">
        <v>5401</v>
      </c>
      <c r="F56" s="453">
        <v>564.75</v>
      </c>
    </row>
    <row r="57" spans="2:6" s="313" customFormat="1" x14ac:dyDescent="0.2">
      <c r="B57" s="437" t="s">
        <v>5302</v>
      </c>
      <c r="C57" s="451">
        <v>503.58</v>
      </c>
      <c r="D57" s="315"/>
      <c r="E57" s="441" t="s">
        <v>5402</v>
      </c>
      <c r="F57" s="453">
        <v>500</v>
      </c>
    </row>
    <row r="58" spans="2:6" s="313" customFormat="1" x14ac:dyDescent="0.2">
      <c r="B58" s="437" t="s">
        <v>5301</v>
      </c>
      <c r="C58" s="451">
        <v>508.91</v>
      </c>
      <c r="D58" s="315"/>
      <c r="E58" s="441" t="s">
        <v>5403</v>
      </c>
      <c r="F58" s="453">
        <v>667</v>
      </c>
    </row>
    <row r="59" spans="2:6" s="313" customFormat="1" x14ac:dyDescent="0.2">
      <c r="B59" s="437" t="s">
        <v>5300</v>
      </c>
      <c r="C59" s="451">
        <v>538.71</v>
      </c>
      <c r="D59" s="315"/>
      <c r="E59" s="441" t="s">
        <v>5404</v>
      </c>
      <c r="F59" s="453">
        <v>750</v>
      </c>
    </row>
    <row r="60" spans="2:6" s="313" customFormat="1" x14ac:dyDescent="0.2">
      <c r="B60" s="437" t="s">
        <v>5299</v>
      </c>
      <c r="C60" s="451">
        <v>892.09</v>
      </c>
      <c r="D60" s="315"/>
      <c r="E60" s="441" t="s">
        <v>5405</v>
      </c>
      <c r="F60" s="453">
        <v>745.14</v>
      </c>
    </row>
    <row r="61" spans="2:6" s="313" customFormat="1" x14ac:dyDescent="0.2">
      <c r="B61" s="437" t="s">
        <v>5298</v>
      </c>
      <c r="C61" s="451">
        <v>662.43</v>
      </c>
      <c r="D61" s="315"/>
      <c r="E61" s="441" t="s">
        <v>5406</v>
      </c>
      <c r="F61" s="453">
        <v>513.51</v>
      </c>
    </row>
    <row r="62" spans="2:6" s="313" customFormat="1" x14ac:dyDescent="0.2">
      <c r="B62" s="437" t="s">
        <v>5297</v>
      </c>
      <c r="C62" s="451">
        <v>935</v>
      </c>
      <c r="D62" s="315"/>
      <c r="E62" s="441" t="s">
        <v>5407</v>
      </c>
      <c r="F62" s="453">
        <v>600</v>
      </c>
    </row>
    <row r="63" spans="2:6" s="313" customFormat="1" x14ac:dyDescent="0.2">
      <c r="B63" s="437" t="s">
        <v>5296</v>
      </c>
      <c r="C63" s="451">
        <v>889.9</v>
      </c>
      <c r="D63" s="315"/>
      <c r="E63" s="441" t="s">
        <v>5408</v>
      </c>
      <c r="F63" s="453">
        <v>880</v>
      </c>
    </row>
    <row r="64" spans="2:6" s="313" customFormat="1" x14ac:dyDescent="0.2">
      <c r="B64" s="437" t="s">
        <v>5295</v>
      </c>
      <c r="C64" s="451">
        <v>819.71</v>
      </c>
      <c r="D64" s="315"/>
      <c r="E64" s="441" t="s">
        <v>5409</v>
      </c>
      <c r="F64" s="453">
        <v>500</v>
      </c>
    </row>
    <row r="65" spans="2:6" s="313" customFormat="1" x14ac:dyDescent="0.2">
      <c r="B65" s="437" t="s">
        <v>5294</v>
      </c>
      <c r="C65" s="451">
        <v>899</v>
      </c>
      <c r="D65" s="315"/>
      <c r="E65" s="441" t="s">
        <v>5410</v>
      </c>
      <c r="F65" s="453">
        <v>735</v>
      </c>
    </row>
    <row r="66" spans="2:6" s="313" customFormat="1" x14ac:dyDescent="0.2">
      <c r="B66" s="437" t="s">
        <v>5293</v>
      </c>
      <c r="C66" s="451">
        <v>500</v>
      </c>
      <c r="D66" s="315"/>
      <c r="E66" s="441" t="s">
        <v>5411</v>
      </c>
      <c r="F66" s="453">
        <v>712.87</v>
      </c>
    </row>
    <row r="67" spans="2:6" s="313" customFormat="1" x14ac:dyDescent="0.2">
      <c r="B67" s="437" t="s">
        <v>4435</v>
      </c>
      <c r="C67" s="451">
        <v>726.21</v>
      </c>
      <c r="D67" s="315"/>
      <c r="E67" s="441" t="s">
        <v>5412</v>
      </c>
      <c r="F67" s="453">
        <v>738.73</v>
      </c>
    </row>
    <row r="68" spans="2:6" s="313" customFormat="1" x14ac:dyDescent="0.2">
      <c r="B68" s="437" t="s">
        <v>5292</v>
      </c>
      <c r="C68" s="451">
        <v>740</v>
      </c>
      <c r="D68" s="315"/>
      <c r="E68" s="441" t="s">
        <v>5413</v>
      </c>
      <c r="F68" s="453">
        <v>638</v>
      </c>
    </row>
    <row r="69" spans="2:6" s="313" customFormat="1" x14ac:dyDescent="0.2">
      <c r="B69" s="437" t="s">
        <v>5291</v>
      </c>
      <c r="C69" s="451">
        <v>950.8</v>
      </c>
      <c r="D69" s="315"/>
      <c r="E69" s="441" t="s">
        <v>5414</v>
      </c>
      <c r="F69" s="453">
        <v>570</v>
      </c>
    </row>
    <row r="70" spans="2:6" s="313" customFormat="1" x14ac:dyDescent="0.2">
      <c r="B70" s="437" t="s">
        <v>5290</v>
      </c>
      <c r="C70" s="451">
        <v>500</v>
      </c>
      <c r="D70" s="315"/>
      <c r="E70" s="441" t="s">
        <v>5415</v>
      </c>
      <c r="F70" s="453">
        <v>800</v>
      </c>
    </row>
    <row r="71" spans="2:6" s="313" customFormat="1" x14ac:dyDescent="0.2">
      <c r="B71" s="437" t="s">
        <v>5289</v>
      </c>
      <c r="C71" s="451">
        <v>500.48</v>
      </c>
      <c r="D71" s="315"/>
      <c r="E71" s="441" t="s">
        <v>5416</v>
      </c>
      <c r="F71" s="453">
        <v>822.7</v>
      </c>
    </row>
    <row r="72" spans="2:6" s="313" customFormat="1" x14ac:dyDescent="0.2">
      <c r="B72" s="437" t="s">
        <v>5288</v>
      </c>
      <c r="C72" s="451">
        <v>873.41</v>
      </c>
      <c r="D72" s="315"/>
      <c r="E72" s="441" t="s">
        <v>5417</v>
      </c>
      <c r="F72" s="453">
        <v>874.75</v>
      </c>
    </row>
    <row r="73" spans="2:6" s="313" customFormat="1" x14ac:dyDescent="0.2">
      <c r="B73" s="437" t="s">
        <v>5287</v>
      </c>
      <c r="C73" s="451">
        <v>500</v>
      </c>
      <c r="D73" s="315"/>
      <c r="E73" s="441" t="s">
        <v>5418</v>
      </c>
      <c r="F73" s="453">
        <v>510.25</v>
      </c>
    </row>
    <row r="74" spans="2:6" s="313" customFormat="1" x14ac:dyDescent="0.2">
      <c r="B74" s="437" t="s">
        <v>5286</v>
      </c>
      <c r="C74" s="451">
        <v>670.85</v>
      </c>
      <c r="D74" s="315"/>
      <c r="E74" s="441" t="s">
        <v>5419</v>
      </c>
      <c r="F74" s="453">
        <v>900</v>
      </c>
    </row>
    <row r="75" spans="2:6" s="313" customFormat="1" x14ac:dyDescent="0.2">
      <c r="B75" s="437" t="s">
        <v>5285</v>
      </c>
      <c r="C75" s="451">
        <v>783</v>
      </c>
      <c r="D75" s="315"/>
      <c r="E75" s="441" t="s">
        <v>5420</v>
      </c>
      <c r="F75" s="453">
        <v>799.99</v>
      </c>
    </row>
    <row r="76" spans="2:6" s="313" customFormat="1" x14ac:dyDescent="0.2">
      <c r="B76" s="437" t="s">
        <v>5284</v>
      </c>
      <c r="C76" s="451">
        <v>815.89</v>
      </c>
      <c r="D76" s="315"/>
      <c r="E76" s="441" t="s">
        <v>5421</v>
      </c>
      <c r="F76" s="453">
        <v>724.79</v>
      </c>
    </row>
    <row r="77" spans="2:6" s="313" customFormat="1" x14ac:dyDescent="0.2">
      <c r="B77" s="437" t="s">
        <v>5283</v>
      </c>
      <c r="C77" s="451">
        <v>585.79999999999995</v>
      </c>
      <c r="D77" s="315"/>
      <c r="E77" s="441" t="s">
        <v>5422</v>
      </c>
      <c r="F77" s="453">
        <v>552.39</v>
      </c>
    </row>
    <row r="78" spans="2:6" s="313" customFormat="1" x14ac:dyDescent="0.2">
      <c r="B78" s="437" t="s">
        <v>5282</v>
      </c>
      <c r="C78" s="451">
        <v>900</v>
      </c>
      <c r="D78" s="315"/>
      <c r="E78" s="441" t="s">
        <v>5423</v>
      </c>
      <c r="F78" s="453">
        <v>589.49</v>
      </c>
    </row>
    <row r="79" spans="2:6" s="313" customFormat="1" x14ac:dyDescent="0.2">
      <c r="B79" s="437" t="s">
        <v>5281</v>
      </c>
      <c r="C79" s="451">
        <v>500</v>
      </c>
      <c r="D79" s="315"/>
      <c r="E79" s="441" t="s">
        <v>5424</v>
      </c>
      <c r="F79" s="453">
        <v>791.5</v>
      </c>
    </row>
    <row r="80" spans="2:6" s="313" customFormat="1" x14ac:dyDescent="0.2">
      <c r="B80" s="437" t="s">
        <v>3591</v>
      </c>
      <c r="C80" s="451">
        <v>524.47</v>
      </c>
      <c r="D80" s="315"/>
      <c r="E80" s="441" t="s">
        <v>5425</v>
      </c>
      <c r="F80" s="453">
        <v>762.19</v>
      </c>
    </row>
    <row r="81" spans="2:6" s="313" customFormat="1" x14ac:dyDescent="0.2">
      <c r="B81" s="437" t="s">
        <v>5280</v>
      </c>
      <c r="C81" s="451">
        <v>749.36</v>
      </c>
      <c r="D81" s="315"/>
      <c r="E81" s="441" t="s">
        <v>5426</v>
      </c>
      <c r="F81" s="453">
        <v>500</v>
      </c>
    </row>
    <row r="82" spans="2:6" s="313" customFormat="1" x14ac:dyDescent="0.2">
      <c r="B82" s="437" t="s">
        <v>5279</v>
      </c>
      <c r="C82" s="451">
        <v>900</v>
      </c>
      <c r="D82" s="315"/>
      <c r="E82" s="441" t="s">
        <v>5427</v>
      </c>
      <c r="F82" s="453">
        <v>905.26</v>
      </c>
    </row>
    <row r="83" spans="2:6" s="313" customFormat="1" x14ac:dyDescent="0.2">
      <c r="B83" s="437" t="s">
        <v>5278</v>
      </c>
      <c r="C83" s="451">
        <v>675</v>
      </c>
      <c r="D83" s="315"/>
      <c r="E83" s="441" t="s">
        <v>5428</v>
      </c>
      <c r="F83" s="453">
        <v>999</v>
      </c>
    </row>
    <row r="84" spans="2:6" s="313" customFormat="1" x14ac:dyDescent="0.2">
      <c r="B84" s="437" t="s">
        <v>5277</v>
      </c>
      <c r="C84" s="451">
        <v>696</v>
      </c>
      <c r="D84" s="315"/>
      <c r="E84" s="441" t="s">
        <v>5429</v>
      </c>
      <c r="F84" s="453">
        <v>500</v>
      </c>
    </row>
    <row r="85" spans="2:6" s="313" customFormat="1" x14ac:dyDescent="0.2">
      <c r="B85" s="437" t="s">
        <v>5276</v>
      </c>
      <c r="C85" s="451">
        <v>600</v>
      </c>
      <c r="D85" s="315"/>
      <c r="E85" s="441" t="s">
        <v>5430</v>
      </c>
      <c r="F85" s="453">
        <v>600</v>
      </c>
    </row>
    <row r="86" spans="2:6" s="313" customFormat="1" x14ac:dyDescent="0.2">
      <c r="B86" s="437" t="s">
        <v>5275</v>
      </c>
      <c r="C86" s="451">
        <v>800</v>
      </c>
      <c r="D86" s="315"/>
      <c r="E86" s="441" t="s">
        <v>5431</v>
      </c>
      <c r="F86" s="453">
        <v>679.32</v>
      </c>
    </row>
    <row r="87" spans="2:6" s="313" customFormat="1" x14ac:dyDescent="0.2">
      <c r="B87" s="437" t="s">
        <v>5274</v>
      </c>
      <c r="C87" s="451">
        <v>788.2</v>
      </c>
      <c r="D87" s="315"/>
      <c r="E87" s="441" t="s">
        <v>5432</v>
      </c>
      <c r="F87" s="453">
        <v>785</v>
      </c>
    </row>
    <row r="88" spans="2:6" s="313" customFormat="1" x14ac:dyDescent="0.2">
      <c r="B88" s="437" t="s">
        <v>5273</v>
      </c>
      <c r="C88" s="451">
        <v>938</v>
      </c>
      <c r="D88" s="315"/>
      <c r="E88" s="441" t="s">
        <v>5433</v>
      </c>
      <c r="F88" s="453">
        <v>719.3</v>
      </c>
    </row>
    <row r="89" spans="2:6" s="313" customFormat="1" x14ac:dyDescent="0.2">
      <c r="B89" s="437" t="s">
        <v>5272</v>
      </c>
      <c r="C89" s="451">
        <v>500</v>
      </c>
      <c r="D89" s="315"/>
      <c r="E89" s="441" t="s">
        <v>5434</v>
      </c>
      <c r="F89" s="453">
        <v>862.5</v>
      </c>
    </row>
    <row r="90" spans="2:6" s="313" customFormat="1" x14ac:dyDescent="0.2">
      <c r="B90" s="437" t="s">
        <v>5271</v>
      </c>
      <c r="C90" s="451">
        <v>600</v>
      </c>
      <c r="D90" s="315"/>
      <c r="E90" s="441" t="s">
        <v>5435</v>
      </c>
      <c r="F90" s="453">
        <v>900.25</v>
      </c>
    </row>
    <row r="91" spans="2:6" s="313" customFormat="1" x14ac:dyDescent="0.2">
      <c r="B91" s="437" t="s">
        <v>5270</v>
      </c>
      <c r="C91" s="451">
        <v>794.47</v>
      </c>
      <c r="D91" s="315"/>
      <c r="E91" s="441" t="s">
        <v>5436</v>
      </c>
      <c r="F91" s="453">
        <v>886.72</v>
      </c>
    </row>
    <row r="92" spans="2:6" s="313" customFormat="1" x14ac:dyDescent="0.2">
      <c r="B92" s="437" t="s">
        <v>5269</v>
      </c>
      <c r="C92" s="451">
        <v>854.09</v>
      </c>
      <c r="D92" s="315"/>
      <c r="E92" s="441" t="s">
        <v>5437</v>
      </c>
      <c r="F92" s="453">
        <v>979.2</v>
      </c>
    </row>
    <row r="93" spans="2:6" s="313" customFormat="1" x14ac:dyDescent="0.2">
      <c r="B93" s="437" t="s">
        <v>5268</v>
      </c>
      <c r="C93" s="451">
        <v>975</v>
      </c>
      <c r="D93" s="315"/>
      <c r="E93" s="441" t="s">
        <v>5438</v>
      </c>
      <c r="F93" s="453">
        <v>682.72</v>
      </c>
    </row>
    <row r="94" spans="2:6" s="313" customFormat="1" x14ac:dyDescent="0.2">
      <c r="B94" s="437" t="s">
        <v>5267</v>
      </c>
      <c r="C94" s="451">
        <v>800</v>
      </c>
      <c r="D94" s="315"/>
      <c r="E94" s="441" t="s">
        <v>5439</v>
      </c>
      <c r="F94" s="453">
        <v>909.82</v>
      </c>
    </row>
    <row r="95" spans="2:6" s="313" customFormat="1" x14ac:dyDescent="0.2">
      <c r="B95" s="437" t="s">
        <v>5266</v>
      </c>
      <c r="C95" s="451">
        <v>981.01</v>
      </c>
      <c r="D95" s="315"/>
      <c r="E95" s="441" t="s">
        <v>5440</v>
      </c>
      <c r="F95" s="453">
        <v>504</v>
      </c>
    </row>
    <row r="96" spans="2:6" s="313" customFormat="1" x14ac:dyDescent="0.2">
      <c r="B96" s="437" t="s">
        <v>5265</v>
      </c>
      <c r="C96" s="451">
        <v>544.5</v>
      </c>
      <c r="D96" s="315"/>
      <c r="E96" s="441" t="s">
        <v>5441</v>
      </c>
      <c r="F96" s="453">
        <v>500</v>
      </c>
    </row>
    <row r="97" spans="2:6" s="313" customFormat="1" x14ac:dyDescent="0.2">
      <c r="B97" s="437" t="s">
        <v>5264</v>
      </c>
      <c r="C97" s="451">
        <v>855</v>
      </c>
      <c r="D97" s="315"/>
      <c r="E97" s="441" t="s">
        <v>5442</v>
      </c>
      <c r="F97" s="453">
        <v>568.08000000000004</v>
      </c>
    </row>
    <row r="98" spans="2:6" s="313" customFormat="1" x14ac:dyDescent="0.2">
      <c r="B98" s="437" t="s">
        <v>5263</v>
      </c>
      <c r="C98" s="451">
        <v>660.22</v>
      </c>
      <c r="D98" s="315"/>
      <c r="E98" s="441" t="s">
        <v>5443</v>
      </c>
      <c r="F98" s="453">
        <v>506.2</v>
      </c>
    </row>
    <row r="99" spans="2:6" s="313" customFormat="1" x14ac:dyDescent="0.2">
      <c r="B99" s="437" t="s">
        <v>5262</v>
      </c>
      <c r="C99" s="451">
        <v>588.21</v>
      </c>
      <c r="D99" s="315"/>
      <c r="E99" s="441" t="s">
        <v>5444</v>
      </c>
      <c r="F99" s="453">
        <v>554</v>
      </c>
    </row>
    <row r="100" spans="2:6" s="313" customFormat="1" x14ac:dyDescent="0.2">
      <c r="B100" s="437" t="s">
        <v>5261</v>
      </c>
      <c r="C100" s="451">
        <v>795</v>
      </c>
      <c r="D100" s="315"/>
      <c r="E100" s="441" t="s">
        <v>5445</v>
      </c>
      <c r="F100" s="453">
        <v>500</v>
      </c>
    </row>
    <row r="101" spans="2:6" s="313" customFormat="1" x14ac:dyDescent="0.2">
      <c r="B101" s="437" t="s">
        <v>5260</v>
      </c>
      <c r="C101" s="451">
        <v>625</v>
      </c>
      <c r="D101" s="315"/>
      <c r="E101" s="441" t="s">
        <v>5446</v>
      </c>
      <c r="F101" s="453">
        <v>929.71</v>
      </c>
    </row>
    <row r="102" spans="2:6" s="313" customFormat="1" x14ac:dyDescent="0.2">
      <c r="B102" s="437" t="s">
        <v>5259</v>
      </c>
      <c r="C102" s="451">
        <v>720.76</v>
      </c>
      <c r="D102" s="315"/>
      <c r="E102" s="441" t="s">
        <v>5447</v>
      </c>
      <c r="F102" s="453">
        <v>724</v>
      </c>
    </row>
    <row r="103" spans="2:6" s="313" customFormat="1" ht="11.25" x14ac:dyDescent="0.2">
      <c r="B103" s="113"/>
      <c r="C103" s="112"/>
      <c r="D103" s="315"/>
      <c r="E103" s="113"/>
      <c r="F103" s="112"/>
    </row>
    <row r="114" spans="2:2" x14ac:dyDescent="0.2">
      <c r="B114" s="314"/>
    </row>
  </sheetData>
  <sheetProtection formatCells="0" insertRows="0" selectLockedCells="1"/>
  <mergeCells count="2">
    <mergeCell ref="A1:F1"/>
    <mergeCell ref="B2:F2"/>
  </mergeCells>
  <phoneticPr fontId="5" type="noConversion"/>
  <conditionalFormatting sqref="B4">
    <cfRule type="cellIs" dxfId="8" priority="1" operator="notEqual">
      <formula>"Choose District From Dropdown on 'ASA 1'"</formula>
    </cfRule>
  </conditionalFormatting>
  <printOptions headings="1" gridLinesSet="0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autoPageBreaks="0"/>
  </sheetPr>
  <dimension ref="A1:F30"/>
  <sheetViews>
    <sheetView showGridLines="0" topLeftCell="A13" zoomScaleNormal="100" workbookViewId="0">
      <selection activeCell="D26" sqref="D26:D27"/>
    </sheetView>
  </sheetViews>
  <sheetFormatPr defaultColWidth="9.140625" defaultRowHeight="12.75" x14ac:dyDescent="0.2"/>
  <cols>
    <col min="1" max="1" width="31.7109375" style="275" customWidth="1"/>
    <col min="2" max="2" width="44.7109375" style="275" customWidth="1"/>
    <col min="3" max="3" width="22.7109375" style="275" customWidth="1"/>
    <col min="4" max="4" width="22" style="85" customWidth="1"/>
    <col min="5" max="5" width="4.140625" style="85" customWidth="1"/>
    <col min="6" max="6" width="7.7109375" style="85" customWidth="1"/>
    <col min="7" max="16384" width="9.140625" style="85"/>
  </cols>
  <sheetData>
    <row r="1" spans="1:6" ht="15.75" x14ac:dyDescent="0.2">
      <c r="A1" s="564" t="str">
        <f>"REPORT ON CONTRACTS EXCEEDING $25,000 AWARDED DURING FY"&amp;'ASA24'!A2</f>
        <v>REPORT ON CONTRACTS EXCEEDING $25,000 AWARDED DURING FY2024</v>
      </c>
      <c r="B1" s="564"/>
      <c r="C1" s="564"/>
      <c r="D1" s="565"/>
      <c r="E1" s="274"/>
      <c r="F1" s="274"/>
    </row>
    <row r="2" spans="1:6" ht="4.5" customHeight="1" x14ac:dyDescent="0.2"/>
    <row r="3" spans="1:6" ht="7.5" customHeight="1" x14ac:dyDescent="0.2"/>
    <row r="4" spans="1:6" ht="39" customHeight="1" x14ac:dyDescent="0.2">
      <c r="A4" s="566" t="s">
        <v>149</v>
      </c>
      <c r="B4" s="566"/>
      <c r="C4" s="566"/>
      <c r="D4" s="568"/>
      <c r="E4" s="275"/>
      <c r="F4" s="275"/>
    </row>
    <row r="5" spans="1:6" ht="9.75" customHeight="1" x14ac:dyDescent="0.2">
      <c r="A5" s="571"/>
      <c r="B5" s="571"/>
      <c r="C5" s="571"/>
      <c r="D5" s="572"/>
    </row>
    <row r="6" spans="1:6" ht="25.5" customHeight="1" x14ac:dyDescent="0.2">
      <c r="A6" s="575" t="s">
        <v>165</v>
      </c>
      <c r="B6" s="575"/>
      <c r="C6" s="575"/>
      <c r="D6" s="575"/>
    </row>
    <row r="7" spans="1:6" ht="87" customHeight="1" x14ac:dyDescent="0.2">
      <c r="A7" s="276"/>
      <c r="B7" s="276"/>
      <c r="C7" s="276"/>
      <c r="D7" s="277"/>
    </row>
    <row r="8" spans="1:6" ht="17.25" x14ac:dyDescent="0.2">
      <c r="A8" s="573" t="s">
        <v>173</v>
      </c>
      <c r="B8" s="573"/>
      <c r="C8" s="573"/>
      <c r="D8" s="573"/>
    </row>
    <row r="9" spans="1:6" ht="14.25" x14ac:dyDescent="0.2">
      <c r="A9" s="574" t="s">
        <v>3464</v>
      </c>
      <c r="B9" s="574"/>
      <c r="C9" s="574"/>
      <c r="D9" s="574"/>
      <c r="E9"/>
    </row>
    <row r="10" spans="1:6" ht="17.25" x14ac:dyDescent="0.2">
      <c r="A10" s="278"/>
      <c r="B10" s="278"/>
      <c r="C10" s="278"/>
      <c r="D10" s="278"/>
      <c r="E10"/>
    </row>
    <row r="11" spans="1:6" ht="18.75" customHeight="1" x14ac:dyDescent="0.2">
      <c r="A11" s="569" t="str">
        <f>"ITEM 1. – Count only contracts where the consideration exceeds $25,000 over the life of the contract and that were awarded during FY"&amp;'ASA24'!A2</f>
        <v>ITEM 1. – Count only contracts where the consideration exceeds $25,000 over the life of the contract and that were awarded during FY2024</v>
      </c>
      <c r="B11" s="569"/>
      <c r="C11" s="569"/>
      <c r="D11" s="570"/>
      <c r="E11" s="275"/>
      <c r="F11" s="275"/>
    </row>
    <row r="12" spans="1:6" x14ac:dyDescent="0.2">
      <c r="A12" s="576" t="str">
        <f>"and record the number below in the space provided. Do not include: (1) multi-year contracts awarded prior to FY"&amp;'ASA24'!A2</f>
        <v>and record the number below in the space provided. Do not include: (1) multi-year contracts awarded prior to FY2024</v>
      </c>
      <c r="B12" s="576"/>
      <c r="C12" s="576"/>
      <c r="D12" s="279" t="s">
        <v>2278</v>
      </c>
      <c r="E12" s="275"/>
      <c r="F12" s="275"/>
    </row>
    <row r="13" spans="1:6" x14ac:dyDescent="0.2">
      <c r="A13" s="280" t="s">
        <v>2279</v>
      </c>
      <c r="B13" s="276"/>
      <c r="C13" s="276"/>
      <c r="D13" s="277"/>
    </row>
    <row r="14" spans="1:6" ht="6" customHeight="1" x14ac:dyDescent="0.2">
      <c r="A14" s="276"/>
      <c r="B14" s="276"/>
      <c r="C14" s="276"/>
      <c r="D14" s="277"/>
    </row>
    <row r="15" spans="1:6" ht="30.75" customHeight="1" x14ac:dyDescent="0.2">
      <c r="A15" s="566" t="s">
        <v>2280</v>
      </c>
      <c r="B15" s="567"/>
      <c r="C15" s="567"/>
      <c r="D15" s="568"/>
    </row>
    <row r="16" spans="1:6" ht="4.5" customHeight="1" x14ac:dyDescent="0.2">
      <c r="A16" s="276"/>
      <c r="B16" s="276"/>
      <c r="C16" s="276"/>
      <c r="D16" s="277"/>
    </row>
    <row r="17" spans="1:4" x14ac:dyDescent="0.2">
      <c r="A17" s="566" t="str">
        <f>"ITEM 3. – Count only contracts where the consideration exceeds $25,000 over the life of the contract that were awarded during FY"&amp;'ASA24'!A2</f>
        <v>ITEM 3. – Count only contracts where the consideration exceeds $25,000 over the life of the contract that were awarded during FY2024</v>
      </c>
      <c r="B17" s="567"/>
      <c r="C17" s="567"/>
      <c r="D17" s="568"/>
    </row>
    <row r="18" spans="1:4" x14ac:dyDescent="0.2">
      <c r="A18" s="566" t="s">
        <v>2281</v>
      </c>
      <c r="B18" s="566"/>
      <c r="C18" s="566"/>
      <c r="D18" s="566"/>
    </row>
    <row r="19" spans="1:4" ht="12.75" customHeight="1" x14ac:dyDescent="0.2">
      <c r="A19" s="281" t="s">
        <v>2282</v>
      </c>
      <c r="B19" s="282" t="s">
        <v>2284</v>
      </c>
      <c r="C19" s="282"/>
      <c r="D19" s="282"/>
    </row>
    <row r="20" spans="1:4" ht="12.75" customHeight="1" x14ac:dyDescent="0.2">
      <c r="A20" s="556" t="s">
        <v>2285</v>
      </c>
      <c r="B20" s="556"/>
      <c r="C20" s="556"/>
      <c r="D20" s="556"/>
    </row>
    <row r="21" spans="1:4" ht="3" customHeight="1" x14ac:dyDescent="0.2">
      <c r="A21" s="276"/>
      <c r="B21" s="276"/>
      <c r="C21" s="276"/>
      <c r="D21" s="277"/>
    </row>
    <row r="22" spans="1:4" ht="29.25" customHeight="1" x14ac:dyDescent="0.2">
      <c r="A22" s="566" t="s">
        <v>2277</v>
      </c>
      <c r="B22" s="567"/>
      <c r="C22" s="567"/>
      <c r="D22" s="568"/>
    </row>
    <row r="23" spans="1:4" ht="6.75" customHeight="1" x14ac:dyDescent="0.2"/>
    <row r="24" spans="1:4" ht="13.5" customHeight="1" x14ac:dyDescent="0.2">
      <c r="A24" s="557" t="s">
        <v>108</v>
      </c>
      <c r="B24" s="558"/>
      <c r="C24" s="559"/>
      <c r="D24" s="86">
        <v>10</v>
      </c>
    </row>
    <row r="25" spans="1:4" ht="13.5" customHeight="1" x14ac:dyDescent="0.2">
      <c r="A25" s="557" t="s">
        <v>109</v>
      </c>
      <c r="B25" s="558"/>
      <c r="C25" s="559"/>
      <c r="D25" s="195">
        <v>6709670.54</v>
      </c>
    </row>
    <row r="26" spans="1:4" ht="31.5" customHeight="1" x14ac:dyDescent="0.2">
      <c r="A26" s="550" t="s">
        <v>111</v>
      </c>
      <c r="B26" s="551"/>
      <c r="C26" s="552"/>
      <c r="D26" s="560">
        <v>6</v>
      </c>
    </row>
    <row r="27" spans="1:4" ht="17.25" customHeight="1" x14ac:dyDescent="0.2">
      <c r="A27" s="553" t="s">
        <v>2283</v>
      </c>
      <c r="B27" s="554"/>
      <c r="C27" s="555"/>
      <c r="D27" s="561"/>
    </row>
    <row r="28" spans="1:4" ht="31.5" customHeight="1" x14ac:dyDescent="0.2">
      <c r="A28" s="550" t="s">
        <v>110</v>
      </c>
      <c r="B28" s="551"/>
      <c r="C28" s="552"/>
      <c r="D28" s="562">
        <v>5917890</v>
      </c>
    </row>
    <row r="29" spans="1:4" ht="17.25" customHeight="1" x14ac:dyDescent="0.2">
      <c r="A29" s="553" t="s">
        <v>2283</v>
      </c>
      <c r="B29" s="554"/>
      <c r="C29" s="555"/>
      <c r="D29" s="563"/>
    </row>
    <row r="30" spans="1:4" x14ac:dyDescent="0.2">
      <c r="D30" s="283"/>
    </row>
  </sheetData>
  <sheetProtection algorithmName="SHA-512" hashValue="rsdjJuABhyZlHCUP7H/zKhTWnzBX+FL0uvWnXMKoqRb9hhIelk5MU8W53160mUFluyQ++diA1QBA1vjv1yH36g==" saltValue="hfXx+YRRLQ8ZPIcW6McQwA==" spinCount="100000" sheet="1" scenarios="1"/>
  <mergeCells count="21">
    <mergeCell ref="A1:D1"/>
    <mergeCell ref="A15:D15"/>
    <mergeCell ref="A17:D17"/>
    <mergeCell ref="A22:D22"/>
    <mergeCell ref="A4:D4"/>
    <mergeCell ref="A11:D11"/>
    <mergeCell ref="A5:D5"/>
    <mergeCell ref="A8:D8"/>
    <mergeCell ref="A9:D9"/>
    <mergeCell ref="A6:D6"/>
    <mergeCell ref="A12:C12"/>
    <mergeCell ref="A18:D18"/>
    <mergeCell ref="A28:C28"/>
    <mergeCell ref="A29:C29"/>
    <mergeCell ref="A20:D20"/>
    <mergeCell ref="A24:C24"/>
    <mergeCell ref="A25:C25"/>
    <mergeCell ref="A26:C26"/>
    <mergeCell ref="A27:C27"/>
    <mergeCell ref="D26:D27"/>
    <mergeCell ref="D28:D29"/>
  </mergeCells>
  <phoneticPr fontId="5" type="noConversion"/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  <drawing r:id="rId2"/>
  <legacyDrawing r:id="rId3"/>
  <oleObjects>
    <mc:AlternateContent xmlns:mc="http://schemas.openxmlformats.org/markup-compatibility/2006">
      <mc:Choice Requires="x14">
        <oleObject progId="AcroExch.Document.DC" dvAspect="DVASPECT_ICON" shapeId="16394" r:id="rId4">
          <objectPr defaultSize="0" r:id="rId5">
            <anchor moveWithCells="1">
              <from>
                <xdr:col>1</xdr:col>
                <xdr:colOff>923925</xdr:colOff>
                <xdr:row>6</xdr:row>
                <xdr:rowOff>114300</xdr:rowOff>
              </from>
              <to>
                <xdr:col>1</xdr:col>
                <xdr:colOff>1790700</xdr:colOff>
                <xdr:row>6</xdr:row>
                <xdr:rowOff>914400</xdr:rowOff>
              </to>
            </anchor>
          </objectPr>
        </oleObject>
      </mc:Choice>
      <mc:Fallback>
        <oleObject progId="AcroExch.Document.DC" dvAspect="DVASPECT_ICON" shapeId="16394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988822C20F24E83D1DD5E4C131AA0" ma:contentTypeVersion="34" ma:contentTypeDescription="Create a new document." ma:contentTypeScope="" ma:versionID="510b8621ca45b380240d45fcf3ee2da5">
  <xsd:schema xmlns:xsd="http://www.w3.org/2001/XMLSchema" xmlns:xs="http://www.w3.org/2001/XMLSchema" xmlns:p="http://schemas.microsoft.com/office/2006/metadata/properties" xmlns:ns1="http://schemas.microsoft.com/sharepoint/v3" xmlns:ns2="6ce3111e-7420-4802-b50a-75d4e9a0b980" xmlns:ns3="d21dc803-237d-4c68-8692-8d731fd29118" xmlns:ns4="4d435f69-8686-490b-bd6d-b153bf22ab50" targetNamespace="http://schemas.microsoft.com/office/2006/metadata/properties" ma:root="true" ma:fieldsID="f5b7d2c1aa74e6ba3f7180c2fcc7e0c0" ns1:_="" ns2:_="" ns3:_="" ns4:_="">
    <xsd:import namespace="http://schemas.microsoft.com/sharepoint/v3"/>
    <xsd:import namespace="6ce3111e-7420-4802-b50a-75d4e9a0b980"/>
    <xsd:import namespace="d21dc803-237d-4c68-8692-8d731fd29118"/>
    <xsd:import namespace="4d435f69-8686-490b-bd6d-b153bf22ab50"/>
    <xsd:element name="properties">
      <xsd:complexType>
        <xsd:sequence>
          <xsd:element name="documentManagement">
            <xsd:complexType>
              <xsd:all>
                <xsd:element ref="ns2:Heading" minOccurs="0"/>
                <xsd:element ref="ns2:Sort_x0020_Order" minOccurs="0"/>
                <xsd:element ref="ns3:DisplayPage" minOccurs="0"/>
                <xsd:element ref="ns3:ParagraphBeforeLink" minOccurs="0"/>
                <xsd:element ref="ns3:ParagraphAfterLink" minOccurs="0"/>
                <xsd:element ref="ns4:Divisions" minOccurs="0"/>
                <xsd:element ref="ns2:TargetAudience" minOccurs="0"/>
                <xsd:element ref="ns2:Archive" minOccurs="0"/>
                <xsd:element ref="ns2:Archive_x0020_Date" minOccurs="0"/>
                <xsd:element ref="ns3:Grouping" minOccurs="0"/>
                <xsd:element ref="ns3:Subgroup" minOccurs="0"/>
                <xsd:element ref="ns3:Linked_x0020_on_x0020_Page" minOccurs="0"/>
                <xsd:element ref="ns3:Year" minOccurs="0"/>
                <xsd:element ref="ns2:MediaType" minOccurs="0"/>
                <xsd:element ref="ns1:PublishingStartDate" minOccurs="0"/>
                <xsd:element ref="ns1:PublishingExpirationDate" minOccurs="0"/>
                <xsd:element ref="ns2:TaxKeywordTaxHTField" minOccurs="0"/>
                <xsd:element ref="ns2:TaxCatchAll" minOccurs="0"/>
                <xsd:element ref="ns3:OriginalModifiedDate" minOccurs="0"/>
                <xsd:element ref="ns3:AdditionalPageInfo" minOccurs="0"/>
                <xsd:element ref="ns2:SharedWithUsers" minOccurs="0"/>
                <xsd:element ref="ns3:ActiveInactive" minOccurs="0"/>
                <xsd:element ref="ns3:Subbullet" minOccurs="0"/>
                <xsd:element ref="ns3:Subheading" minOccurs="0"/>
                <xsd:element ref="ns3:LifetimeViews" minOccurs="0"/>
                <xsd:element ref="ns3:ModifiedBeforeRun" minOccurs="0"/>
                <xsd:element ref="ns3:Langu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3111e-7420-4802-b50a-75d4e9a0b980" elementFormDefault="qualified">
    <xsd:import namespace="http://schemas.microsoft.com/office/2006/documentManagement/types"/>
    <xsd:import namespace="http://schemas.microsoft.com/office/infopath/2007/PartnerControls"/>
    <xsd:element name="Heading" ma:index="1" nillable="true" ma:displayName="Heading" ma:internalName="Heading">
      <xsd:simpleType>
        <xsd:restriction base="dms:Text">
          <xsd:maxLength value="255"/>
        </xsd:restriction>
      </xsd:simpleType>
    </xsd:element>
    <xsd:element name="Sort_x0020_Order" ma:index="2" nillable="true" ma:displayName="Sort Order" ma:default="999" ma:internalName="Sort_x0020_Order" ma:percentage="FALSE">
      <xsd:simpleType>
        <xsd:restriction base="dms:Number"/>
      </xsd:simpleType>
    </xsd:element>
    <xsd:element name="TargetAudience" ma:index="7" nillable="true" ma:displayName="TargetAudience" ma:list="{5bf691bb-db4f-476f-a3f6-6f31e5686cd3}" ma:internalName="TargetAudience" ma:readOnly="false" ma:showField="Titl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rchive" ma:index="9" nillable="true" ma:displayName="Archive" ma:default="0" ma:indexed="true" ma:internalName="Archive">
      <xsd:simpleType>
        <xsd:restriction base="dms:Boolean"/>
      </xsd:simpleType>
    </xsd:element>
    <xsd:element name="Archive_x0020_Date" ma:index="10" nillable="true" ma:displayName="Archive Date" ma:format="DateOnly" ma:internalName="Archive_x0020_Date">
      <xsd:simpleType>
        <xsd:restriction base="dms:DateTime"/>
      </xsd:simpleType>
    </xsd:element>
    <xsd:element name="MediaType" ma:index="15" nillable="true" ma:displayName="MediaType" ma:list="{bc78f13e-3434-4b26-85f6-c5eb735f129d}" ma:internalName="MediaType" ma:readOnly="false" ma:showField="MediaTyp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25" nillable="true" ma:taxonomy="true" ma:internalName="TaxKeywordTaxHTField" ma:taxonomyFieldName="TaxKeyword" ma:displayName="Enterprise Keywords" ma:fieldId="{23f27201-bee3-471e-b2e7-b64fd8b7ca38}" ma:taxonomyMulti="true" ma:sspId="038a83e2-3cab-4ab1-90e8-f44282484cb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6" nillable="true" ma:displayName="Taxonomy Catch All Column" ma:hidden="true" ma:list="{579831f0-4889-4cf1-9c1b-f4e5c0970170}" ma:internalName="TaxCatchAll" ma:showField="CatchAllData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dc803-237d-4c68-8692-8d731fd29118" elementFormDefault="qualified">
    <xsd:import namespace="http://schemas.microsoft.com/office/2006/documentManagement/types"/>
    <xsd:import namespace="http://schemas.microsoft.com/office/infopath/2007/PartnerControls"/>
    <xsd:element name="DisplayPage" ma:index="3" nillable="true" ma:displayName="DisplayPage" ma:indexed="true" ma:internalName="DisplayPage">
      <xsd:simpleType>
        <xsd:restriction base="dms:Text">
          <xsd:maxLength value="255"/>
        </xsd:restriction>
      </xsd:simpleType>
    </xsd:element>
    <xsd:element name="ParagraphBeforeLink" ma:index="4" nillable="true" ma:displayName="ParagraphBeforeLink" ma:internalName="ParagraphBeforeLink">
      <xsd:simpleType>
        <xsd:restriction base="dms:Note"/>
      </xsd:simpleType>
    </xsd:element>
    <xsd:element name="ParagraphAfterLink" ma:index="5" nillable="true" ma:displayName="ParagraphAfterLink" ma:internalName="ParagraphAfterLink">
      <xsd:simpleType>
        <xsd:restriction base="dms:Note"/>
      </xsd:simpleType>
    </xsd:element>
    <xsd:element name="Grouping" ma:index="11" nillable="true" ma:displayName="Grouping" ma:indexed="true" ma:internalName="Grouping">
      <xsd:simpleType>
        <xsd:restriction base="dms:Text">
          <xsd:maxLength value="255"/>
        </xsd:restriction>
      </xsd:simpleType>
    </xsd:element>
    <xsd:element name="Subgroup" ma:index="12" nillable="true" ma:displayName="Subgroup" ma:internalName="Subgroup">
      <xsd:simpleType>
        <xsd:restriction base="dms:Text">
          <xsd:maxLength value="255"/>
        </xsd:restriction>
      </xsd:simpleType>
    </xsd:element>
    <xsd:element name="Linked_x0020_on_x0020_Page" ma:index="13" nillable="true" ma:displayName="Linked on Page" ma:default="1" ma:indexed="true" ma:internalName="Linked_x0020_on_x0020_Page">
      <xsd:simpleType>
        <xsd:restriction base="dms:Boolean"/>
      </xsd:simpleType>
    </xsd:element>
    <xsd:element name="Year" ma:index="14" nillable="true" ma:displayName="Year" ma:internalName="Year">
      <xsd:simpleType>
        <xsd:restriction base="dms:Text">
          <xsd:maxLength value="255"/>
        </xsd:restriction>
      </xsd:simpleType>
    </xsd:element>
    <xsd:element name="OriginalModifiedDate" ma:index="27" nillable="true" ma:displayName="OriginalModifiedDate" ma:format="DateOnly" ma:internalName="OriginalModifiedDate">
      <xsd:simpleType>
        <xsd:restriction base="dms:DateTime"/>
      </xsd:simpleType>
    </xsd:element>
    <xsd:element name="AdditionalPageInfo" ma:index="28" nillable="true" ma:displayName="AdditionalPageInfo" ma:internalName="AdditionalPageInfo">
      <xsd:simpleType>
        <xsd:restriction base="dms:Note">
          <xsd:maxLength value="255"/>
        </xsd:restriction>
      </xsd:simpleType>
    </xsd:element>
    <xsd:element name="ActiveInactive" ma:index="30" nillable="true" ma:displayName="Active/Inactive" ma:default="1" ma:internalName="ActiveInactive">
      <xsd:simpleType>
        <xsd:restriction base="dms:Boolean"/>
      </xsd:simpleType>
    </xsd:element>
    <xsd:element name="Subbullet" ma:index="31" nillable="true" ma:displayName="Subbullet" ma:internalName="Subbullet">
      <xsd:simpleType>
        <xsd:restriction base="dms:Note">
          <xsd:maxLength value="255"/>
        </xsd:restriction>
      </xsd:simpleType>
    </xsd:element>
    <xsd:element name="Subheading" ma:index="32" nillable="true" ma:displayName="Subheading" ma:internalName="Subheading">
      <xsd:simpleType>
        <xsd:restriction base="dms:Text">
          <xsd:maxLength value="255"/>
        </xsd:restriction>
      </xsd:simpleType>
    </xsd:element>
    <xsd:element name="LifetimeViews" ma:index="33" nillable="true" ma:displayName="LifetimeViews" ma:internalName="LifetimeViews">
      <xsd:simpleType>
        <xsd:restriction base="dms:Number"/>
      </xsd:simpleType>
    </xsd:element>
    <xsd:element name="ModifiedBeforeRun" ma:index="34" nillable="true" ma:displayName="ModifiedBeforeRun" ma:format="DateOnly" ma:internalName="ModifiedBeforeRun">
      <xsd:simpleType>
        <xsd:restriction base="dms:DateTime"/>
      </xsd:simpleType>
    </xsd:element>
    <xsd:element name="Language" ma:index="35" nillable="true" ma:displayName="Language" ma:format="Dropdown" ma:internalName="Language">
      <xsd:simpleType>
        <xsd:restriction base="dms:Choice">
          <xsd:enumeration value="Albanian"/>
          <xsd:enumeration value="Amharic"/>
          <xsd:enumeration value="Arabic"/>
          <xsd:enumeration value="Assyrian"/>
          <xsd:enumeration value="Bengali"/>
          <xsd:enumeration value="Bosnian"/>
          <xsd:enumeration value="Bulgarian"/>
          <xsd:enumeration value="Burmese"/>
          <xsd:enumeration value="Cambodian"/>
          <xsd:enumeration value="Cantonese"/>
          <xsd:enumeration value="Chinese"/>
          <xsd:enumeration value="Chinese (Simplified)"/>
          <xsd:enumeration value="Chinese (Traditional)"/>
          <xsd:enumeration value="Czech"/>
          <xsd:enumeration value="Farsi"/>
          <xsd:enumeration value="French"/>
          <xsd:enumeration value="German"/>
          <xsd:enumeration value="Greek"/>
          <xsd:enumeration value="Gujarati"/>
          <xsd:enumeration value="Haitian-Creole"/>
          <xsd:enumeration value="Haka Chin"/>
          <xsd:enumeration value="Hindi"/>
          <xsd:enumeration value="Italian"/>
          <xsd:enumeration value="Japanese"/>
          <xsd:enumeration value="Karen"/>
          <xsd:enumeration value="Khmer"/>
          <xsd:enumeration value="Kirundi"/>
          <xsd:enumeration value="Korean"/>
          <xsd:enumeration value="Lao"/>
          <xsd:enumeration value="Lithuanian"/>
          <xsd:enumeration value="Malayalam"/>
          <xsd:enumeration value="Marathi"/>
          <xsd:enumeration value="Mongolian"/>
          <xsd:enumeration value="Nepali"/>
          <xsd:enumeration value="Pashto"/>
          <xsd:enumeration value="Pilipino (Tagalog)"/>
          <xsd:enumeration value="Polish"/>
          <xsd:enumeration value="Portuguese"/>
          <xsd:enumeration value="Punjabi"/>
          <xsd:enumeration value="Romanian"/>
          <xsd:enumeration value="Russian"/>
          <xsd:enumeration value="Serbian"/>
          <xsd:enumeration value="Serbian (Cyrillic)"/>
          <xsd:enumeration value="Serbian (Latin)"/>
          <xsd:enumeration value="Somali"/>
          <xsd:enumeration value="Spanish"/>
          <xsd:enumeration value="Swahili"/>
          <xsd:enumeration value="Tamil"/>
          <xsd:enumeration value="Telugu"/>
          <xsd:enumeration value="Thai"/>
          <xsd:enumeration value="Turkish"/>
          <xsd:enumeration value="Ukrainian"/>
          <xsd:enumeration value="Urdu"/>
          <xsd:enumeration value="Uzbek"/>
          <xsd:enumeration value="Vietnamese"/>
          <xsd:enumeration value="Yorub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35f69-8686-490b-bd6d-b153bf22ab50" elementFormDefault="qualified">
    <xsd:import namespace="http://schemas.microsoft.com/office/2006/documentManagement/types"/>
    <xsd:import namespace="http://schemas.microsoft.com/office/infopath/2007/PartnerControls"/>
    <xsd:element name="Divisions" ma:index="6" nillable="true" ma:displayName="Divisions" ma:indexed="true" ma:list="{28f31edd-5ed1-4c97-b76f-e04153e47842}" ma:internalName="Divisions" ma:showField="Title" ma:web="6ce3111e-7420-4802-b50a-75d4e9a0b980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8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ed_x0020_on_x0020_Page xmlns="d21dc803-237d-4c68-8692-8d731fd29118">true</Linked_x0020_on_x0020_Page>
    <ParagraphAfterLink xmlns="d21dc803-237d-4c68-8692-8d731fd29118" xsi:nil="true"/>
    <TaxKeywordTaxHTField xmlns="6ce3111e-7420-4802-b50a-75d4e9a0b980">
      <Terms xmlns="http://schemas.microsoft.com/office/infopath/2007/PartnerControls"/>
    </TaxKeywordTaxHTField>
    <Archive_x0020_Date xmlns="6ce3111e-7420-4802-b50a-75d4e9a0b980" xsi:nil="true"/>
    <Subgroup xmlns="d21dc803-237d-4c68-8692-8d731fd29118" xsi:nil="true"/>
    <OriginalModifiedDate xmlns="d21dc803-237d-4c68-8692-8d731fd29118" xsi:nil="true"/>
    <Grouping xmlns="d21dc803-237d-4c68-8692-8d731fd29118" xsi:nil="true"/>
    <Heading xmlns="6ce3111e-7420-4802-b50a-75d4e9a0b980" xsi:nil="true"/>
    <Sort_x0020_Order xmlns="6ce3111e-7420-4802-b50a-75d4e9a0b980">999</Sort_x0020_Order>
    <Year xmlns="d21dc803-237d-4c68-8692-8d731fd29118" xsi:nil="true"/>
    <ModifiedBeforeRun xmlns="d21dc803-237d-4c68-8692-8d731fd29118" xsi:nil="true"/>
    <ParagraphBeforeLink xmlns="d21dc803-237d-4c68-8692-8d731fd29118" xsi:nil="true"/>
    <Archive xmlns="6ce3111e-7420-4802-b50a-75d4e9a0b980">false</Archive>
    <AdditionalPageInfo xmlns="d21dc803-237d-4c68-8692-8d731fd29118" xsi:nil="true"/>
    <LifetimeViews xmlns="d21dc803-237d-4c68-8692-8d731fd29118" xsi:nil="true"/>
    <Subbullet xmlns="d21dc803-237d-4c68-8692-8d731fd29118" xsi:nil="true"/>
    <Language xmlns="d21dc803-237d-4c68-8692-8d731fd29118" xsi:nil="true"/>
    <PublishingExpirationDate xmlns="http://schemas.microsoft.com/sharepoint/v3" xsi:nil="true"/>
    <ActiveInactive xmlns="d21dc803-237d-4c68-8692-8d731fd29118">true</ActiveInactive>
    <Divisions xmlns="4d435f69-8686-490b-bd6d-b153bf22ab50">40</Divisions>
    <PublishingStartDate xmlns="http://schemas.microsoft.com/sharepoint/v3" xsi:nil="true"/>
    <TargetAudience xmlns="6ce3111e-7420-4802-b50a-75d4e9a0b980">
      <Value>1</Value>
    </TargetAudience>
    <MediaType xmlns="6ce3111e-7420-4802-b50a-75d4e9a0b980"/>
    <DisplayPage xmlns="d21dc803-237d-4c68-8692-8d731fd29118" xsi:nil="true"/>
    <Subheading xmlns="d21dc803-237d-4c68-8692-8d731fd29118" xsi:nil="true"/>
    <TaxCatchAll xmlns="6ce3111e-7420-4802-b50a-75d4e9a0b980"/>
  </documentManagement>
</p:properties>
</file>

<file path=customXml/itemProps1.xml><?xml version="1.0" encoding="utf-8"?>
<ds:datastoreItem xmlns:ds="http://schemas.openxmlformats.org/officeDocument/2006/customXml" ds:itemID="{B3E4C547-7711-4340-9C3C-011563C596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AFE786-7484-46E1-BAF2-9D56AF5F37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ce3111e-7420-4802-b50a-75d4e9a0b980"/>
    <ds:schemaRef ds:uri="d21dc803-237d-4c68-8692-8d731fd29118"/>
    <ds:schemaRef ds:uri="4d435f69-8686-490b-bd6d-b153bf22ab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6B1D56-EA82-469A-9BB2-87F49CC1999A}">
  <ds:schemaRefs>
    <ds:schemaRef ds:uri="http://schemas.microsoft.com/sharepoint/v3"/>
    <ds:schemaRef ds:uri="d21dc803-237d-4c68-8692-8d731fd29118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4d435f69-8686-490b-bd6d-b153bf22ab50"/>
    <ds:schemaRef ds:uri="6ce3111e-7420-4802-b50a-75d4e9a0b98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Cover Page</vt:lpstr>
      <vt:lpstr>Assets &amp; Liabilities</vt:lpstr>
      <vt:lpstr>Revenues &amp; Expenditures</vt:lpstr>
      <vt:lpstr>Published Summary</vt:lpstr>
      <vt:lpstr>Salary Schedule</vt:lpstr>
      <vt:lpstr>Paym Over $2,500</vt:lpstr>
      <vt:lpstr>Paym $1,000 to $2,500</vt:lpstr>
      <vt:lpstr>Paym $500 to $999</vt:lpstr>
      <vt:lpstr>Contracts Exceeding $25,000</vt:lpstr>
      <vt:lpstr>Error Checks</vt:lpstr>
      <vt:lpstr>Lookups</vt:lpstr>
      <vt:lpstr>ASA24</vt:lpstr>
      <vt:lpstr>ADDRESS</vt:lpstr>
      <vt:lpstr>COUNTY</vt:lpstr>
      <vt:lpstr>ddTopChoice</vt:lpstr>
      <vt:lpstr>NAME_OF_NEWSPAPER__WHERE_PUBLISHED</vt:lpstr>
      <vt:lpstr>'Assets &amp; Liabilities'!Print_Area</vt:lpstr>
      <vt:lpstr>'Cover Page'!Print_Area</vt:lpstr>
      <vt:lpstr>'Salary Schedule'!Print_Area</vt:lpstr>
      <vt:lpstr>RCDT_NUMBER</vt:lpstr>
      <vt:lpstr>School_District</vt:lpstr>
      <vt:lpstr>SCHOOL_DISTRICT_JOINT_AGREEMENT_NAME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FY24 ASA Form Final.xlsx</dc:title>
  <dc:creator>KOLAZ CHRISTINE</dc:creator>
  <cp:keywords/>
  <cp:lastModifiedBy>Wurster, Debra</cp:lastModifiedBy>
  <cp:lastPrinted>2024-10-04T13:42:27Z</cp:lastPrinted>
  <dcterms:created xsi:type="dcterms:W3CDTF">2001-07-03T18:32:58Z</dcterms:created>
  <dcterms:modified xsi:type="dcterms:W3CDTF">2026-01-14T13:50:24Z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0x010100552988822C20F24E83D1DD5E4C131AA0</vt:lpwstr>
  </property>
  <property fmtid="{D5CDD505-2E9C-101B-9397-08002B2CF9AE}" pid="3" name="TaxKeyword">
    <vt:lpwstr/>
  </property>
  <property fmtid="{D5CDD505-2E9C-101B-9397-08002B2CF9AE}" pid="4" name="_NewReviewCycle">
    <vt:lpwstr/>
  </property>
  <property fmtid="{D5CDD505-2E9C-101B-9397-08002B2CF9AE}" pid="5" name="_ReviewingToolsShownOnce">
    <vt:lpwstr/>
  </property>
  <property fmtid="{D5CDD505-2E9C-101B-9397-08002B2CF9AE}" pid="6" name="_AuthorEmailDisplayName">
    <vt:lpwstr>BONNER JORRELL</vt:lpwstr>
  </property>
  <property fmtid="{D5CDD505-2E9C-101B-9397-08002B2CF9AE}" pid="7" name="_AdHocReviewCycleID">
    <vt:i4>1865976785</vt:i4>
  </property>
  <property fmtid="{D5CDD505-2E9C-101B-9397-08002B2CF9AE}" pid="8" name="_EmailSubject">
    <vt:lpwstr>Unlocked ASA</vt:lpwstr>
  </property>
  <property fmtid="{D5CDD505-2E9C-101B-9397-08002B2CF9AE}" pid="9" name="_AuthorEmail">
    <vt:lpwstr>JBONNER@isbe.net</vt:lpwstr>
  </property>
</Properties>
</file>