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S:\BusinessOffice\ACCOUNTS PAYABLE\TEMPLATES\"/>
    </mc:Choice>
  </mc:AlternateContent>
  <xr:revisionPtr revIDLastSave="0" documentId="13_ncr:1_{63C6731E-A3EF-435B-8C28-F62FC2A2CFA3}" xr6:coauthVersionLast="36" xr6:coauthVersionMax="36" xr10:uidLastSave="{00000000-0000-0000-0000-000000000000}"/>
  <bookViews>
    <workbookView xWindow="0" yWindow="0" windowWidth="25200" windowHeight="11985" xr2:uid="{00000000-000D-0000-FFFF-FFFF00000000}"/>
  </bookViews>
  <sheets>
    <sheet name="UPDATED TRAVEL FORM" sheetId="1" r:id="rId1"/>
    <sheet name="MEALS" sheetId="3" state="hidden" r:id="rId2"/>
    <sheet name="STATES" sheetId="2" state="hidden" r:id="rId3"/>
    <sheet name="DO NOT USE" sheetId="5" state="hidden" r:id="rId4"/>
    <sheet name="DO NOT USE 1" sheetId="4" state="hidden" r:id="rId5"/>
  </sheets>
  <definedNames>
    <definedName name="_xlnm.Print_Area" localSheetId="0">'UPDATED TRAVEL FORM'!$A$1:$N$72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9" i="1" l="1"/>
  <c r="J16" i="3" l="1"/>
  <c r="I16" i="3"/>
  <c r="H16" i="3"/>
  <c r="E16" i="3"/>
  <c r="D16" i="3"/>
  <c r="C16" i="3"/>
  <c r="G16" i="3"/>
  <c r="E15" i="3" l="1"/>
  <c r="D15" i="3"/>
  <c r="C15" i="3"/>
  <c r="I14" i="3"/>
  <c r="H14" i="3"/>
  <c r="G14" i="3"/>
  <c r="E14" i="3"/>
  <c r="J14" i="3" s="1"/>
  <c r="D14" i="3"/>
  <c r="C14" i="3"/>
  <c r="G9" i="3" l="1"/>
  <c r="E9" i="3"/>
  <c r="D9" i="3"/>
  <c r="C9" i="3"/>
  <c r="J10" i="3"/>
  <c r="G10" i="3"/>
  <c r="E10" i="3"/>
  <c r="D10" i="3"/>
  <c r="I10" i="3" s="1"/>
  <c r="C10" i="3"/>
  <c r="H10" i="3" s="1"/>
  <c r="G15" i="3" l="1"/>
  <c r="H15" i="3"/>
  <c r="I15" i="3"/>
  <c r="J15" i="3"/>
  <c r="J9" i="3" l="1"/>
  <c r="I9" i="3"/>
  <c r="H9" i="3"/>
  <c r="J13" i="3"/>
  <c r="I13" i="3"/>
  <c r="H13" i="3"/>
  <c r="J12" i="3"/>
  <c r="I12" i="3"/>
  <c r="H12" i="3"/>
  <c r="J11" i="3"/>
  <c r="I11" i="3"/>
  <c r="H11" i="3"/>
  <c r="D11" i="3"/>
  <c r="C11" i="3"/>
  <c r="G11" i="3"/>
  <c r="E11" i="3"/>
  <c r="L12" i="1" l="1"/>
  <c r="E5" i="3" l="1"/>
  <c r="D5" i="3"/>
  <c r="C5" i="3"/>
  <c r="E13" i="3"/>
  <c r="D13" i="3"/>
  <c r="C13" i="3"/>
  <c r="G13" i="3"/>
  <c r="J4" i="3" l="1"/>
  <c r="G4" i="3"/>
  <c r="E4" i="3"/>
  <c r="D4" i="3"/>
  <c r="I4" i="3" s="1"/>
  <c r="C4" i="3"/>
  <c r="H4" i="3" s="1"/>
  <c r="J6" i="3" l="1"/>
  <c r="J7" i="3"/>
  <c r="I6" i="3"/>
  <c r="I7" i="3"/>
  <c r="H7" i="3"/>
  <c r="H6" i="3"/>
  <c r="G6" i="3"/>
  <c r="G7" i="3"/>
  <c r="E7" i="3"/>
  <c r="D7" i="3"/>
  <c r="C7" i="3"/>
  <c r="E12" i="3" l="1"/>
  <c r="D12" i="3"/>
  <c r="C12" i="3"/>
  <c r="G12" i="3"/>
  <c r="G15" i="1" l="1"/>
  <c r="L16" i="1" s="1"/>
  <c r="G8" i="3" l="1"/>
  <c r="E8" i="3"/>
  <c r="J8" i="3" s="1"/>
  <c r="D8" i="3"/>
  <c r="I8" i="3" s="1"/>
  <c r="C8" i="3"/>
  <c r="H8" i="3" s="1"/>
  <c r="L54" i="1" l="1"/>
  <c r="R52" i="1" l="1"/>
  <c r="H52" i="1" s="1"/>
  <c r="R51" i="1"/>
  <c r="H51" i="1" s="1"/>
  <c r="R50" i="1"/>
  <c r="H50" i="1" s="1"/>
  <c r="E6" i="3"/>
  <c r="J5" i="3"/>
  <c r="D6" i="3"/>
  <c r="I5" i="3"/>
  <c r="C6" i="3"/>
  <c r="E3" i="3"/>
  <c r="J3" i="3" s="1"/>
  <c r="D3" i="3"/>
  <c r="I3" i="3" s="1"/>
  <c r="C3" i="3"/>
  <c r="H3" i="3" s="1"/>
  <c r="R55" i="3"/>
  <c r="G5" i="3"/>
  <c r="G3" i="3"/>
  <c r="R47" i="1"/>
  <c r="H47" i="1" s="1"/>
  <c r="H5" i="3"/>
  <c r="R46" i="1" l="1"/>
  <c r="H54" i="1" s="1"/>
  <c r="R48" i="1"/>
  <c r="H48" i="1" s="1"/>
  <c r="S52" i="1"/>
  <c r="H55" i="1"/>
  <c r="G39" i="5"/>
  <c r="H46" i="1" l="1"/>
  <c r="S48" i="1"/>
  <c r="H56" i="1"/>
  <c r="W8" i="5"/>
  <c r="M16" i="5" l="1"/>
  <c r="G38" i="5" s="1"/>
  <c r="M37" i="5" s="1"/>
  <c r="M26" i="5"/>
  <c r="G45" i="5" s="1"/>
  <c r="M41" i="5" s="1"/>
  <c r="M43" i="5"/>
  <c r="S40" i="5"/>
  <c r="G40" i="5"/>
  <c r="S39" i="5"/>
  <c r="I43" i="5" s="1"/>
  <c r="S38" i="5"/>
  <c r="I42" i="5" s="1"/>
  <c r="M32" i="5"/>
  <c r="M12" i="5"/>
  <c r="L56" i="1"/>
  <c r="I44" i="5" l="1"/>
  <c r="M39" i="5" s="1"/>
  <c r="M46" i="5" s="1"/>
  <c r="M23" i="5"/>
  <c r="L35" i="1" l="1"/>
  <c r="P34" i="4" l="1"/>
  <c r="Q34" i="4" s="1"/>
  <c r="P33" i="4"/>
  <c r="Q33" i="4" s="1"/>
  <c r="P32" i="4"/>
  <c r="Q32" i="4" s="1"/>
  <c r="L33" i="4"/>
  <c r="G15" i="4"/>
  <c r="L15" i="4" s="1"/>
  <c r="G22" i="4"/>
  <c r="L22" i="4" s="1"/>
  <c r="L44" i="4" l="1"/>
  <c r="L42" i="4"/>
  <c r="L37" i="4"/>
  <c r="L11" i="4"/>
  <c r="L30" i="4" s="1"/>
  <c r="F48" i="4" l="1"/>
  <c r="L50" i="4" s="1"/>
  <c r="L43" i="1" l="1"/>
  <c r="L26" i="1" l="1"/>
  <c r="L49" i="1" s="1"/>
  <c r="L58" i="1" l="1"/>
  <c r="L3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Cansino, Ludivina</author>
  </authors>
  <commentList>
    <comment ref="G15" authorId="0" shapeId="0" xr:uid="{00000000-0006-0000-0000-000001000000}">
      <text>
        <r>
          <rPr>
            <sz val="9"/>
            <color indexed="81"/>
            <rFont val="Tahoma"/>
            <family val="2"/>
          </rPr>
          <t xml:space="preserve">Total cost from hotel confirmation.  Includes state tax.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Cansino, Ludivina</author>
  </authors>
  <commentList>
    <comment ref="H15" authorId="0" shapeId="0" xr:uid="{00000000-0006-0000-0300-000001000000}">
      <text>
        <r>
          <rPr>
            <sz val="9"/>
            <color indexed="81"/>
            <rFont val="Tahoma"/>
            <family val="2"/>
          </rPr>
          <t xml:space="preserve">Total cost from hotel confirmation.  Includes state tax.
</t>
        </r>
      </text>
    </comment>
    <comment ref="O15" authorId="0" shapeId="0" xr:uid="{00000000-0006-0000-0300-000002000000}">
      <text>
        <r>
          <rPr>
            <b/>
            <sz val="9"/>
            <color indexed="81"/>
            <rFont val="Tahoma"/>
            <family val="2"/>
          </rPr>
          <t>This section is to estimated cost of travel for requisition purposes.</t>
        </r>
        <r>
          <rPr>
            <sz val="9"/>
            <color indexed="81"/>
            <rFont val="Tahoma"/>
            <family val="2"/>
          </rPr>
          <t xml:space="preserve">
</t>
        </r>
      </text>
    </comment>
    <comment ref="I19" authorId="0" shapeId="0" xr:uid="{00000000-0006-0000-0300-000003000000}">
      <text>
        <r>
          <rPr>
            <sz val="9"/>
            <color indexed="81"/>
            <rFont val="Tahoma"/>
            <family val="2"/>
          </rPr>
          <t>Total tax rate including state tax.</t>
        </r>
      </text>
    </comment>
    <comment ref="O36" authorId="0" shapeId="0" xr:uid="{00000000-0006-0000-0300-000004000000}">
      <text>
        <r>
          <rPr>
            <b/>
            <sz val="11"/>
            <color indexed="81"/>
            <rFont val="Tahoma"/>
            <family val="2"/>
          </rPr>
          <t xml:space="preserve">Settlement section to be completed </t>
        </r>
        <r>
          <rPr>
            <b/>
            <i/>
            <sz val="11"/>
            <color indexed="81"/>
            <rFont val="Tahoma"/>
            <family val="2"/>
          </rPr>
          <t>AFTER</t>
        </r>
        <r>
          <rPr>
            <b/>
            <sz val="11"/>
            <color indexed="81"/>
            <rFont val="Tahoma"/>
            <family val="2"/>
          </rPr>
          <t xml:space="preserve"> travel event.</t>
        </r>
        <r>
          <rPr>
            <sz val="9"/>
            <color indexed="81"/>
            <rFont val="Tahoma"/>
            <family val="2"/>
          </rPr>
          <t xml:space="preserve">
</t>
        </r>
      </text>
    </comment>
  </commentList>
</comments>
</file>

<file path=xl/sharedStrings.xml><?xml version="1.0" encoding="utf-8"?>
<sst xmlns="http://schemas.openxmlformats.org/spreadsheetml/2006/main" count="329" uniqueCount="199">
  <si>
    <t>Destination City:</t>
  </si>
  <si>
    <t>State:</t>
  </si>
  <si>
    <t>Date of Return:</t>
  </si>
  <si>
    <t>Total Travel Days:</t>
  </si>
  <si>
    <t>Employee Name:</t>
  </si>
  <si>
    <t>Employee Email Address:</t>
  </si>
  <si>
    <t>Purpose of Trip:</t>
  </si>
  <si>
    <t>Room Rate:</t>
  </si>
  <si>
    <t>Total Cost:</t>
  </si>
  <si>
    <t>Mileage allowance:</t>
  </si>
  <si>
    <t>LODGING</t>
  </si>
  <si>
    <t>MEALS</t>
  </si>
  <si>
    <t>Adjustments:</t>
  </si>
  <si>
    <t>Taxi/Shuttle Fees:</t>
  </si>
  <si>
    <t>Position:</t>
  </si>
  <si>
    <t>TX</t>
  </si>
  <si>
    <t>Texas</t>
  </si>
  <si>
    <t>AL</t>
  </si>
  <si>
    <t>Alabama</t>
  </si>
  <si>
    <t>Alaska</t>
  </si>
  <si>
    <t>AK</t>
  </si>
  <si>
    <t>AZ</t>
  </si>
  <si>
    <t>AR</t>
  </si>
  <si>
    <t>CA</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</si>
  <si>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</si>
  <si>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</si>
  <si>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</si>
  <si>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</si>
  <si>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</si>
  <si>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</si>
  <si>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</si>
  <si>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</si>
  <si>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</si>
  <si>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</si>
  <si>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</si>
  <si>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</si>
  <si>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</si>
  <si>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</si>
  <si>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</si>
  <si>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</si>
  <si>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</si>
  <si>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</si>
  <si>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</si>
  <si>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</si>
  <si>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</si>
  <si>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</si>
  <si>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</si>
  <si>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</si>
  <si>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</si>
  <si>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</si>
  <si>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</si>
  <si>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</si>
  <si>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</si>
  <si>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</si>
  <si>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</si>
  <si>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</si>
  <si>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</si>
  <si>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</si>
  <si>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</si>
  <si>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</si>
  <si>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</si>
  <si>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UT</t>
  </si>
  <si>
    <t>VT</t>
  </si>
  <si>
    <t>VA</t>
  </si>
  <si>
    <t>WA</t>
  </si>
  <si>
    <t>WV</t>
  </si>
  <si>
    <t>WI</t>
  </si>
  <si>
    <t>WY</t>
  </si>
  <si>
    <t>Arizona</t>
  </si>
  <si>
    <t>Arkansa</t>
  </si>
  <si>
    <t>California</t>
  </si>
  <si>
    <t>Colorado</t>
  </si>
  <si>
    <t>Conneticut</t>
  </si>
  <si>
    <t>Delaware</t>
  </si>
  <si>
    <t>Florida</t>
  </si>
  <si>
    <t>Georgia</t>
  </si>
  <si>
    <t>Hawaii</t>
  </si>
  <si>
    <t>Indiana</t>
  </si>
  <si>
    <t>Illinois</t>
  </si>
  <si>
    <t>Idaho</t>
  </si>
  <si>
    <t>Iowa</t>
  </si>
  <si>
    <t>Kansas</t>
  </si>
  <si>
    <t>Kentucky</t>
  </si>
  <si>
    <t>Louisiana</t>
  </si>
  <si>
    <t>Maine</t>
  </si>
  <si>
    <t>Maryland</t>
  </si>
  <si>
    <t>Massachusetts</t>
  </si>
  <si>
    <t>Michigan</t>
  </si>
  <si>
    <t>Minnesota</t>
  </si>
  <si>
    <t>Mississippi</t>
  </si>
  <si>
    <t>Montana</t>
  </si>
  <si>
    <t>Missouri</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</si>
  <si>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</si>
  <si>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</si>
  <si>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</si>
  <si>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</si>
  <si>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</si>
  <si>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</si>
  <si>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</si>
  <si>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</si>
  <si>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</si>
  <si>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</si>
  <si>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</si>
  <si>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</si>
  <si>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</si>
  <si>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</si>
  <si>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</si>
  <si>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</si>
  <si>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Utah</t>
  </si>
  <si>
    <t>Vermont</t>
  </si>
  <si>
    <t>Virginia</t>
  </si>
  <si>
    <t>West Virginia</t>
  </si>
  <si>
    <t>Washington</t>
  </si>
  <si>
    <t>Wisconsin</t>
  </si>
  <si>
    <t>Wyoming</t>
  </si>
  <si>
    <t>Date of Departure:</t>
  </si>
  <si>
    <t>receiving travel allowance</t>
  </si>
  <si>
    <t>Number of travelers</t>
  </si>
  <si>
    <t>Breakfast</t>
  </si>
  <si>
    <t>Lunch</t>
  </si>
  <si>
    <t>Dinner</t>
  </si>
  <si>
    <t>Meal</t>
  </si>
  <si>
    <t>GSA RATE</t>
  </si>
  <si>
    <t>Per Diem</t>
  </si>
  <si>
    <t>Number of meals included in registration:</t>
  </si>
  <si>
    <t>Hotel Amount:</t>
  </si>
  <si>
    <t>Due To/From</t>
  </si>
  <si>
    <t>Employee:</t>
  </si>
  <si>
    <t>I certify the actual costs listed above are work related and correct.  I understand I may be required to validate those costs with detailed receipts.  If actual costs are less than the per diem I must must reimburse unused funds to the District with this verification form.  Actual costs that exceed the GSA rates will not be paid to the traveler.  I acknowledge that failure to submit a completed Travel Settlement Form within ten (10) business days after returning from this trip, authorizes a p ayroll deduction for the total amount of travel expenses  as calculated by the Business Office.  If any amount due is not paid within fifteen (15) business days from written notification by the Business Office, I authorize the Payroll Department to deduct  the total overpayment from my payroll check.</t>
  </si>
  <si>
    <t>Date</t>
  </si>
  <si>
    <t>Traveler Signature- Settlement</t>
  </si>
  <si>
    <t>Supervisor Signature</t>
  </si>
  <si>
    <t>MILEAGE</t>
  </si>
  <si>
    <t>FEES</t>
  </si>
  <si>
    <t>SETTLEMENT</t>
  </si>
  <si>
    <t>Advanced Paid/Not Allowed:</t>
  </si>
  <si>
    <t>Total Miles:</t>
  </si>
  <si>
    <t>Meal Per Diem:</t>
  </si>
  <si>
    <t>Total Tax Rate:</t>
  </si>
  <si>
    <t>Parking:</t>
  </si>
  <si>
    <t>Roundtrip</t>
  </si>
  <si>
    <t>(4 person - 1 car rule applies)</t>
  </si>
  <si>
    <t>Parking Fee Per Day:</t>
  </si>
  <si>
    <t>Number of Nights:</t>
  </si>
  <si>
    <t>per night</t>
  </si>
  <si>
    <t>EMPLOYEE</t>
  </si>
  <si>
    <t>STUDENT</t>
  </si>
  <si>
    <t>Student Meals:</t>
  </si>
  <si>
    <t>Employee Meals:</t>
  </si>
  <si>
    <t>Number of students:</t>
  </si>
  <si>
    <t>Number of Guests:</t>
  </si>
  <si>
    <t>*Estimated</t>
  </si>
  <si>
    <t>Number of meals:</t>
  </si>
  <si>
    <t>I certify the actual costs listed above are work related and correct.  I understand I may be required to validate those costs with detailed receipts.  If actual costs are less than the per diem, I must must reimburse unused funds to the District with this verification form.  Actual costs that exceed the GSA rates will not be paid to the traveler.  I acknowledge that failure to submit a completed Travel Settlement Form within ten (10) business days after returning from this trip, authorizes a payroll deduction for the total amount of travel expenses  as calculated by the Business Office.  If any amount due is not paid within fifteen (15) business days from written notification by the Business Office, I authorize the Payroll Department to deduct  the total overpayment from my payroll check.</t>
  </si>
  <si>
    <t>EMPLOYEE INFORMATION</t>
  </si>
  <si>
    <t>Number of Rooms:</t>
  </si>
  <si>
    <t>Employee Hotel Amount:</t>
  </si>
  <si>
    <t>Student Hotel Amount:</t>
  </si>
  <si>
    <t>Other Fees:</t>
  </si>
  <si>
    <t>(e.g., taxi, shuttle, parking)</t>
  </si>
  <si>
    <t>Lodging:  Hotel Invoice</t>
  </si>
  <si>
    <t>Lodging:  Number of Occupants</t>
  </si>
  <si>
    <t>Less:  Meals included in registration:</t>
  </si>
  <si>
    <t>Mileage Allowance</t>
  </si>
  <si>
    <t>Less:  Hotel Advance Paid to Employee</t>
  </si>
  <si>
    <t>Meals Per Diem</t>
  </si>
  <si>
    <t>Lodging:</t>
  </si>
  <si>
    <t>Meals:</t>
  </si>
  <si>
    <t>Mileage:</t>
  </si>
  <si>
    <t>Total Due To/From</t>
  </si>
  <si>
    <t>Employee</t>
  </si>
  <si>
    <t>Meal Total:</t>
  </si>
  <si>
    <t>Mileage Total:</t>
  </si>
  <si>
    <t>List Other Travelers</t>
  </si>
  <si>
    <t>Rate Type:</t>
  </si>
  <si>
    <t>GSA Rate</t>
  </si>
  <si>
    <t>Conference Rate</t>
  </si>
  <si>
    <t>Hotel Confirmation</t>
  </si>
  <si>
    <t>Sharing Room With:</t>
  </si>
  <si>
    <t>Incidental</t>
  </si>
  <si>
    <t>Total Taxes per confirmation:</t>
  </si>
  <si>
    <t>Name(s) of Other Occupant(s), if any</t>
  </si>
  <si>
    <t>PO Amount:</t>
  </si>
  <si>
    <t>PO#:</t>
  </si>
  <si>
    <t>Description of Other Fees:</t>
  </si>
  <si>
    <t>Full Travel Days</t>
  </si>
  <si>
    <t>1st and Last Days of Travel</t>
  </si>
  <si>
    <t>Included</t>
  </si>
  <si>
    <r>
      <t>Less: Meals included on</t>
    </r>
    <r>
      <rPr>
        <sz val="11"/>
        <color rgb="FFFF0000"/>
        <rFont val="Calibri"/>
        <family val="2"/>
        <scheme val="minor"/>
      </rPr>
      <t xml:space="preserve"> </t>
    </r>
    <r>
      <rPr>
        <b/>
        <u/>
        <sz val="11"/>
        <color rgb="FFFF0000"/>
        <rFont val="Calibri"/>
        <family val="2"/>
        <scheme val="minor"/>
      </rPr>
      <t>last day</t>
    </r>
    <r>
      <rPr>
        <sz val="11"/>
        <color rgb="FFFF0000"/>
        <rFont val="Calibri"/>
        <family val="2"/>
        <scheme val="minor"/>
      </rPr>
      <t xml:space="preserve"> </t>
    </r>
    <r>
      <rPr>
        <sz val="11"/>
        <color theme="1"/>
        <rFont val="Calibri"/>
        <family val="2"/>
        <scheme val="minor"/>
      </rPr>
      <t>of Travel:</t>
    </r>
  </si>
  <si>
    <r>
      <t xml:space="preserve">Less: Meals included on </t>
    </r>
    <r>
      <rPr>
        <b/>
        <u/>
        <sz val="11"/>
        <color rgb="FFFF0000"/>
        <rFont val="Calibri"/>
        <family val="2"/>
        <scheme val="minor"/>
      </rPr>
      <t>1st day</t>
    </r>
    <r>
      <rPr>
        <sz val="11"/>
        <color theme="1"/>
        <rFont val="Calibri"/>
        <family val="2"/>
        <scheme val="minor"/>
      </rPr>
      <t xml:space="preserve"> of Travel:</t>
    </r>
  </si>
  <si>
    <r>
      <t xml:space="preserve">Less: Meals included on </t>
    </r>
    <r>
      <rPr>
        <b/>
        <u/>
        <sz val="11"/>
        <color rgb="FFFF0000"/>
        <rFont val="Calibri"/>
        <family val="2"/>
        <scheme val="minor"/>
      </rPr>
      <t>full days</t>
    </r>
    <r>
      <rPr>
        <sz val="11"/>
        <color theme="1"/>
        <rFont val="Calibri"/>
        <family val="2"/>
        <scheme val="minor"/>
      </rPr>
      <t xml:space="preserve"> of travel:</t>
    </r>
  </si>
  <si>
    <t>Enter total number of guests covering costs Including self:</t>
  </si>
  <si>
    <t>Other</t>
  </si>
  <si>
    <t>List Other Travelers receiving travel allowance:</t>
  </si>
  <si>
    <t>Blank</t>
  </si>
  <si>
    <t>password is director</t>
  </si>
  <si>
    <t>DC</t>
  </si>
  <si>
    <t>District of Columbia</t>
  </si>
  <si>
    <t>Revised 01/07/2026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</si>
</sst>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1" formatCode="_(* #,##0_);_(* \(#,##0\);_(* &quot;-&quot;_);_(@_)"/>
    <numFmt numFmtId="44" formatCode="_(&quot;$&quot;* #,##0.00_);_(&quot;$&quot;* \(#,##0.00\);_(&quot;$&quot;* &quot;-&quot;??_);_(@_)"/>
    <numFmt numFmtId="43" formatCode="_(* #,##0.00_);_(* \(#,##0.00\);_(* &quot;-&quot;??_);_(@_)"/>
  </numFmts>
  <fonts count="31" x14ac:knownFonts="1">
    <font>
      <sz val="11"/>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sz val="12"/>
      <color theme="0"/>
      <name val="Calibri"/>
      <family val="2"/>
      <scheme val="minor"/>
    </font>
    <font>
      <sz val="12"/>
      <name val="Calibri"/>
      <family val="2"/>
      <scheme val="minor"/>
    </font>
    <font>
      <b/>
      <sz val="12"/>
      <name val="Calibri"/>
      <family val="2"/>
      <scheme val="minor"/>
    </font>
    <font>
      <b/>
      <sz val="14"/>
      <name val="Calibri"/>
      <family val="2"/>
      <scheme val="minor"/>
    </font>
    <font>
      <sz val="8"/>
      <color theme="1"/>
      <name val="Calibri"/>
      <family val="2"/>
      <scheme val="minor"/>
    </font>
    <font>
      <b/>
      <sz val="14"/>
      <color theme="0"/>
      <name val="Calibri"/>
      <family val="2"/>
      <scheme val="minor"/>
    </font>
    <font>
      <u/>
      <sz val="11"/>
      <color theme="10"/>
      <name val="Calibri"/>
      <family val="2"/>
      <scheme val="minor"/>
    </font>
    <font>
      <sz val="9"/>
      <color theme="1"/>
      <name val="Calibri"/>
      <family val="2"/>
      <scheme val="minor"/>
    </font>
    <font>
      <b/>
      <i/>
      <sz val="10"/>
      <color theme="1"/>
      <name val="Calibri"/>
      <family val="2"/>
      <scheme val="minor"/>
    </font>
    <font>
      <i/>
      <sz val="10"/>
      <color theme="1"/>
      <name val="Calibri"/>
      <family val="2"/>
      <scheme val="minor"/>
    </font>
    <font>
      <b/>
      <sz val="16"/>
      <color theme="0"/>
      <name val="Calibri"/>
      <family val="2"/>
      <scheme val="minor"/>
    </font>
    <font>
      <b/>
      <sz val="10"/>
      <color theme="1"/>
      <name val="Calibri"/>
      <family val="2"/>
      <scheme val="minor"/>
    </font>
    <font>
      <b/>
      <sz val="14"/>
      <color theme="1"/>
      <name val="Calibri"/>
      <family val="2"/>
      <scheme val="minor"/>
    </font>
    <font>
      <b/>
      <sz val="11"/>
      <color theme="1"/>
      <name val="Calibri"/>
      <family val="2"/>
      <scheme val="minor"/>
    </font>
    <font>
      <sz val="10"/>
      <color theme="1"/>
      <name val="Calibri"/>
      <family val="2"/>
      <scheme val="minor"/>
    </font>
    <font>
      <b/>
      <sz val="14"/>
      <color theme="4" tint="-0.249977111117893"/>
      <name val="Calibri"/>
      <family val="2"/>
      <scheme val="minor"/>
    </font>
    <font>
      <sz val="9"/>
      <color indexed="81"/>
      <name val="Tahoma"/>
      <family val="2"/>
    </font>
    <font>
      <b/>
      <sz val="9"/>
      <color indexed="81"/>
      <name val="Tahoma"/>
      <family val="2"/>
    </font>
    <font>
      <b/>
      <sz val="11"/>
      <name val="Calibri"/>
      <family val="2"/>
      <scheme val="minor"/>
    </font>
    <font>
      <b/>
      <sz val="11"/>
      <color rgb="FFFF0000"/>
      <name val="Calibri"/>
      <family val="2"/>
      <scheme val="minor"/>
    </font>
    <font>
      <i/>
      <sz val="8"/>
      <color theme="1"/>
      <name val="Calibri"/>
      <family val="2"/>
      <scheme val="minor"/>
    </font>
    <font>
      <b/>
      <sz val="11"/>
      <color indexed="81"/>
      <name val="Tahoma"/>
      <family val="2"/>
    </font>
    <font>
      <b/>
      <i/>
      <sz val="11"/>
      <color indexed="81"/>
      <name val="Tahoma"/>
      <family val="2"/>
    </font>
    <font>
      <b/>
      <sz val="12"/>
      <color theme="0"/>
      <name val="Calibri"/>
      <family val="2"/>
      <scheme val="minor"/>
    </font>
    <font>
      <sz val="11"/>
      <color rgb="FFFF0000"/>
      <name val="Calibri"/>
      <family val="2"/>
      <scheme val="minor"/>
    </font>
    <font>
      <b/>
      <u/>
      <sz val="11"/>
      <color rgb="FFFF0000"/>
      <name val="Calibri"/>
      <family val="2"/>
      <scheme val="minor"/>
    </font>
    <font>
      <i/>
      <sz val="9"/>
      <color theme="1"/>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theme="6" tint="0.39997558519241921"/>
        <bgColor indexed="64"/>
      </patternFill>
    </fill>
    <fill>
      <patternFill patternType="solid">
        <fgColor rgb="FF0070C0"/>
        <bgColor indexed="64"/>
      </patternFill>
    </fill>
    <fill>
      <patternFill patternType="solid">
        <fgColor rgb="FFFFFF00"/>
        <bgColor indexed="64"/>
      </patternFill>
    </fill>
    <fill>
      <patternFill patternType="solid">
        <fgColor theme="0"/>
        <bgColor indexed="64"/>
      </patternFill>
    </fill>
    <fill>
      <patternFill patternType="solid">
        <fgColor theme="2" tint="-0.749992370372631"/>
        <bgColor indexed="64"/>
      </patternFill>
    </fill>
    <fill>
      <patternFill patternType="solid">
        <fgColor rgb="FF0066CC"/>
        <bgColor indexed="64"/>
      </patternFill>
    </fill>
  </fills>
  <borders count="3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5">
    <xf numFmtId="0" fontId="0" fillId="0" borderId="0"/>
    <xf numFmtId="4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10" fillId="0" borderId="0" applyNumberFormat="0" applyFill="0" applyBorder="0" applyAlignment="0" applyProtection="0"/>
  </cellStyleXfs>
  <cellXfs count="335">
    <xf numFmtId="0" fontId="0" fillId="0" borderId="0" xfId="0"/>
    <xf numFmtId="0" fontId="1" fillId="0" borderId="0" xfId="0" applyFont="1"/>
    <xf numFmtId="0" fontId="1" fillId="0" borderId="0" xfId="0" applyFont="1" applyBorder="1" applyAlignment="1">
      <alignment horizontal="center"/>
    </xf>
    <xf numFmtId="0" fontId="1" fillId="0" borderId="0" xfId="0" applyFont="1" applyBorder="1"/>
    <xf numFmtId="0" fontId="2" fillId="0" borderId="0" xfId="0" applyFont="1" applyBorder="1"/>
    <xf numFmtId="0" fontId="1" fillId="2" borderId="0" xfId="0" applyFont="1" applyFill="1" applyBorder="1"/>
    <xf numFmtId="0" fontId="1" fillId="2" borderId="0" xfId="0" applyFont="1" applyFill="1" applyBorder="1" applyAlignment="1"/>
    <xf numFmtId="0" fontId="2" fillId="2" borderId="0" xfId="0" applyFont="1" applyFill="1" applyBorder="1"/>
    <xf numFmtId="44" fontId="0" fillId="0" borderId="0" xfId="0" applyNumberFormat="1"/>
    <xf numFmtId="44" fontId="1" fillId="0" borderId="0" xfId="1" applyFont="1" applyBorder="1" applyAlignment="1">
      <alignment horizontal="center"/>
    </xf>
    <xf numFmtId="44" fontId="2" fillId="2" borderId="0" xfId="1" applyFont="1" applyFill="1" applyBorder="1" applyAlignment="1">
      <alignment horizontal="center"/>
    </xf>
    <xf numFmtId="44" fontId="0" fillId="0" borderId="0" xfId="1" applyFont="1"/>
    <xf numFmtId="0" fontId="5" fillId="3" borderId="0" xfId="0" applyFont="1" applyFill="1" applyBorder="1"/>
    <xf numFmtId="0" fontId="6" fillId="3" borderId="0" xfId="0" applyFont="1" applyFill="1" applyBorder="1"/>
    <xf numFmtId="0" fontId="4" fillId="0" borderId="0" xfId="0" applyFont="1" applyBorder="1"/>
    <xf numFmtId="0" fontId="2" fillId="0" borderId="0" xfId="0" applyFont="1" applyBorder="1" applyAlignment="1">
      <alignment horizontal="right"/>
    </xf>
    <xf numFmtId="44" fontId="1" fillId="0" borderId="0" xfId="1" applyFont="1" applyBorder="1" applyAlignment="1" applyProtection="1">
      <alignment horizontal="center"/>
      <protection locked="0"/>
    </xf>
    <xf numFmtId="44" fontId="7" fillId="3" borderId="0" xfId="1" applyFont="1" applyFill="1" applyBorder="1" applyAlignment="1">
      <alignment horizontal="center"/>
    </xf>
    <xf numFmtId="0" fontId="2" fillId="0" borderId="10" xfId="0" applyFont="1" applyBorder="1"/>
    <xf numFmtId="0" fontId="1" fillId="0" borderId="10" xfId="0" applyFont="1" applyBorder="1" applyAlignment="1">
      <alignment horizontal="center"/>
    </xf>
    <xf numFmtId="0" fontId="1" fillId="2" borderId="10" xfId="0" applyFont="1" applyFill="1" applyBorder="1"/>
    <xf numFmtId="0" fontId="1" fillId="2" borderId="12" xfId="0" applyFont="1" applyFill="1" applyBorder="1" applyAlignment="1"/>
    <xf numFmtId="0" fontId="1" fillId="2" borderId="13" xfId="0" applyFont="1" applyFill="1" applyBorder="1" applyAlignment="1"/>
    <xf numFmtId="0" fontId="2" fillId="0" borderId="14" xfId="0" applyFont="1" applyBorder="1"/>
    <xf numFmtId="44" fontId="1" fillId="0" borderId="14" xfId="1" applyFont="1" applyBorder="1" applyAlignment="1" applyProtection="1">
      <alignment horizontal="center"/>
      <protection locked="0"/>
    </xf>
    <xf numFmtId="0" fontId="1" fillId="0" borderId="14" xfId="0" applyFont="1" applyBorder="1" applyAlignment="1">
      <alignment horizontal="center"/>
    </xf>
    <xf numFmtId="0" fontId="1" fillId="2" borderId="14" xfId="0" applyFont="1" applyFill="1" applyBorder="1"/>
    <xf numFmtId="0" fontId="1" fillId="0" borderId="10" xfId="0" applyFont="1" applyBorder="1"/>
    <xf numFmtId="0" fontId="1" fillId="2" borderId="12" xfId="0" applyFont="1" applyFill="1" applyBorder="1"/>
    <xf numFmtId="0" fontId="1" fillId="2" borderId="13" xfId="0" applyFont="1" applyFill="1" applyBorder="1"/>
    <xf numFmtId="0" fontId="1" fillId="0" borderId="14" xfId="0" applyFont="1" applyBorder="1"/>
    <xf numFmtId="0" fontId="1" fillId="2" borderId="15" xfId="0" applyFont="1" applyFill="1" applyBorder="1"/>
    <xf numFmtId="0" fontId="2" fillId="2" borderId="14" xfId="0" applyFont="1" applyFill="1" applyBorder="1"/>
    <xf numFmtId="0" fontId="5" fillId="3" borderId="10" xfId="0" applyFont="1" applyFill="1" applyBorder="1"/>
    <xf numFmtId="0" fontId="6" fillId="3" borderId="10" xfId="0" applyFont="1" applyFill="1" applyBorder="1"/>
    <xf numFmtId="0" fontId="5" fillId="3" borderId="12" xfId="0" applyFont="1" applyFill="1" applyBorder="1"/>
    <xf numFmtId="0" fontId="5" fillId="3" borderId="13" xfId="0" applyFont="1" applyFill="1" applyBorder="1"/>
    <xf numFmtId="0" fontId="5" fillId="3" borderId="14" xfId="0" applyFont="1" applyFill="1" applyBorder="1"/>
    <xf numFmtId="0" fontId="5" fillId="3" borderId="15" xfId="0" applyFont="1" applyFill="1" applyBorder="1"/>
    <xf numFmtId="0" fontId="2" fillId="2" borderId="16" xfId="0" applyFont="1" applyFill="1" applyBorder="1"/>
    <xf numFmtId="0" fontId="2" fillId="2" borderId="17" xfId="0" applyFont="1" applyFill="1" applyBorder="1"/>
    <xf numFmtId="0" fontId="2" fillId="2" borderId="18" xfId="0" applyFont="1" applyFill="1" applyBorder="1"/>
    <xf numFmtId="0" fontId="1" fillId="2" borderId="18" xfId="0" applyFont="1" applyFill="1" applyBorder="1"/>
    <xf numFmtId="0" fontId="5" fillId="3" borderId="16" xfId="0" applyFont="1" applyFill="1" applyBorder="1"/>
    <xf numFmtId="0" fontId="5" fillId="3" borderId="17" xfId="0" applyFont="1" applyFill="1" applyBorder="1"/>
    <xf numFmtId="0" fontId="6" fillId="3" borderId="17" xfId="0" applyFont="1" applyFill="1" applyBorder="1"/>
    <xf numFmtId="0" fontId="6" fillId="3" borderId="18" xfId="0" applyFont="1" applyFill="1" applyBorder="1"/>
    <xf numFmtId="0" fontId="1" fillId="0" borderId="11" xfId="0" applyFont="1" applyBorder="1" applyAlignment="1" applyProtection="1">
      <alignment horizontal="center"/>
      <protection locked="0"/>
    </xf>
    <xf numFmtId="0" fontId="1" fillId="0" borderId="4" xfId="0" applyFont="1" applyBorder="1" applyAlignment="1">
      <alignment horizontal="left"/>
    </xf>
    <xf numFmtId="0" fontId="2" fillId="0" borderId="2" xfId="0" applyFont="1" applyBorder="1"/>
    <xf numFmtId="14" fontId="1" fillId="0" borderId="4" xfId="0" applyNumberFormat="1" applyFont="1" applyBorder="1" applyAlignment="1"/>
    <xf numFmtId="0" fontId="0" fillId="0" borderId="1" xfId="0" applyBorder="1" applyAlignment="1">
      <alignment horizontal="center"/>
    </xf>
    <xf numFmtId="0" fontId="11" fillId="0" borderId="10" xfId="0" applyFont="1" applyBorder="1"/>
    <xf numFmtId="0" fontId="11" fillId="0" borderId="0" xfId="0" applyFont="1" applyBorder="1"/>
    <xf numFmtId="0" fontId="13" fillId="0" borderId="0" xfId="0" applyFont="1" applyBorder="1"/>
    <xf numFmtId="43" fontId="0" fillId="0" borderId="0" xfId="2" applyFont="1"/>
    <xf numFmtId="0" fontId="2" fillId="0" borderId="13" xfId="0" applyFont="1" applyBorder="1" applyAlignment="1"/>
    <xf numFmtId="0" fontId="1" fillId="0" borderId="13" xfId="0" applyFont="1" applyBorder="1" applyAlignment="1"/>
    <xf numFmtId="0" fontId="2" fillId="0" borderId="18" xfId="0" applyFont="1" applyBorder="1" applyAlignment="1">
      <alignment horizontal="center"/>
    </xf>
    <xf numFmtId="0" fontId="2" fillId="0" borderId="14" xfId="0" applyFont="1" applyBorder="1" applyAlignment="1">
      <alignment horizontal="center"/>
    </xf>
    <xf numFmtId="14" fontId="1" fillId="0" borderId="14" xfId="0" applyNumberFormat="1" applyFont="1" applyBorder="1" applyAlignment="1">
      <alignment horizontal="center"/>
    </xf>
    <xf numFmtId="14" fontId="1" fillId="0" borderId="14" xfId="0" applyNumberFormat="1" applyFont="1" applyBorder="1" applyAlignment="1"/>
    <xf numFmtId="14" fontId="2" fillId="0" borderId="14" xfId="0" applyNumberFormat="1" applyFont="1" applyBorder="1" applyAlignment="1">
      <alignment horizontal="right"/>
    </xf>
    <xf numFmtId="0" fontId="1" fillId="0" borderId="15" xfId="0" applyFont="1" applyBorder="1" applyAlignment="1"/>
    <xf numFmtId="0" fontId="14" fillId="4" borderId="24" xfId="0" applyFont="1" applyFill="1" applyBorder="1" applyAlignment="1"/>
    <xf numFmtId="10" fontId="1" fillId="0" borderId="1" xfId="3" applyNumberFormat="1" applyFont="1" applyBorder="1" applyAlignment="1" applyProtection="1">
      <alignment horizontal="center"/>
      <protection locked="0"/>
    </xf>
    <xf numFmtId="0" fontId="1" fillId="0" borderId="1" xfId="0" applyFont="1" applyBorder="1" applyAlignment="1" applyProtection="1">
      <alignment horizontal="center"/>
      <protection locked="0"/>
    </xf>
    <xf numFmtId="0" fontId="5" fillId="0" borderId="0" xfId="0" applyFont="1" applyBorder="1"/>
    <xf numFmtId="0" fontId="5" fillId="0" borderId="0" xfId="0" applyFont="1" applyBorder="1" applyProtection="1"/>
    <xf numFmtId="0" fontId="5" fillId="0" borderId="14" xfId="0" applyFont="1" applyBorder="1"/>
    <xf numFmtId="37" fontId="1" fillId="0" borderId="1" xfId="2" applyNumberFormat="1" applyFont="1" applyBorder="1" applyAlignment="1" applyProtection="1">
      <protection locked="0"/>
    </xf>
    <xf numFmtId="37" fontId="1" fillId="0" borderId="2" xfId="2" applyNumberFormat="1" applyFont="1" applyBorder="1" applyAlignment="1" applyProtection="1">
      <protection locked="0"/>
    </xf>
    <xf numFmtId="0" fontId="2" fillId="0" borderId="17" xfId="0" applyFont="1" applyBorder="1"/>
    <xf numFmtId="0" fontId="15" fillId="0" borderId="17" xfId="0" applyFont="1" applyBorder="1"/>
    <xf numFmtId="44" fontId="1" fillId="0" borderId="13" xfId="1" applyFont="1" applyBorder="1" applyAlignment="1">
      <alignment horizontal="center"/>
    </xf>
    <xf numFmtId="0" fontId="1" fillId="0" borderId="18" xfId="0" applyFont="1" applyBorder="1"/>
    <xf numFmtId="0" fontId="1" fillId="0" borderId="15" xfId="0" applyFont="1" applyBorder="1"/>
    <xf numFmtId="0" fontId="2" fillId="2" borderId="10" xfId="0" applyFont="1" applyFill="1" applyBorder="1"/>
    <xf numFmtId="0" fontId="2" fillId="0" borderId="0" xfId="0" applyFont="1" applyBorder="1" applyAlignment="1">
      <alignment horizontal="right"/>
    </xf>
    <xf numFmtId="0" fontId="1" fillId="0" borderId="0" xfId="0" applyFont="1" applyBorder="1" applyAlignment="1" applyProtection="1">
      <alignment horizontal="center"/>
      <protection locked="0"/>
    </xf>
    <xf numFmtId="10" fontId="1" fillId="0" borderId="0" xfId="3" applyNumberFormat="1" applyFont="1" applyBorder="1" applyAlignment="1" applyProtection="1">
      <alignment horizontal="center"/>
      <protection locked="0"/>
    </xf>
    <xf numFmtId="37" fontId="1" fillId="0" borderId="13" xfId="2" applyNumberFormat="1" applyFont="1" applyBorder="1" applyAlignment="1" applyProtection="1">
      <protection locked="0"/>
    </xf>
    <xf numFmtId="0" fontId="16" fillId="0" borderId="13" xfId="0" applyFont="1" applyBorder="1" applyAlignment="1">
      <alignment horizontal="center"/>
    </xf>
    <xf numFmtId="0" fontId="2" fillId="0" borderId="16" xfId="0" applyFont="1" applyBorder="1"/>
    <xf numFmtId="0" fontId="1" fillId="0" borderId="12" xfId="0" applyFont="1" applyBorder="1"/>
    <xf numFmtId="0" fontId="1" fillId="0" borderId="17" xfId="0" applyFont="1" applyBorder="1"/>
    <xf numFmtId="0" fontId="1" fillId="0" borderId="13" xfId="0" applyFont="1" applyBorder="1"/>
    <xf numFmtId="0" fontId="2" fillId="0" borderId="18" xfId="0" applyFont="1" applyBorder="1"/>
    <xf numFmtId="0" fontId="1" fillId="0" borderId="1" xfId="0" applyFont="1" applyBorder="1"/>
    <xf numFmtId="0" fontId="1" fillId="0" borderId="14" xfId="0" applyFont="1" applyBorder="1" applyAlignment="1" applyProtection="1">
      <alignment horizontal="center"/>
      <protection locked="0"/>
    </xf>
    <xf numFmtId="10" fontId="1" fillId="0" borderId="14" xfId="3" applyNumberFormat="1" applyFont="1" applyBorder="1" applyAlignment="1" applyProtection="1">
      <alignment horizontal="center"/>
      <protection locked="0"/>
    </xf>
    <xf numFmtId="0" fontId="2" fillId="0" borderId="0" xfId="0" applyFont="1" applyBorder="1" applyAlignment="1">
      <alignment horizontal="right"/>
    </xf>
    <xf numFmtId="0" fontId="9" fillId="4" borderId="19" xfId="0" applyFont="1" applyFill="1" applyBorder="1" applyAlignment="1">
      <alignment horizontal="center" vertical="center" textRotation="90"/>
    </xf>
    <xf numFmtId="0" fontId="1" fillId="0" borderId="11" xfId="0" applyFont="1" applyBorder="1" applyAlignment="1" applyProtection="1">
      <alignment horizontal="center"/>
      <protection locked="0"/>
    </xf>
    <xf numFmtId="0" fontId="9" fillId="0" borderId="0" xfId="0" applyFont="1" applyFill="1" applyBorder="1" applyAlignment="1">
      <alignment horizontal="center" vertical="center" textRotation="90"/>
    </xf>
    <xf numFmtId="0" fontId="1" fillId="0" borderId="0" xfId="0" applyFont="1" applyFill="1" applyBorder="1"/>
    <xf numFmtId="0" fontId="2" fillId="0" borderId="0" xfId="0" applyFont="1" applyFill="1" applyBorder="1"/>
    <xf numFmtId="0" fontId="0" fillId="0" borderId="0" xfId="0" applyFill="1" applyBorder="1"/>
    <xf numFmtId="0" fontId="1" fillId="0" borderId="4" xfId="0" applyFont="1" applyBorder="1"/>
    <xf numFmtId="0" fontId="2" fillId="0" borderId="17" xfId="0" applyFont="1" applyBorder="1" applyAlignment="1"/>
    <xf numFmtId="0" fontId="2" fillId="0" borderId="0" xfId="0" applyFont="1" applyBorder="1" applyAlignment="1"/>
    <xf numFmtId="0" fontId="5" fillId="0" borderId="1" xfId="0" applyFont="1" applyBorder="1"/>
    <xf numFmtId="0" fontId="2" fillId="0" borderId="14" xfId="0" applyFont="1" applyBorder="1" applyAlignment="1">
      <alignment horizontal="left"/>
    </xf>
    <xf numFmtId="44" fontId="1" fillId="0" borderId="14" xfId="1" applyFont="1" applyBorder="1" applyAlignment="1">
      <alignment horizontal="center"/>
    </xf>
    <xf numFmtId="44" fontId="7" fillId="3" borderId="14" xfId="1" applyFont="1" applyFill="1" applyBorder="1" applyAlignment="1">
      <alignment horizontal="center"/>
    </xf>
    <xf numFmtId="0" fontId="2" fillId="0" borderId="18" xfId="0" applyFont="1" applyBorder="1" applyAlignment="1">
      <alignment horizontal="left"/>
    </xf>
    <xf numFmtId="44" fontId="2" fillId="2" borderId="14" xfId="1" applyFont="1" applyFill="1" applyBorder="1" applyAlignment="1">
      <alignment horizontal="center"/>
    </xf>
    <xf numFmtId="0" fontId="1" fillId="2" borderId="15" xfId="0" applyFont="1" applyFill="1" applyBorder="1" applyAlignment="1"/>
    <xf numFmtId="44" fontId="2" fillId="2" borderId="10" xfId="1" applyFont="1" applyFill="1" applyBorder="1" applyAlignment="1">
      <alignment horizontal="center"/>
    </xf>
    <xf numFmtId="0" fontId="1" fillId="2" borderId="16" xfId="0" applyFont="1" applyFill="1" applyBorder="1"/>
    <xf numFmtId="0" fontId="1" fillId="0" borderId="0" xfId="0" applyFont="1" applyFill="1" applyBorder="1" applyAlignment="1" applyProtection="1">
      <alignment horizontal="center"/>
      <protection locked="0"/>
    </xf>
    <xf numFmtId="0" fontId="1" fillId="0" borderId="0" xfId="0" applyFont="1" applyFill="1" applyBorder="1" applyAlignment="1">
      <alignment horizontal="center"/>
    </xf>
    <xf numFmtId="44" fontId="1" fillId="0" borderId="0" xfId="1" applyFont="1" applyFill="1" applyBorder="1" applyAlignment="1" applyProtection="1">
      <alignment horizontal="center"/>
      <protection locked="0"/>
    </xf>
    <xf numFmtId="10" fontId="1" fillId="0" borderId="0" xfId="3" applyNumberFormat="1" applyFont="1" applyFill="1" applyBorder="1" applyAlignment="1" applyProtection="1">
      <alignment horizontal="center"/>
      <protection locked="0"/>
    </xf>
    <xf numFmtId="44" fontId="2" fillId="0" borderId="0" xfId="1" applyFont="1" applyFill="1" applyBorder="1" applyAlignment="1">
      <alignment horizontal="center"/>
    </xf>
    <xf numFmtId="0" fontId="1" fillId="0" borderId="0" xfId="0" applyFont="1" applyFill="1" applyBorder="1" applyAlignment="1"/>
    <xf numFmtId="44" fontId="0" fillId="0" borderId="0" xfId="0" applyNumberFormat="1" applyFill="1" applyBorder="1"/>
    <xf numFmtId="0" fontId="1" fillId="0" borderId="14" xfId="0" applyFont="1" applyFill="1" applyBorder="1"/>
    <xf numFmtId="0" fontId="5" fillId="0" borderId="0" xfId="0" applyFont="1" applyFill="1" applyBorder="1"/>
    <xf numFmtId="44" fontId="1" fillId="5" borderId="1" xfId="1" applyFont="1" applyFill="1" applyBorder="1" applyAlignment="1" applyProtection="1">
      <protection locked="0"/>
    </xf>
    <xf numFmtId="0" fontId="6" fillId="0" borderId="0" xfId="0" applyFont="1" applyBorder="1"/>
    <xf numFmtId="0" fontId="5" fillId="0" borderId="13" xfId="0" applyFont="1" applyBorder="1"/>
    <xf numFmtId="0" fontId="5" fillId="0" borderId="15" xfId="0" applyFont="1" applyBorder="1"/>
    <xf numFmtId="0" fontId="18" fillId="0" borderId="14" xfId="0" applyFont="1" applyBorder="1"/>
    <xf numFmtId="8" fontId="5" fillId="0" borderId="1" xfId="1" applyNumberFormat="1" applyFont="1" applyBorder="1" applyProtection="1"/>
    <xf numFmtId="8" fontId="5" fillId="0" borderId="2" xfId="1" applyNumberFormat="1" applyFont="1" applyBorder="1" applyProtection="1"/>
    <xf numFmtId="0" fontId="0" fillId="0" borderId="0" xfId="0" applyFont="1" applyBorder="1"/>
    <xf numFmtId="0" fontId="0" fillId="0" borderId="0" xfId="0" applyFont="1" applyBorder="1" applyAlignment="1">
      <alignment horizontal="left" indent="2"/>
    </xf>
    <xf numFmtId="0" fontId="0" fillId="0" borderId="0" xfId="0" applyFont="1" applyBorder="1" applyAlignment="1">
      <alignment horizontal="left" indent="4"/>
    </xf>
    <xf numFmtId="0" fontId="0" fillId="0" borderId="0" xfId="0" applyFont="1" applyBorder="1" applyAlignment="1">
      <alignment horizontal="left"/>
    </xf>
    <xf numFmtId="44" fontId="6" fillId="3" borderId="0" xfId="1" applyFont="1" applyFill="1" applyBorder="1"/>
    <xf numFmtId="44" fontId="1" fillId="0" borderId="0" xfId="1" applyFont="1" applyBorder="1" applyAlignment="1" applyProtection="1">
      <protection locked="0"/>
    </xf>
    <xf numFmtId="44" fontId="1" fillId="0" borderId="0" xfId="1" applyFont="1" applyBorder="1" applyAlignment="1"/>
    <xf numFmtId="41" fontId="1" fillId="0" borderId="1" xfId="1" applyNumberFormat="1" applyFont="1" applyBorder="1" applyAlignment="1" applyProtection="1">
      <protection locked="0"/>
    </xf>
    <xf numFmtId="41" fontId="1" fillId="0" borderId="2" xfId="1" applyNumberFormat="1" applyFont="1" applyBorder="1" applyAlignment="1"/>
    <xf numFmtId="44" fontId="6" fillId="3" borderId="0" xfId="1" applyFont="1" applyFill="1" applyBorder="1" applyAlignment="1">
      <alignment horizontal="center"/>
    </xf>
    <xf numFmtId="0" fontId="17" fillId="0" borderId="0" xfId="0" applyFont="1" applyBorder="1" applyAlignment="1">
      <alignment horizontal="left"/>
    </xf>
    <xf numFmtId="0" fontId="2" fillId="0" borderId="4" xfId="0" applyFont="1" applyBorder="1" applyAlignment="1">
      <alignment horizontal="left"/>
    </xf>
    <xf numFmtId="0" fontId="2" fillId="0" borderId="0" xfId="0" applyFont="1"/>
    <xf numFmtId="0" fontId="17" fillId="0" borderId="0" xfId="0" applyFont="1"/>
    <xf numFmtId="0" fontId="17" fillId="0" borderId="0" xfId="0" applyFont="1" applyBorder="1"/>
    <xf numFmtId="0" fontId="17" fillId="0" borderId="0" xfId="0" applyFont="1" applyBorder="1" applyAlignment="1">
      <alignment horizontal="left" indent="2"/>
    </xf>
    <xf numFmtId="0" fontId="17" fillId="0" borderId="0" xfId="0" applyFont="1" applyBorder="1" applyAlignment="1">
      <alignment horizontal="left" indent="4"/>
    </xf>
    <xf numFmtId="0" fontId="23" fillId="0" borderId="0" xfId="0" applyFont="1" applyBorder="1" applyAlignment="1">
      <alignment horizontal="left"/>
    </xf>
    <xf numFmtId="0" fontId="1" fillId="0" borderId="0" xfId="0" applyFont="1" applyBorder="1" applyAlignment="1"/>
    <xf numFmtId="0" fontId="12" fillId="0" borderId="0" xfId="0" applyFont="1" applyBorder="1" applyAlignment="1">
      <alignment horizontal="center" vertical="top"/>
    </xf>
    <xf numFmtId="0" fontId="19" fillId="6" borderId="10" xfId="0" applyFont="1" applyFill="1" applyBorder="1" applyAlignment="1">
      <alignment horizontal="center" vertical="center" textRotation="90"/>
    </xf>
    <xf numFmtId="0" fontId="19" fillId="6" borderId="0" xfId="0" applyFont="1" applyFill="1" applyBorder="1" applyAlignment="1">
      <alignment horizontal="center" vertical="center" textRotation="90"/>
    </xf>
    <xf numFmtId="0" fontId="19" fillId="6" borderId="17" xfId="0" applyFont="1" applyFill="1" applyBorder="1" applyAlignment="1">
      <alignment horizontal="center" vertical="center" textRotation="90"/>
    </xf>
    <xf numFmtId="0" fontId="19" fillId="6" borderId="14" xfId="0" applyFont="1" applyFill="1" applyBorder="1" applyAlignment="1">
      <alignment horizontal="center" vertical="center" textRotation="90"/>
    </xf>
    <xf numFmtId="0" fontId="9" fillId="0" borderId="17" xfId="0" applyFont="1" applyFill="1" applyBorder="1" applyAlignment="1">
      <alignment horizontal="center" vertical="center" textRotation="90"/>
    </xf>
    <xf numFmtId="0" fontId="9" fillId="0" borderId="16" xfId="0" applyFont="1" applyFill="1" applyBorder="1" applyAlignment="1">
      <alignment horizontal="center" vertical="center" textRotation="90"/>
    </xf>
    <xf numFmtId="0" fontId="9" fillId="0" borderId="18" xfId="0" applyFont="1" applyFill="1" applyBorder="1" applyAlignment="1">
      <alignment horizontal="center" vertical="center" textRotation="90"/>
    </xf>
    <xf numFmtId="0" fontId="6" fillId="0" borderId="10" xfId="0" applyFont="1" applyBorder="1"/>
    <xf numFmtId="0" fontId="5" fillId="0" borderId="12" xfId="0" applyFont="1" applyBorder="1"/>
    <xf numFmtId="0" fontId="18" fillId="0" borderId="0" xfId="0" applyFont="1" applyFill="1" applyBorder="1"/>
    <xf numFmtId="0" fontId="0" fillId="0" borderId="0" xfId="0" applyFill="1"/>
    <xf numFmtId="0" fontId="2" fillId="0" borderId="0" xfId="0" applyFont="1" applyBorder="1" applyAlignment="1">
      <alignment horizontal="left"/>
    </xf>
    <xf numFmtId="0" fontId="1" fillId="0" borderId="0" xfId="0" applyFont="1" applyBorder="1" applyAlignment="1">
      <alignment horizontal="center"/>
    </xf>
    <xf numFmtId="44" fontId="2" fillId="2" borderId="0" xfId="1" applyFont="1" applyFill="1" applyBorder="1" applyAlignment="1">
      <alignment horizontal="center"/>
    </xf>
    <xf numFmtId="0" fontId="27" fillId="7" borderId="16" xfId="0" applyFont="1" applyFill="1" applyBorder="1"/>
    <xf numFmtId="0" fontId="4" fillId="7" borderId="10" xfId="0" applyFont="1" applyFill="1" applyBorder="1"/>
    <xf numFmtId="0" fontId="4" fillId="7" borderId="12" xfId="0" applyFont="1" applyFill="1" applyBorder="1"/>
    <xf numFmtId="0" fontId="27" fillId="7" borderId="17" xfId="0" applyFont="1" applyFill="1" applyBorder="1"/>
    <xf numFmtId="0" fontId="4" fillId="7" borderId="0" xfId="0" applyFont="1" applyFill="1" applyBorder="1"/>
    <xf numFmtId="0" fontId="4" fillId="7" borderId="13" xfId="0" applyFont="1" applyFill="1" applyBorder="1"/>
    <xf numFmtId="0" fontId="27" fillId="7" borderId="18" xfId="0" applyFont="1" applyFill="1" applyBorder="1"/>
    <xf numFmtId="0" fontId="4" fillId="7" borderId="14" xfId="0" applyFont="1" applyFill="1" applyBorder="1"/>
    <xf numFmtId="0" fontId="4" fillId="7" borderId="15" xfId="0" applyFont="1" applyFill="1" applyBorder="1"/>
    <xf numFmtId="0" fontId="2" fillId="0" borderId="17" xfId="0" applyFont="1" applyBorder="1" applyAlignment="1">
      <alignment horizontal="left"/>
    </xf>
    <xf numFmtId="0" fontId="2" fillId="0" borderId="0" xfId="0" applyFont="1" applyBorder="1" applyAlignment="1">
      <alignment horizontal="left"/>
    </xf>
    <xf numFmtId="0" fontId="2" fillId="2" borderId="17" xfId="0" applyFont="1" applyFill="1" applyBorder="1" applyAlignment="1">
      <alignment horizontal="left"/>
    </xf>
    <xf numFmtId="0" fontId="2" fillId="2" borderId="0" xfId="0" applyFont="1" applyFill="1" applyBorder="1" applyAlignment="1">
      <alignment horizontal="left"/>
    </xf>
    <xf numFmtId="0" fontId="1" fillId="0" borderId="0" xfId="0" applyFont="1" applyBorder="1" applyAlignment="1">
      <alignment horizontal="center"/>
    </xf>
    <xf numFmtId="0" fontId="0" fillId="0" borderId="0" xfId="0" applyFont="1" applyBorder="1" applyAlignment="1">
      <alignment horizontal="left" indent="4"/>
    </xf>
    <xf numFmtId="44" fontId="2" fillId="2" borderId="0" xfId="1" applyFont="1" applyFill="1" applyBorder="1" applyAlignment="1">
      <alignment horizontal="center"/>
    </xf>
    <xf numFmtId="43" fontId="1" fillId="0" borderId="0" xfId="2" applyFont="1" applyBorder="1" applyAlignment="1" applyProtection="1">
      <protection locked="0"/>
    </xf>
    <xf numFmtId="0" fontId="2" fillId="0" borderId="0" xfId="0" applyFont="1" applyBorder="1" applyAlignment="1">
      <alignment wrapText="1"/>
    </xf>
    <xf numFmtId="0" fontId="2" fillId="0" borderId="13" xfId="0" applyFont="1" applyBorder="1" applyAlignment="1">
      <alignment wrapText="1"/>
    </xf>
    <xf numFmtId="0" fontId="2" fillId="0" borderId="17" xfId="0" applyFont="1" applyBorder="1" applyAlignment="1">
      <alignment horizontal="left" wrapText="1"/>
    </xf>
    <xf numFmtId="0" fontId="2" fillId="0" borderId="0" xfId="0" applyFont="1" applyBorder="1" applyAlignment="1">
      <alignment horizontal="left" wrapText="1"/>
    </xf>
    <xf numFmtId="0" fontId="9" fillId="4" borderId="0" xfId="0" applyFont="1" applyFill="1" applyBorder="1" applyAlignment="1">
      <alignment horizontal="center" vertical="center" textRotation="90"/>
    </xf>
    <xf numFmtId="0" fontId="18" fillId="0" borderId="0" xfId="0" applyFont="1" applyBorder="1"/>
    <xf numFmtId="0" fontId="1" fillId="0" borderId="24" xfId="0" applyFont="1" applyFill="1" applyBorder="1"/>
    <xf numFmtId="0" fontId="14" fillId="8" borderId="27" xfId="0" applyFont="1" applyFill="1" applyBorder="1"/>
    <xf numFmtId="44" fontId="28" fillId="0" borderId="0" xfId="1" applyFont="1"/>
    <xf numFmtId="44" fontId="0" fillId="0" borderId="17" xfId="1" applyFont="1" applyBorder="1"/>
    <xf numFmtId="44" fontId="0" fillId="0" borderId="0" xfId="1" applyFont="1" applyBorder="1"/>
    <xf numFmtId="44" fontId="0" fillId="0" borderId="13" xfId="1" applyFont="1" applyBorder="1"/>
    <xf numFmtId="44" fontId="0" fillId="0" borderId="18" xfId="1" applyFont="1" applyBorder="1"/>
    <xf numFmtId="44" fontId="0" fillId="0" borderId="14" xfId="1" applyFont="1" applyBorder="1"/>
    <xf numFmtId="44" fontId="0" fillId="0" borderId="15" xfId="1" applyFont="1" applyBorder="1"/>
    <xf numFmtId="44" fontId="0" fillId="0" borderId="16" xfId="1" applyFont="1" applyBorder="1"/>
    <xf numFmtId="44" fontId="0" fillId="0" borderId="28" xfId="1" applyFont="1" applyBorder="1"/>
    <xf numFmtId="0" fontId="0" fillId="0" borderId="29" xfId="0" applyBorder="1"/>
    <xf numFmtId="0" fontId="0" fillId="0" borderId="30" xfId="0" applyBorder="1"/>
    <xf numFmtId="44" fontId="0" fillId="0" borderId="31" xfId="1" applyFont="1" applyBorder="1"/>
    <xf numFmtId="0" fontId="0" fillId="0" borderId="32" xfId="0" applyBorder="1"/>
    <xf numFmtId="0" fontId="0" fillId="0" borderId="33" xfId="0" applyBorder="1"/>
    <xf numFmtId="44" fontId="0" fillId="0" borderId="10" xfId="1" applyFont="1" applyBorder="1"/>
    <xf numFmtId="44" fontId="0" fillId="0" borderId="12" xfId="1" applyFont="1" applyBorder="1"/>
    <xf numFmtId="43" fontId="5" fillId="0" borderId="0" xfId="2" applyFont="1" applyBorder="1" applyProtection="1"/>
    <xf numFmtId="43" fontId="5" fillId="0" borderId="0" xfId="0" applyNumberFormat="1" applyFont="1" applyBorder="1" applyProtection="1"/>
    <xf numFmtId="0" fontId="27" fillId="8" borderId="16" xfId="0" applyFont="1" applyFill="1" applyBorder="1"/>
    <xf numFmtId="0" fontId="4" fillId="8" borderId="10" xfId="0" applyFont="1" applyFill="1" applyBorder="1"/>
    <xf numFmtId="0" fontId="4" fillId="8" borderId="12" xfId="0" applyFont="1" applyFill="1" applyBorder="1"/>
    <xf numFmtId="0" fontId="27" fillId="8" borderId="17" xfId="0" applyFont="1" applyFill="1" applyBorder="1"/>
    <xf numFmtId="0" fontId="4" fillId="8" borderId="0" xfId="0" applyFont="1" applyFill="1" applyBorder="1"/>
    <xf numFmtId="0" fontId="4" fillId="8" borderId="13" xfId="0" applyFont="1" applyFill="1" applyBorder="1"/>
    <xf numFmtId="44" fontId="14" fillId="8" borderId="0" xfId="1" applyFont="1" applyFill="1" applyBorder="1" applyAlignment="1">
      <alignment horizontal="center"/>
    </xf>
    <xf numFmtId="0" fontId="27" fillId="8" borderId="18" xfId="0" applyFont="1" applyFill="1" applyBorder="1"/>
    <xf numFmtId="0" fontId="4" fillId="8" borderId="14" xfId="0" applyFont="1" applyFill="1" applyBorder="1"/>
    <xf numFmtId="0" fontId="4" fillId="8" borderId="15" xfId="0" applyFont="1" applyFill="1" applyBorder="1"/>
    <xf numFmtId="0" fontId="1" fillId="0" borderId="1" xfId="0" applyFont="1" applyBorder="1" applyAlignment="1" applyProtection="1">
      <alignment horizontal="center"/>
      <protection locked="0"/>
    </xf>
    <xf numFmtId="41" fontId="1" fillId="0" borderId="2" xfId="1" applyNumberFormat="1" applyFont="1" applyBorder="1" applyAlignment="1" applyProtection="1">
      <protection locked="0"/>
    </xf>
    <xf numFmtId="0" fontId="1" fillId="0" borderId="1" xfId="0" applyFont="1" applyBorder="1" applyAlignment="1">
      <alignment horizontal="center"/>
    </xf>
    <xf numFmtId="0" fontId="30" fillId="0" borderId="0" xfId="0" applyFont="1"/>
    <xf numFmtId="0" fontId="1" fillId="0" borderId="1" xfId="0" applyFont="1" applyBorder="1" applyAlignment="1">
      <alignment horizontal="center"/>
    </xf>
    <xf numFmtId="44" fontId="2" fillId="2" borderId="11" xfId="1" applyFont="1" applyFill="1" applyBorder="1" applyAlignment="1">
      <alignment horizontal="center"/>
    </xf>
    <xf numFmtId="44" fontId="1" fillId="0" borderId="1" xfId="1" applyFont="1" applyFill="1" applyBorder="1" applyAlignment="1" applyProtection="1">
      <alignment horizontal="center"/>
      <protection locked="0"/>
    </xf>
    <xf numFmtId="0" fontId="1" fillId="0" borderId="22" xfId="0" applyFont="1" applyFill="1" applyBorder="1" applyAlignment="1">
      <alignment horizontal="center"/>
    </xf>
    <xf numFmtId="0" fontId="1" fillId="0" borderId="23" xfId="0" applyFont="1" applyFill="1" applyBorder="1" applyAlignment="1">
      <alignment horizontal="center"/>
    </xf>
    <xf numFmtId="44" fontId="1" fillId="0" borderId="1" xfId="1" applyFont="1" applyBorder="1" applyAlignment="1" applyProtection="1">
      <alignment horizontal="center"/>
      <protection locked="0"/>
    </xf>
    <xf numFmtId="44" fontId="1" fillId="0" borderId="2" xfId="1" applyFont="1" applyBorder="1" applyAlignment="1" applyProtection="1">
      <alignment horizontal="center"/>
      <protection locked="0"/>
    </xf>
    <xf numFmtId="44" fontId="7" fillId="3" borderId="1" xfId="1" applyFont="1" applyFill="1" applyBorder="1" applyAlignment="1">
      <alignment horizontal="center"/>
    </xf>
    <xf numFmtId="44" fontId="6" fillId="3" borderId="1" xfId="1" applyFont="1" applyFill="1" applyBorder="1" applyAlignment="1">
      <alignment horizontal="center"/>
    </xf>
    <xf numFmtId="44" fontId="14" fillId="8" borderId="10" xfId="1" applyFont="1" applyFill="1" applyBorder="1" applyAlignment="1">
      <alignment horizontal="center"/>
    </xf>
    <xf numFmtId="44" fontId="14" fillId="8" borderId="1" xfId="1" applyFont="1" applyFill="1" applyBorder="1" applyAlignment="1">
      <alignment horizontal="center"/>
    </xf>
    <xf numFmtId="0" fontId="1" fillId="0" borderId="26" xfId="0" applyFont="1" applyBorder="1" applyAlignment="1" applyProtection="1">
      <alignment horizontal="center"/>
      <protection locked="0"/>
    </xf>
    <xf numFmtId="0" fontId="1" fillId="0" borderId="1" xfId="0" applyFont="1" applyBorder="1" applyAlignment="1" applyProtection="1">
      <alignment horizontal="center"/>
      <protection locked="0"/>
    </xf>
    <xf numFmtId="0" fontId="1" fillId="0" borderId="25" xfId="0" applyFont="1" applyBorder="1" applyAlignment="1" applyProtection="1">
      <alignment horizontal="center"/>
      <protection locked="0"/>
    </xf>
    <xf numFmtId="0" fontId="14" fillId="4" borderId="22" xfId="0" applyFont="1" applyFill="1" applyBorder="1" applyAlignment="1">
      <alignment horizontal="center"/>
    </xf>
    <xf numFmtId="0" fontId="14" fillId="4" borderId="23" xfId="0" applyFont="1" applyFill="1" applyBorder="1" applyAlignment="1">
      <alignment horizontal="center"/>
    </xf>
    <xf numFmtId="0" fontId="2" fillId="0" borderId="4" xfId="0" applyFont="1" applyBorder="1" applyAlignment="1">
      <alignment horizontal="center"/>
    </xf>
    <xf numFmtId="14" fontId="1" fillId="0" borderId="2" xfId="0" applyNumberFormat="1" applyFont="1" applyBorder="1" applyAlignment="1" applyProtection="1">
      <alignment horizontal="center"/>
      <protection locked="0"/>
    </xf>
    <xf numFmtId="14" fontId="2" fillId="0" borderId="0" xfId="0" applyNumberFormat="1" applyFont="1" applyBorder="1" applyAlignment="1">
      <alignment horizontal="right"/>
    </xf>
    <xf numFmtId="0" fontId="1" fillId="0" borderId="1" xfId="0" applyFont="1" applyFill="1" applyBorder="1" applyAlignment="1" applyProtection="1">
      <alignment horizontal="center"/>
    </xf>
    <xf numFmtId="0" fontId="2" fillId="0" borderId="17" xfId="0" applyFont="1" applyBorder="1" applyAlignment="1">
      <alignment horizontal="left"/>
    </xf>
    <xf numFmtId="0" fontId="2" fillId="0" borderId="0" xfId="0" applyFont="1" applyBorder="1" applyAlignment="1">
      <alignment horizontal="left"/>
    </xf>
    <xf numFmtId="0" fontId="2" fillId="0" borderId="1" xfId="0" applyFont="1" applyBorder="1" applyAlignment="1" applyProtection="1">
      <alignment horizontal="left"/>
      <protection locked="0"/>
    </xf>
    <xf numFmtId="0" fontId="10" fillId="0" borderId="1" xfId="4" applyBorder="1" applyAlignment="1" applyProtection="1">
      <alignment horizontal="left"/>
      <protection locked="0"/>
    </xf>
    <xf numFmtId="0" fontId="2" fillId="0" borderId="17" xfId="0" applyFont="1" applyBorder="1" applyAlignment="1">
      <alignment horizontal="center"/>
    </xf>
    <xf numFmtId="0" fontId="2" fillId="0" borderId="0" xfId="0" applyFont="1" applyBorder="1" applyAlignment="1">
      <alignment horizontal="center"/>
    </xf>
    <xf numFmtId="0" fontId="1" fillId="0" borderId="2" xfId="0" applyFont="1" applyFill="1" applyBorder="1" applyAlignment="1" applyProtection="1">
      <alignment horizontal="center"/>
      <protection locked="0"/>
    </xf>
    <xf numFmtId="0" fontId="1" fillId="0" borderId="2" xfId="0" applyFont="1" applyBorder="1" applyAlignment="1" applyProtection="1">
      <alignment horizontal="left"/>
      <protection locked="0"/>
    </xf>
    <xf numFmtId="0" fontId="2" fillId="0" borderId="0" xfId="0" applyFont="1" applyBorder="1" applyAlignment="1">
      <alignment horizontal="right"/>
    </xf>
    <xf numFmtId="0" fontId="1" fillId="0" borderId="1" xfId="0" applyFont="1" applyBorder="1" applyAlignment="1" applyProtection="1">
      <protection locked="0"/>
    </xf>
    <xf numFmtId="0" fontId="12" fillId="0" borderId="4" xfId="0" applyFont="1" applyBorder="1" applyAlignment="1">
      <alignment horizontal="center" vertical="top"/>
    </xf>
    <xf numFmtId="43" fontId="2" fillId="2" borderId="1" xfId="2" applyFont="1" applyFill="1" applyBorder="1" applyAlignment="1">
      <alignment horizontal="center"/>
    </xf>
    <xf numFmtId="44" fontId="1" fillId="0" borderId="10" xfId="1" applyFont="1" applyFill="1" applyBorder="1" applyAlignment="1" applyProtection="1">
      <alignment horizontal="center"/>
      <protection locked="0"/>
    </xf>
    <xf numFmtId="0" fontId="2" fillId="2" borderId="17" xfId="0" applyFont="1" applyFill="1" applyBorder="1" applyAlignment="1">
      <alignment horizontal="left"/>
    </xf>
    <xf numFmtId="0" fontId="2" fillId="2" borderId="0" xfId="0" applyFont="1" applyFill="1" applyBorder="1" applyAlignment="1">
      <alignment horizontal="left"/>
    </xf>
    <xf numFmtId="0" fontId="2" fillId="0" borderId="26" xfId="0" applyFont="1" applyBorder="1" applyAlignment="1" applyProtection="1">
      <alignment horizontal="center"/>
      <protection locked="0"/>
    </xf>
    <xf numFmtId="0" fontId="2" fillId="0" borderId="1" xfId="0" applyFont="1" applyBorder="1" applyAlignment="1" applyProtection="1">
      <alignment horizontal="center"/>
      <protection locked="0"/>
    </xf>
    <xf numFmtId="0" fontId="1" fillId="0" borderId="1" xfId="0" applyFont="1" applyBorder="1" applyAlignment="1" applyProtection="1">
      <alignment horizontal="left"/>
      <protection locked="0"/>
    </xf>
    <xf numFmtId="0" fontId="9" fillId="4" borderId="20" xfId="0" applyFont="1" applyFill="1" applyBorder="1" applyAlignment="1">
      <alignment horizontal="center" vertical="center" textRotation="90"/>
    </xf>
    <xf numFmtId="0" fontId="9" fillId="4" borderId="21" xfId="0" applyFont="1" applyFill="1" applyBorder="1" applyAlignment="1">
      <alignment horizontal="center" vertical="center" textRotation="90"/>
    </xf>
    <xf numFmtId="0" fontId="9" fillId="4" borderId="19" xfId="0" applyFont="1" applyFill="1" applyBorder="1" applyAlignment="1">
      <alignment horizontal="center" vertical="center" textRotation="90"/>
    </xf>
    <xf numFmtId="0" fontId="0" fillId="0" borderId="0" xfId="0" applyFont="1" applyBorder="1" applyAlignment="1">
      <alignment horizontal="left" indent="4"/>
    </xf>
    <xf numFmtId="0" fontId="1" fillId="0" borderId="11" xfId="0" applyFont="1" applyBorder="1" applyAlignment="1" applyProtection="1">
      <alignment horizontal="center"/>
      <protection locked="0"/>
    </xf>
    <xf numFmtId="44" fontId="1" fillId="0" borderId="11" xfId="1" applyFont="1" applyBorder="1" applyAlignment="1" applyProtection="1">
      <alignment horizontal="center"/>
      <protection locked="0"/>
    </xf>
    <xf numFmtId="44" fontId="1" fillId="0" borderId="11" xfId="1" applyFont="1" applyBorder="1" applyAlignment="1" applyProtection="1">
      <alignment horizontal="center"/>
    </xf>
    <xf numFmtId="0" fontId="2" fillId="0" borderId="17" xfId="0" applyFont="1" applyBorder="1" applyAlignment="1">
      <alignment horizontal="left" wrapText="1"/>
    </xf>
    <xf numFmtId="0" fontId="2" fillId="0" borderId="0" xfId="0" applyFont="1" applyBorder="1" applyAlignment="1">
      <alignment horizontal="left" wrapText="1"/>
    </xf>
    <xf numFmtId="0" fontId="1" fillId="0" borderId="4" xfId="0" applyFont="1" applyBorder="1" applyAlignment="1">
      <alignment horizontal="center"/>
    </xf>
    <xf numFmtId="44" fontId="1" fillId="0" borderId="0" xfId="1" applyFont="1" applyBorder="1" applyAlignment="1">
      <alignment horizontal="center"/>
    </xf>
    <xf numFmtId="0" fontId="1" fillId="0" borderId="0" xfId="0" applyFont="1" applyBorder="1" applyAlignment="1">
      <alignment horizontal="center"/>
    </xf>
    <xf numFmtId="0" fontId="8" fillId="0" borderId="3" xfId="0" applyFont="1" applyBorder="1" applyAlignment="1">
      <alignment horizontal="justify" vertical="top" wrapText="1"/>
    </xf>
    <xf numFmtId="0" fontId="8" fillId="0" borderId="4" xfId="0" applyFont="1" applyBorder="1" applyAlignment="1">
      <alignment horizontal="justify" vertical="top" wrapText="1"/>
    </xf>
    <xf numFmtId="0" fontId="8" fillId="0" borderId="5" xfId="0" applyFont="1" applyBorder="1" applyAlignment="1">
      <alignment horizontal="justify" vertical="top" wrapText="1"/>
    </xf>
    <xf numFmtId="0" fontId="8" fillId="0" borderId="6" xfId="0" applyFont="1" applyBorder="1" applyAlignment="1">
      <alignment horizontal="justify" vertical="top" wrapText="1"/>
    </xf>
    <xf numFmtId="0" fontId="8" fillId="0" borderId="0" xfId="0" applyFont="1" applyBorder="1" applyAlignment="1">
      <alignment horizontal="justify" vertical="top" wrapText="1"/>
    </xf>
    <xf numFmtId="0" fontId="8" fillId="0" borderId="7" xfId="0" applyFont="1" applyBorder="1" applyAlignment="1">
      <alignment horizontal="justify" vertical="top" wrapText="1"/>
    </xf>
    <xf numFmtId="0" fontId="8" fillId="0" borderId="8" xfId="0" applyFont="1" applyBorder="1" applyAlignment="1">
      <alignment horizontal="justify" vertical="top" wrapText="1"/>
    </xf>
    <xf numFmtId="0" fontId="8" fillId="0" borderId="1" xfId="0" applyFont="1" applyBorder="1" applyAlignment="1">
      <alignment horizontal="justify" vertical="top" wrapText="1"/>
    </xf>
    <xf numFmtId="0" fontId="8" fillId="0" borderId="9" xfId="0" applyFont="1" applyBorder="1" applyAlignment="1">
      <alignment horizontal="justify" vertical="top" wrapText="1"/>
    </xf>
    <xf numFmtId="0" fontId="19" fillId="6" borderId="19" xfId="0" applyFont="1" applyFill="1" applyBorder="1" applyAlignment="1">
      <alignment horizontal="center" vertical="center" textRotation="90"/>
    </xf>
    <xf numFmtId="0" fontId="19" fillId="6" borderId="20" xfId="0" applyFont="1" applyFill="1" applyBorder="1" applyAlignment="1">
      <alignment horizontal="center" vertical="center" textRotation="90"/>
    </xf>
    <xf numFmtId="0" fontId="19" fillId="6" borderId="21" xfId="0" applyFont="1" applyFill="1" applyBorder="1" applyAlignment="1">
      <alignment horizontal="center" vertical="center" textRotation="90"/>
    </xf>
    <xf numFmtId="44" fontId="1" fillId="0" borderId="0" xfId="1" applyFont="1" applyBorder="1" applyAlignment="1" applyProtection="1">
      <alignment horizontal="center"/>
      <protection locked="0"/>
    </xf>
    <xf numFmtId="0" fontId="0" fillId="0" borderId="17" xfId="0" applyFont="1" applyBorder="1" applyAlignment="1">
      <alignment horizontal="left"/>
    </xf>
    <xf numFmtId="0" fontId="0" fillId="0" borderId="0" xfId="0" applyFont="1" applyBorder="1" applyAlignment="1">
      <alignment horizontal="left"/>
    </xf>
    <xf numFmtId="44" fontId="17" fillId="0" borderId="22" xfId="1" applyFont="1" applyBorder="1" applyAlignment="1">
      <alignment horizontal="center"/>
    </xf>
    <xf numFmtId="44" fontId="17" fillId="0" borderId="23" xfId="1" applyFont="1" applyBorder="1" applyAlignment="1">
      <alignment horizontal="center"/>
    </xf>
    <xf numFmtId="44" fontId="17" fillId="0" borderId="24" xfId="1" applyFont="1" applyBorder="1" applyAlignment="1">
      <alignment horizontal="center"/>
    </xf>
    <xf numFmtId="0" fontId="17" fillId="0" borderId="22" xfId="0" applyFont="1" applyBorder="1" applyAlignment="1">
      <alignment horizontal="center"/>
    </xf>
    <xf numFmtId="0" fontId="17" fillId="0" borderId="23" xfId="0" applyFont="1" applyBorder="1" applyAlignment="1">
      <alignment horizontal="center"/>
    </xf>
    <xf numFmtId="0" fontId="17" fillId="0" borderId="24" xfId="0" applyFont="1" applyBorder="1" applyAlignment="1">
      <alignment horizontal="center"/>
    </xf>
    <xf numFmtId="44" fontId="1" fillId="0" borderId="11" xfId="1" applyFont="1" applyFill="1" applyBorder="1" applyAlignment="1" applyProtection="1">
      <alignment horizontal="center"/>
      <protection locked="0"/>
    </xf>
    <xf numFmtId="0" fontId="9" fillId="0" borderId="0" xfId="0" applyFont="1" applyFill="1" applyBorder="1" applyAlignment="1">
      <alignment horizontal="center" vertical="center" textRotation="90"/>
    </xf>
    <xf numFmtId="0" fontId="24" fillId="0" borderId="0" xfId="0" applyFont="1" applyBorder="1" applyAlignment="1">
      <alignment horizontal="center" vertical="top"/>
    </xf>
    <xf numFmtId="0" fontId="2" fillId="0" borderId="13" xfId="0" applyFont="1" applyBorder="1" applyAlignment="1">
      <alignment horizontal="left"/>
    </xf>
    <xf numFmtId="0" fontId="13" fillId="0" borderId="1" xfId="0" applyFont="1" applyBorder="1" applyAlignment="1" applyProtection="1">
      <alignment horizontal="center"/>
      <protection locked="0"/>
    </xf>
    <xf numFmtId="0" fontId="13" fillId="0" borderId="2" xfId="0" applyFont="1" applyBorder="1" applyAlignment="1" applyProtection="1">
      <alignment horizontal="center"/>
      <protection locked="0"/>
    </xf>
    <xf numFmtId="44" fontId="2" fillId="2" borderId="10" xfId="1" applyFont="1" applyFill="1" applyBorder="1" applyAlignment="1">
      <alignment horizontal="center"/>
    </xf>
    <xf numFmtId="44" fontId="2" fillId="2" borderId="1" xfId="1" applyFont="1" applyFill="1" applyBorder="1" applyAlignment="1">
      <alignment horizontal="center"/>
    </xf>
    <xf numFmtId="0" fontId="1" fillId="0" borderId="2" xfId="0" applyFont="1" applyBorder="1" applyAlignment="1" applyProtection="1">
      <alignment horizontal="center"/>
      <protection locked="0"/>
    </xf>
    <xf numFmtId="44" fontId="1" fillId="0" borderId="2" xfId="1" applyFont="1" applyBorder="1" applyAlignment="1">
      <alignment horizontal="center"/>
    </xf>
    <xf numFmtId="44" fontId="1" fillId="0" borderId="1" xfId="1" applyFont="1" applyBorder="1" applyAlignment="1">
      <alignment horizontal="center"/>
    </xf>
    <xf numFmtId="44" fontId="14" fillId="7" borderId="10" xfId="1" applyFont="1" applyFill="1" applyBorder="1" applyAlignment="1">
      <alignment horizontal="center"/>
    </xf>
    <xf numFmtId="44" fontId="14" fillId="7" borderId="1" xfId="1" applyFont="1" applyFill="1" applyBorder="1" applyAlignment="1">
      <alignment horizontal="center"/>
    </xf>
    <xf numFmtId="0" fontId="8" fillId="0" borderId="16" xfId="0" applyFont="1" applyBorder="1" applyAlignment="1">
      <alignment horizontal="justify" vertical="top" wrapText="1"/>
    </xf>
    <xf numFmtId="0" fontId="8" fillId="0" borderId="10" xfId="0" applyFont="1" applyBorder="1" applyAlignment="1">
      <alignment horizontal="justify" vertical="top" wrapText="1"/>
    </xf>
    <xf numFmtId="0" fontId="8" fillId="0" borderId="12" xfId="0" applyFont="1" applyBorder="1" applyAlignment="1">
      <alignment horizontal="justify" vertical="top" wrapText="1"/>
    </xf>
    <xf numFmtId="0" fontId="8" fillId="0" borderId="17" xfId="0" applyFont="1" applyBorder="1" applyAlignment="1">
      <alignment horizontal="justify" vertical="top" wrapText="1"/>
    </xf>
    <xf numFmtId="0" fontId="8" fillId="0" borderId="13" xfId="0" applyFont="1" applyBorder="1" applyAlignment="1">
      <alignment horizontal="justify" vertical="top" wrapText="1"/>
    </xf>
    <xf numFmtId="0" fontId="8" fillId="0" borderId="18" xfId="0" applyFont="1" applyBorder="1" applyAlignment="1">
      <alignment horizontal="justify" vertical="top" wrapText="1"/>
    </xf>
    <xf numFmtId="0" fontId="8" fillId="0" borderId="14" xfId="0" applyFont="1" applyBorder="1" applyAlignment="1">
      <alignment horizontal="justify" vertical="top" wrapText="1"/>
    </xf>
    <xf numFmtId="0" fontId="8" fillId="0" borderId="15" xfId="0" applyFont="1" applyBorder="1" applyAlignment="1">
      <alignment horizontal="justify" vertical="top" wrapText="1"/>
    </xf>
    <xf numFmtId="0" fontId="9" fillId="7" borderId="19" xfId="0" applyFont="1" applyFill="1" applyBorder="1" applyAlignment="1">
      <alignment horizontal="center" vertical="center" textRotation="90"/>
    </xf>
    <xf numFmtId="0" fontId="9" fillId="7" borderId="20" xfId="0" applyFont="1" applyFill="1" applyBorder="1" applyAlignment="1">
      <alignment horizontal="center" vertical="center" textRotation="90"/>
    </xf>
    <xf numFmtId="0" fontId="9" fillId="7" borderId="21" xfId="0" applyFont="1" applyFill="1" applyBorder="1" applyAlignment="1">
      <alignment horizontal="center" vertical="center" textRotation="90"/>
    </xf>
    <xf numFmtId="37" fontId="1" fillId="0" borderId="2" xfId="2" applyNumberFormat="1" applyFont="1" applyBorder="1" applyAlignment="1" applyProtection="1">
      <alignment horizontal="right"/>
      <protection locked="0"/>
    </xf>
    <xf numFmtId="0" fontId="22" fillId="0" borderId="0" xfId="0" applyFont="1" applyBorder="1" applyAlignment="1">
      <alignment horizontal="left"/>
    </xf>
    <xf numFmtId="0" fontId="17" fillId="0" borderId="0" xfId="0" applyFont="1" applyBorder="1" applyAlignment="1">
      <alignment horizontal="left" indent="4"/>
    </xf>
    <xf numFmtId="0" fontId="1" fillId="0" borderId="2" xfId="0" applyFont="1" applyFill="1" applyBorder="1" applyAlignment="1">
      <alignment horizontal="center"/>
    </xf>
    <xf numFmtId="44" fontId="2" fillId="2" borderId="4" xfId="1" applyFont="1" applyFill="1" applyBorder="1" applyAlignment="1">
      <alignment horizontal="center"/>
    </xf>
    <xf numFmtId="0" fontId="9" fillId="4" borderId="22" xfId="0" applyFont="1" applyFill="1" applyBorder="1" applyAlignment="1">
      <alignment horizontal="center"/>
    </xf>
    <xf numFmtId="0" fontId="9" fillId="4" borderId="23" xfId="0" applyFont="1" applyFill="1" applyBorder="1" applyAlignment="1">
      <alignment horizontal="center"/>
    </xf>
    <xf numFmtId="0" fontId="9" fillId="4" borderId="24" xfId="0" applyFont="1" applyFill="1" applyBorder="1" applyAlignment="1">
      <alignment horizontal="center"/>
    </xf>
    <xf numFmtId="0" fontId="2" fillId="2" borderId="16" xfId="0" applyFont="1" applyFill="1" applyBorder="1" applyAlignment="1">
      <alignment horizontal="left" wrapText="1"/>
    </xf>
    <xf numFmtId="0" fontId="2" fillId="2" borderId="10" xfId="0" applyFont="1" applyFill="1" applyBorder="1" applyAlignment="1">
      <alignment horizontal="left" wrapText="1"/>
    </xf>
    <xf numFmtId="0" fontId="2" fillId="2" borderId="17" xfId="0" applyFont="1" applyFill="1" applyBorder="1" applyAlignment="1">
      <alignment horizontal="left" wrapText="1"/>
    </xf>
    <xf numFmtId="0" fontId="2" fillId="2" borderId="0" xfId="0" applyFont="1" applyFill="1" applyBorder="1" applyAlignment="1">
      <alignment horizontal="left" wrapText="1"/>
    </xf>
    <xf numFmtId="44" fontId="2" fillId="5" borderId="1" xfId="1" applyFont="1" applyFill="1" applyBorder="1" applyAlignment="1">
      <alignment horizontal="center"/>
    </xf>
    <xf numFmtId="0" fontId="1" fillId="5" borderId="1" xfId="0" applyFont="1" applyFill="1" applyBorder="1" applyAlignment="1">
      <alignment horizontal="center"/>
    </xf>
    <xf numFmtId="0" fontId="2" fillId="0" borderId="17" xfId="0" applyFont="1" applyBorder="1" applyAlignment="1">
      <alignment horizontal="left" indent="6"/>
    </xf>
    <xf numFmtId="0" fontId="2" fillId="0" borderId="0" xfId="0" applyFont="1" applyBorder="1" applyAlignment="1">
      <alignment horizontal="left" indent="6"/>
    </xf>
    <xf numFmtId="0" fontId="1" fillId="5" borderId="1" xfId="0" applyFont="1" applyFill="1" applyBorder="1" applyAlignment="1" applyProtection="1">
      <alignment horizontal="center"/>
    </xf>
    <xf numFmtId="0" fontId="2" fillId="2" borderId="16" xfId="0" applyFont="1" applyFill="1" applyBorder="1" applyAlignment="1">
      <alignment horizontal="left"/>
    </xf>
    <xf numFmtId="0" fontId="2" fillId="2" borderId="10" xfId="0" applyFont="1" applyFill="1" applyBorder="1" applyAlignment="1">
      <alignment horizontal="left"/>
    </xf>
    <xf numFmtId="44" fontId="2" fillId="5" borderId="11" xfId="1" applyFont="1" applyFill="1" applyBorder="1" applyAlignment="1">
      <alignment horizontal="center"/>
    </xf>
    <xf numFmtId="44" fontId="16" fillId="0" borderId="1" xfId="1" applyFont="1" applyBorder="1" applyAlignment="1" applyProtection="1">
      <alignment horizontal="center"/>
      <protection locked="0"/>
    </xf>
    <xf numFmtId="44" fontId="7" fillId="5" borderId="1" xfId="1" applyFont="1" applyFill="1" applyBorder="1" applyAlignment="1">
      <alignment horizontal="center"/>
    </xf>
    <xf numFmtId="0" fontId="1" fillId="0" borderId="2" xfId="0" applyFont="1" applyBorder="1" applyAlignment="1">
      <alignment horizontal="center"/>
    </xf>
  </cellXfs>
  <cellStyles count="5">
    <cellStyle name="Comma" xfId="2" builtinId="3"/>
    <cellStyle name="Currency" xfId="1" builtinId="4"/>
    <cellStyle name="Hyperlink" xfId="4" builtinId="8"/>
    <cellStyle name="Normal" xfId="0" builtinId="0"/>
    <cellStyle name="Percent" xfId="3" builtinId="5"/>
  </cellStyles>
  <dxfs count="0"/>
  <tableStyles count="0" defaultTableStyle="TableStyleMedium2" defaultPivotStyle="PivotStyleLight16"/>
  <colors>
    <mruColors>
      <color rgb="FF0066CC"/>
      <color rgb="FFBEFE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847725</xdr:colOff>
      <xdr:row>0</xdr:row>
      <xdr:rowOff>104775</xdr:rowOff>
    </xdr:from>
    <xdr:to>
      <xdr:col>12</xdr:col>
      <xdr:colOff>133350</xdr:colOff>
      <xdr:row>4</xdr:row>
      <xdr:rowOff>66675</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200150" y="104775"/>
          <a:ext cx="5476875"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cene3d>
            <a:camera prst="orthographicFront"/>
            <a:lightRig rig="harsh" dir="t"/>
          </a:scene3d>
          <a:sp3d extrusionH="57150" prstMaterial="matte">
            <a:bevelT w="63500" h="12700" prst="angle"/>
            <a:contourClr>
              <a:schemeClr val="bg1">
                <a:lumMod val="65000"/>
              </a:schemeClr>
            </a:contourClr>
          </a:sp3d>
        </a:bodyPr>
        <a:lstStyle/>
        <a:p>
          <a:r>
            <a:rPr lang="en-US" sz="1800" b="1" cap="none" spc="0">
              <a:ln/>
              <a:solidFill>
                <a:schemeClr val="accent5">
                  <a:lumMod val="50000"/>
                </a:schemeClr>
              </a:solidFill>
              <a:effectLst/>
            </a:rPr>
            <a:t>SOUTH</a:t>
          </a:r>
          <a:r>
            <a:rPr lang="en-US" sz="1800" b="1" cap="none" spc="0" baseline="0">
              <a:ln/>
              <a:solidFill>
                <a:schemeClr val="accent5">
                  <a:lumMod val="50000"/>
                </a:schemeClr>
              </a:solidFill>
              <a:effectLst/>
            </a:rPr>
            <a:t> SAN ANTONIO INDEPENDENT SCHOOL DISTRICT</a:t>
          </a:r>
        </a:p>
        <a:p>
          <a:pPr algn="ctr"/>
          <a:r>
            <a:rPr lang="en-US" sz="1800" b="1" cap="none" spc="0" baseline="0">
              <a:ln/>
              <a:solidFill>
                <a:schemeClr val="accent5">
                  <a:lumMod val="50000"/>
                </a:schemeClr>
              </a:solidFill>
              <a:effectLst/>
            </a:rPr>
            <a:t>Travel Form</a:t>
          </a:r>
          <a:endParaRPr lang="en-US" sz="1800" b="1" cap="none" spc="0">
            <a:ln/>
            <a:solidFill>
              <a:schemeClr val="accent5">
                <a:lumMod val="50000"/>
              </a:schemeClr>
            </a:solidFill>
            <a:effectLst/>
          </a:endParaRPr>
        </a:p>
      </xdr:txBody>
    </xdr:sp>
    <xdr:clientData/>
  </xdr:twoCellAnchor>
  <xdr:twoCellAnchor>
    <xdr:from>
      <xdr:col>0</xdr:col>
      <xdr:colOff>95250</xdr:colOff>
      <xdr:row>0</xdr:row>
      <xdr:rowOff>57150</xdr:rowOff>
    </xdr:from>
    <xdr:to>
      <xdr:col>1</xdr:col>
      <xdr:colOff>655730</xdr:colOff>
      <xdr:row>4</xdr:row>
      <xdr:rowOff>152400</xdr:rowOff>
    </xdr:to>
    <xdr:pic>
      <xdr:nvPicPr>
        <xdr:cNvPr id="10" name="Picture 9">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57150"/>
          <a:ext cx="912905" cy="895350"/>
        </a:xfrm>
        <a:prstGeom prst="rect">
          <a:avLst/>
        </a:prstGeom>
        <a:noFill/>
        <a:ln>
          <a:noFill/>
        </a:ln>
        <a:effectLst/>
        <a:extLst>
          <a:ext uri="{909E8E84-426E-40DD-AFC4-6F175D3DCCD1}">
            <a14:hiddenFill xmlns:a14="http://schemas.microsoft.com/office/drawing/2010/main">
              <a:solidFill>
                <a:srgbClr val="000066"/>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847724</xdr:colOff>
      <xdr:row>0</xdr:row>
      <xdr:rowOff>104775</xdr:rowOff>
    </xdr:from>
    <xdr:to>
      <xdr:col>15</xdr:col>
      <xdr:colOff>7326</xdr:colOff>
      <xdr:row>4</xdr:row>
      <xdr:rowOff>66675</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258032" y="104775"/>
          <a:ext cx="5885717" cy="7532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cene3d>
            <a:camera prst="orthographicFront"/>
            <a:lightRig rig="harsh" dir="t"/>
          </a:scene3d>
          <a:sp3d extrusionH="57150" prstMaterial="matte">
            <a:bevelT w="63500" h="12700" prst="angle"/>
            <a:contourClr>
              <a:schemeClr val="bg1">
                <a:lumMod val="65000"/>
              </a:schemeClr>
            </a:contourClr>
          </a:sp3d>
        </a:bodyPr>
        <a:lstStyle/>
        <a:p>
          <a:pPr algn="ctr"/>
          <a:r>
            <a:rPr lang="en-US" sz="1800" b="1" cap="none" spc="0">
              <a:ln/>
              <a:solidFill>
                <a:schemeClr val="accent5">
                  <a:lumMod val="50000"/>
                </a:schemeClr>
              </a:solidFill>
              <a:effectLst/>
            </a:rPr>
            <a:t>SOUTH</a:t>
          </a:r>
          <a:r>
            <a:rPr lang="en-US" sz="1800" b="1" cap="none" spc="0" baseline="0">
              <a:ln/>
              <a:solidFill>
                <a:schemeClr val="accent5">
                  <a:lumMod val="50000"/>
                </a:schemeClr>
              </a:solidFill>
              <a:effectLst/>
            </a:rPr>
            <a:t> SAN ANTONIO INDEPENDENT SCHOOL DISTRICT</a:t>
          </a:r>
        </a:p>
        <a:p>
          <a:pPr algn="ctr"/>
          <a:r>
            <a:rPr lang="en-US" sz="2000" b="1" cap="none" spc="0" baseline="0">
              <a:ln/>
              <a:solidFill>
                <a:schemeClr val="accent5">
                  <a:lumMod val="50000"/>
                </a:schemeClr>
              </a:solidFill>
              <a:effectLst/>
            </a:rPr>
            <a:t>Travel Form</a:t>
          </a:r>
          <a:endParaRPr lang="en-US" sz="2000" b="1" cap="none" spc="0">
            <a:ln/>
            <a:solidFill>
              <a:schemeClr val="accent5">
                <a:lumMod val="50000"/>
              </a:schemeClr>
            </a:solidFill>
            <a:effectLst/>
          </a:endParaRPr>
        </a:p>
      </xdr:txBody>
    </xdr:sp>
    <xdr:clientData/>
  </xdr:twoCellAnchor>
  <xdr:twoCellAnchor>
    <xdr:from>
      <xdr:col>0</xdr:col>
      <xdr:colOff>95250</xdr:colOff>
      <xdr:row>0</xdr:row>
      <xdr:rowOff>57149</xdr:rowOff>
    </xdr:from>
    <xdr:to>
      <xdr:col>2</xdr:col>
      <xdr:colOff>655730</xdr:colOff>
      <xdr:row>4</xdr:row>
      <xdr:rowOff>197826</xdr:rowOff>
    </xdr:to>
    <xdr:pic>
      <xdr:nvPicPr>
        <xdr:cNvPr id="3" name="Picture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57149"/>
          <a:ext cx="970788" cy="931985"/>
        </a:xfrm>
        <a:prstGeom prst="rect">
          <a:avLst/>
        </a:prstGeom>
        <a:noFill/>
        <a:ln>
          <a:noFill/>
        </a:ln>
        <a:effectLst/>
        <a:extLst>
          <a:ext uri="{909E8E84-426E-40DD-AFC4-6F175D3DCCD1}">
            <a14:hiddenFill xmlns:a14="http://schemas.microsoft.com/office/drawing/2010/main">
              <a:solidFill>
                <a:srgbClr val="000066"/>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847725</xdr:colOff>
      <xdr:row>0</xdr:row>
      <xdr:rowOff>104775</xdr:rowOff>
    </xdr:from>
    <xdr:to>
      <xdr:col>12</xdr:col>
      <xdr:colOff>133350</xdr:colOff>
      <xdr:row>4</xdr:row>
      <xdr:rowOff>66675</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200150" y="104775"/>
          <a:ext cx="5562600"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cene3d>
            <a:camera prst="orthographicFront"/>
            <a:lightRig rig="harsh" dir="t"/>
          </a:scene3d>
          <a:sp3d extrusionH="57150" prstMaterial="matte">
            <a:bevelT w="63500" h="12700" prst="angle"/>
            <a:contourClr>
              <a:schemeClr val="bg1">
                <a:lumMod val="65000"/>
              </a:schemeClr>
            </a:contourClr>
          </a:sp3d>
        </a:bodyPr>
        <a:lstStyle/>
        <a:p>
          <a:r>
            <a:rPr lang="en-US" sz="1800" b="1" cap="none" spc="0">
              <a:ln/>
              <a:solidFill>
                <a:schemeClr val="accent5">
                  <a:lumMod val="50000"/>
                </a:schemeClr>
              </a:solidFill>
              <a:effectLst/>
            </a:rPr>
            <a:t>SOUTH</a:t>
          </a:r>
          <a:r>
            <a:rPr lang="en-US" sz="1800" b="1" cap="none" spc="0" baseline="0">
              <a:ln/>
              <a:solidFill>
                <a:schemeClr val="accent5">
                  <a:lumMod val="50000"/>
                </a:schemeClr>
              </a:solidFill>
              <a:effectLst/>
            </a:rPr>
            <a:t> SAN ANTONIO INDEPENDENT SCHOOL DISTRICT</a:t>
          </a:r>
        </a:p>
        <a:p>
          <a:pPr algn="ctr"/>
          <a:r>
            <a:rPr lang="en-US" sz="1800" b="1" cap="none" spc="0" baseline="0">
              <a:ln/>
              <a:solidFill>
                <a:schemeClr val="accent5">
                  <a:lumMod val="50000"/>
                </a:schemeClr>
              </a:solidFill>
              <a:effectLst/>
            </a:rPr>
            <a:t>Travel Form</a:t>
          </a:r>
          <a:endParaRPr lang="en-US" sz="1800" b="1" cap="none" spc="0">
            <a:ln/>
            <a:solidFill>
              <a:schemeClr val="accent5">
                <a:lumMod val="50000"/>
              </a:schemeClr>
            </a:solidFill>
            <a:effectLst/>
          </a:endParaRPr>
        </a:p>
      </xdr:txBody>
    </xdr:sp>
    <xdr:clientData/>
  </xdr:twoCellAnchor>
  <xdr:twoCellAnchor>
    <xdr:from>
      <xdr:col>0</xdr:col>
      <xdr:colOff>95250</xdr:colOff>
      <xdr:row>0</xdr:row>
      <xdr:rowOff>57150</xdr:rowOff>
    </xdr:from>
    <xdr:to>
      <xdr:col>1</xdr:col>
      <xdr:colOff>655730</xdr:colOff>
      <xdr:row>4</xdr:row>
      <xdr:rowOff>152400</xdr:rowOff>
    </xdr:to>
    <xdr:pic>
      <xdr:nvPicPr>
        <xdr:cNvPr id="3" name="Picture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57150"/>
          <a:ext cx="912905" cy="895350"/>
        </a:xfrm>
        <a:prstGeom prst="rect">
          <a:avLst/>
        </a:prstGeom>
        <a:noFill/>
        <a:ln>
          <a:noFill/>
        </a:ln>
        <a:effectLst/>
        <a:extLst>
          <a:ext uri="{909E8E84-426E-40DD-AFC4-6F175D3DCCD1}">
            <a14:hiddenFill xmlns:a14="http://schemas.microsoft.com/office/drawing/2010/main">
              <a:solidFill>
                <a:srgbClr val="000066"/>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3"/>
  <sheetViews>
    <sheetView showGridLines="0" tabSelected="1" topLeftCell="A7" zoomScaleNormal="100" workbookViewId="0">
      <selection activeCell="L29" sqref="L29:M29"/>
    </sheetView>
  </sheetViews>
  <sheetFormatPr defaultRowHeight="15.75" x14ac:dyDescent="0.25"/>
  <cols>
    <col min="1" max="1" width="5.28515625" customWidth="1"/>
    <col min="2" max="2" width="15.42578125" style="1" customWidth="1"/>
    <col min="3" max="3" width="9.42578125" style="1" customWidth="1"/>
    <col min="4" max="4" width="13.28515625" style="1" customWidth="1"/>
    <col min="5" max="5" width="1.85546875" style="1" customWidth="1"/>
    <col min="6" max="6" width="11.140625" style="1" customWidth="1"/>
    <col min="7" max="7" width="9.28515625" style="1" customWidth="1"/>
    <col min="8" max="8" width="9.42578125" style="1" customWidth="1"/>
    <col min="9" max="9" width="3.5703125" style="1" customWidth="1"/>
    <col min="10" max="10" width="11.140625" style="1" customWidth="1"/>
    <col min="11" max="11" width="7.85546875" style="1" customWidth="1"/>
    <col min="12" max="12" width="7.140625" style="1" customWidth="1"/>
    <col min="13" max="13" width="10" style="1" customWidth="1"/>
    <col min="14" max="14" width="0.7109375" style="1" customWidth="1"/>
    <col min="15" max="15" width="9.140625" customWidth="1"/>
    <col min="16" max="17" width="3.42578125" bestFit="1" customWidth="1"/>
    <col min="18" max="18" width="8" hidden="1" customWidth="1"/>
    <col min="19" max="19" width="9.140625" hidden="1" customWidth="1"/>
    <col min="20" max="20" width="9.140625" customWidth="1"/>
    <col min="21" max="21" width="8.42578125" customWidth="1"/>
  </cols>
  <sheetData>
    <row r="1" spans="1:18" x14ac:dyDescent="0.25">
      <c r="R1" t="s">
        <v>195</v>
      </c>
    </row>
    <row r="6" spans="1:18" ht="8.25" customHeight="1" thickBot="1" x14ac:dyDescent="0.3"/>
    <row r="7" spans="1:18" ht="18.75" customHeight="1" thickBot="1" x14ac:dyDescent="0.4">
      <c r="A7" s="231" t="s">
        <v>154</v>
      </c>
      <c r="B7" s="232"/>
      <c r="C7" s="232"/>
      <c r="D7" s="232"/>
      <c r="E7" s="232"/>
      <c r="F7" s="232"/>
      <c r="G7" s="232"/>
      <c r="H7" s="232"/>
      <c r="I7" s="232"/>
      <c r="J7" s="232"/>
      <c r="K7" s="232"/>
      <c r="L7" s="232"/>
      <c r="M7" s="232"/>
      <c r="N7" s="64"/>
    </row>
    <row r="8" spans="1:18" ht="21.75" customHeight="1" x14ac:dyDescent="0.25">
      <c r="A8" s="237" t="s">
        <v>4</v>
      </c>
      <c r="B8" s="238"/>
      <c r="C8" s="254"/>
      <c r="D8" s="254"/>
      <c r="E8" s="254"/>
      <c r="F8" s="254"/>
      <c r="G8" s="254"/>
      <c r="H8" s="245" t="s">
        <v>14</v>
      </c>
      <c r="I8" s="245"/>
      <c r="J8" s="246"/>
      <c r="K8" s="246"/>
      <c r="L8" s="246"/>
      <c r="M8" s="246"/>
      <c r="N8" s="56"/>
    </row>
    <row r="9" spans="1:18" ht="21.75" customHeight="1" x14ac:dyDescent="0.25">
      <c r="A9" s="237" t="s">
        <v>5</v>
      </c>
      <c r="B9" s="238"/>
      <c r="C9" s="238"/>
      <c r="D9" s="240"/>
      <c r="E9" s="239"/>
      <c r="F9" s="239"/>
      <c r="G9" s="239"/>
      <c r="H9" s="239"/>
      <c r="I9" s="239"/>
      <c r="J9" s="239"/>
      <c r="K9" s="239"/>
      <c r="L9" s="239"/>
      <c r="M9" s="239"/>
      <c r="N9" s="57"/>
    </row>
    <row r="10" spans="1:18" ht="21.75" customHeight="1" x14ac:dyDescent="0.25">
      <c r="A10" s="237" t="s">
        <v>6</v>
      </c>
      <c r="B10" s="238"/>
      <c r="C10" s="239"/>
      <c r="D10" s="239"/>
      <c r="E10" s="239"/>
      <c r="F10" s="239"/>
      <c r="G10" s="239"/>
      <c r="H10" s="239"/>
      <c r="I10" s="239"/>
      <c r="J10" s="239"/>
      <c r="K10" s="239"/>
      <c r="L10" s="239"/>
      <c r="M10" s="239"/>
      <c r="N10" s="57"/>
    </row>
    <row r="11" spans="1:18" ht="21.75" customHeight="1" x14ac:dyDescent="0.25">
      <c r="A11" s="237" t="s">
        <v>0</v>
      </c>
      <c r="B11" s="238"/>
      <c r="C11" s="244"/>
      <c r="D11" s="244"/>
      <c r="E11" s="244"/>
      <c r="F11" s="244"/>
      <c r="G11" s="244"/>
      <c r="H11" s="244"/>
      <c r="I11" s="244"/>
      <c r="J11" s="244"/>
      <c r="K11" s="15" t="s">
        <v>1</v>
      </c>
      <c r="L11" s="243"/>
      <c r="M11" s="243"/>
      <c r="N11" s="57"/>
    </row>
    <row r="12" spans="1:18" ht="21.75" customHeight="1" x14ac:dyDescent="0.25">
      <c r="A12" s="241" t="s">
        <v>115</v>
      </c>
      <c r="B12" s="242"/>
      <c r="C12" s="234"/>
      <c r="D12" s="234"/>
      <c r="E12" s="50"/>
      <c r="F12" s="233" t="s">
        <v>2</v>
      </c>
      <c r="G12" s="233"/>
      <c r="H12" s="234"/>
      <c r="I12" s="234"/>
      <c r="J12" s="235" t="s">
        <v>3</v>
      </c>
      <c r="K12" s="235"/>
      <c r="L12" s="236">
        <f>H12-C12+1</f>
        <v>1</v>
      </c>
      <c r="M12" s="236"/>
      <c r="N12" s="57"/>
    </row>
    <row r="13" spans="1:18" ht="11.25" customHeight="1" thickBot="1" x14ac:dyDescent="0.3">
      <c r="A13" s="58"/>
      <c r="B13" s="59"/>
      <c r="C13" s="60"/>
      <c r="D13" s="60"/>
      <c r="E13" s="61"/>
      <c r="F13" s="59"/>
      <c r="G13" s="59"/>
      <c r="H13" s="60"/>
      <c r="I13" s="60"/>
      <c r="J13" s="62"/>
      <c r="K13" s="62"/>
      <c r="L13" s="25"/>
      <c r="M13" s="25"/>
      <c r="N13" s="63"/>
    </row>
    <row r="14" spans="1:18" ht="12" customHeight="1" thickBot="1" x14ac:dyDescent="0.3">
      <c r="B14" s="4"/>
      <c r="C14" s="4"/>
      <c r="D14" s="2"/>
      <c r="E14" s="2"/>
      <c r="F14" s="2"/>
      <c r="G14" s="14"/>
      <c r="H14" s="3"/>
      <c r="I14" s="3"/>
      <c r="J14" s="3"/>
      <c r="K14" s="3"/>
      <c r="L14" s="3"/>
      <c r="M14" s="3"/>
      <c r="N14" s="3"/>
    </row>
    <row r="15" spans="1:18" ht="20.25" customHeight="1" x14ac:dyDescent="0.25">
      <c r="A15" s="257" t="s">
        <v>10</v>
      </c>
      <c r="B15" s="83" t="s">
        <v>7</v>
      </c>
      <c r="C15" s="260"/>
      <c r="D15" s="260"/>
      <c r="E15" s="19"/>
      <c r="F15" s="18" t="s">
        <v>8</v>
      </c>
      <c r="G15" s="261">
        <f>(C15*D17)+F19</f>
        <v>0</v>
      </c>
      <c r="H15" s="261"/>
      <c r="I15" s="84"/>
      <c r="J15" s="109"/>
      <c r="K15" s="20"/>
      <c r="L15" s="20"/>
      <c r="M15" s="20"/>
      <c r="N15" s="28"/>
      <c r="P15" s="55"/>
      <c r="Q15" s="8"/>
      <c r="R15" s="8"/>
    </row>
    <row r="16" spans="1:18" ht="17.25" customHeight="1" x14ac:dyDescent="0.25">
      <c r="A16" s="255"/>
      <c r="B16" s="85"/>
      <c r="C16" s="247" t="s">
        <v>144</v>
      </c>
      <c r="D16" s="247"/>
      <c r="E16" s="3"/>
      <c r="F16" s="3"/>
      <c r="G16" s="264"/>
      <c r="H16" s="264"/>
      <c r="I16" s="86"/>
      <c r="J16" s="40" t="s">
        <v>125</v>
      </c>
      <c r="K16" s="5"/>
      <c r="L16" s="248">
        <f>+IF(L11=STATES!A2,((C15*D17)+(F19-(C15*D17)*0.06)),G15)/H21</f>
        <v>0</v>
      </c>
      <c r="M16" s="248"/>
      <c r="N16" s="22"/>
      <c r="Q16" s="8"/>
    </row>
    <row r="17" spans="1:20" ht="19.5" customHeight="1" x14ac:dyDescent="0.25">
      <c r="A17" s="255"/>
      <c r="B17" s="72" t="s">
        <v>143</v>
      </c>
      <c r="C17" s="3"/>
      <c r="D17" s="66"/>
      <c r="E17" s="2"/>
      <c r="F17" s="4" t="s">
        <v>174</v>
      </c>
      <c r="G17" s="222" t="s">
        <v>175</v>
      </c>
      <c r="H17" s="222"/>
      <c r="I17" s="86"/>
      <c r="J17" s="40"/>
      <c r="K17" s="5"/>
      <c r="L17" s="10"/>
      <c r="M17" s="10"/>
      <c r="N17" s="22"/>
      <c r="Q17" s="8"/>
      <c r="S17" s="8"/>
      <c r="T17" s="8"/>
    </row>
    <row r="18" spans="1:20" ht="9" customHeight="1" x14ac:dyDescent="0.25">
      <c r="A18" s="255"/>
      <c r="B18" s="72"/>
      <c r="C18" s="3"/>
      <c r="D18" s="79"/>
      <c r="E18" s="2"/>
      <c r="F18" s="4"/>
      <c r="G18" s="16"/>
      <c r="H18" s="80"/>
      <c r="I18" s="86"/>
      <c r="J18" s="40"/>
      <c r="K18" s="5"/>
      <c r="L18" s="10"/>
      <c r="M18" s="10"/>
      <c r="N18" s="22"/>
      <c r="Q18" s="8"/>
      <c r="S18" s="8"/>
      <c r="T18" s="8"/>
    </row>
    <row r="19" spans="1:20" ht="15.75" customHeight="1" x14ac:dyDescent="0.25">
      <c r="A19" s="255"/>
      <c r="B19" s="99" t="s">
        <v>180</v>
      </c>
      <c r="C19" s="176"/>
      <c r="D19" s="176"/>
      <c r="E19" s="2"/>
      <c r="F19" s="222"/>
      <c r="G19" s="222"/>
      <c r="H19" s="80"/>
      <c r="I19" s="86"/>
      <c r="J19" s="40"/>
      <c r="K19" s="5"/>
      <c r="L19" s="10"/>
      <c r="M19" s="10"/>
      <c r="N19" s="22"/>
      <c r="Q19" s="8"/>
      <c r="S19" s="8" t="s">
        <v>176</v>
      </c>
      <c r="T19" s="8"/>
    </row>
    <row r="20" spans="1:20" ht="15.75" customHeight="1" x14ac:dyDescent="0.25">
      <c r="A20" s="255"/>
      <c r="B20" s="169"/>
      <c r="C20" s="170"/>
      <c r="D20" s="79"/>
      <c r="E20" s="173"/>
      <c r="F20" s="4"/>
      <c r="G20" s="16"/>
      <c r="H20" s="80"/>
      <c r="I20" s="86"/>
      <c r="J20" s="40"/>
      <c r="K20" s="5"/>
      <c r="L20" s="175"/>
      <c r="M20" s="175"/>
      <c r="N20" s="22"/>
      <c r="Q20" s="8"/>
      <c r="S20" s="8" t="s">
        <v>175</v>
      </c>
      <c r="T20" s="8"/>
    </row>
    <row r="21" spans="1:20" ht="28.5" customHeight="1" x14ac:dyDescent="0.25">
      <c r="A21" s="255"/>
      <c r="B21" s="262" t="s">
        <v>191</v>
      </c>
      <c r="C21" s="263"/>
      <c r="D21" s="263"/>
      <c r="E21" s="263"/>
      <c r="F21" s="263"/>
      <c r="G21" s="215"/>
      <c r="H21" s="213">
        <v>1</v>
      </c>
      <c r="I21" s="178"/>
      <c r="J21" s="40"/>
      <c r="K21" s="5"/>
      <c r="L21" s="175"/>
      <c r="M21" s="175"/>
      <c r="N21" s="22"/>
      <c r="Q21" s="8"/>
      <c r="S21" s="8" t="s">
        <v>192</v>
      </c>
      <c r="T21" s="8"/>
    </row>
    <row r="22" spans="1:20" ht="7.5" customHeight="1" x14ac:dyDescent="0.25">
      <c r="A22" s="255"/>
      <c r="B22" s="179"/>
      <c r="C22" s="180"/>
      <c r="D22" s="180"/>
      <c r="E22" s="180"/>
      <c r="F22" s="180"/>
      <c r="G22" s="100"/>
      <c r="H22" s="177"/>
      <c r="I22" s="178"/>
      <c r="J22" s="40"/>
      <c r="K22" s="5"/>
      <c r="L22" s="175"/>
      <c r="M22" s="175"/>
      <c r="N22" s="22"/>
      <c r="Q22" s="8"/>
      <c r="S22" s="8"/>
      <c r="T22" s="8"/>
    </row>
    <row r="23" spans="1:20" ht="15.75" customHeight="1" x14ac:dyDescent="0.25">
      <c r="A23" s="255"/>
      <c r="B23" s="252"/>
      <c r="C23" s="253"/>
      <c r="D23" s="253"/>
      <c r="E23" s="253"/>
      <c r="F23" s="253"/>
      <c r="G23" s="253"/>
      <c r="H23" s="253"/>
      <c r="I23" s="86"/>
      <c r="J23" s="40"/>
      <c r="K23" s="5"/>
      <c r="L23" s="175"/>
      <c r="M23" s="175"/>
      <c r="N23" s="22"/>
      <c r="Q23" s="8"/>
      <c r="S23" s="8"/>
      <c r="T23" s="8"/>
    </row>
    <row r="24" spans="1:20" ht="15.75" customHeight="1" x14ac:dyDescent="0.25">
      <c r="A24" s="255"/>
      <c r="B24" s="170" t="s">
        <v>181</v>
      </c>
      <c r="C24" s="170"/>
      <c r="D24" s="170"/>
      <c r="E24" s="173"/>
      <c r="F24" s="4"/>
      <c r="G24" s="16"/>
      <c r="H24" s="80"/>
      <c r="I24" s="86"/>
      <c r="J24" s="40"/>
      <c r="K24" s="5"/>
      <c r="L24" s="175"/>
      <c r="M24" s="175"/>
      <c r="N24" s="22"/>
      <c r="Q24" s="8"/>
      <c r="S24" s="8"/>
      <c r="T24" s="8"/>
    </row>
    <row r="25" spans="1:20" ht="12" customHeight="1" thickBot="1" x14ac:dyDescent="0.3">
      <c r="A25" s="256"/>
      <c r="B25" s="87"/>
      <c r="C25" s="30"/>
      <c r="D25" s="89"/>
      <c r="E25" s="25"/>
      <c r="F25" s="23"/>
      <c r="G25" s="24"/>
      <c r="H25" s="90"/>
      <c r="I25" s="76"/>
      <c r="J25" s="41"/>
      <c r="K25" s="26"/>
      <c r="L25" s="106"/>
      <c r="M25" s="106"/>
      <c r="N25" s="107"/>
      <c r="Q25" s="8"/>
      <c r="S25" s="8"/>
      <c r="T25" s="8"/>
    </row>
    <row r="26" spans="1:20" ht="17.25" customHeight="1" x14ac:dyDescent="0.25">
      <c r="A26" s="255" t="s">
        <v>11</v>
      </c>
      <c r="B26" s="72"/>
      <c r="C26" s="3"/>
      <c r="D26" s="249"/>
      <c r="E26" s="249"/>
      <c r="F26" s="249"/>
      <c r="G26" s="3"/>
      <c r="H26" s="120"/>
      <c r="I26" s="121"/>
      <c r="J26" s="250"/>
      <c r="K26" s="251"/>
      <c r="L26" s="218">
        <f>(D27*L12)-(D27*2*0.25)</f>
        <v>0</v>
      </c>
      <c r="M26" s="218"/>
      <c r="N26" s="29"/>
      <c r="P26" s="8"/>
      <c r="S26" s="8"/>
    </row>
    <row r="27" spans="1:20" ht="17.25" customHeight="1" x14ac:dyDescent="0.25">
      <c r="A27" s="255"/>
      <c r="B27" s="72" t="s">
        <v>137</v>
      </c>
      <c r="C27" s="3"/>
      <c r="D27" s="219">
        <v>0</v>
      </c>
      <c r="E27" s="219"/>
      <c r="F27" s="219"/>
      <c r="G27" s="3"/>
      <c r="H27" s="120"/>
      <c r="I27" s="121"/>
      <c r="J27" s="171"/>
      <c r="K27" s="172"/>
      <c r="L27" s="175"/>
      <c r="M27" s="175"/>
      <c r="N27" s="29"/>
      <c r="P27" s="8"/>
      <c r="S27" s="8"/>
    </row>
    <row r="28" spans="1:20" ht="16.5" thickBot="1" x14ac:dyDescent="0.3">
      <c r="A28" s="256"/>
      <c r="B28" s="75"/>
      <c r="C28" s="30"/>
      <c r="D28" s="30"/>
      <c r="E28" s="30"/>
      <c r="F28" s="30"/>
      <c r="G28" s="69"/>
      <c r="H28" s="69"/>
      <c r="I28" s="122"/>
      <c r="J28" s="42"/>
      <c r="K28" s="26"/>
      <c r="L28" s="26"/>
      <c r="M28" s="26"/>
      <c r="N28" s="31"/>
      <c r="P28" s="8"/>
    </row>
    <row r="29" spans="1:20" ht="21.75" customHeight="1" x14ac:dyDescent="0.25">
      <c r="A29" s="257" t="s">
        <v>132</v>
      </c>
      <c r="B29" s="18" t="s">
        <v>136</v>
      </c>
      <c r="C29" s="259"/>
      <c r="D29" s="259"/>
      <c r="E29" s="27"/>
      <c r="F29" s="18" t="s">
        <v>117</v>
      </c>
      <c r="G29" s="27"/>
      <c r="H29" s="47">
        <v>1</v>
      </c>
      <c r="I29" s="27"/>
      <c r="J29" s="39" t="s">
        <v>9</v>
      </c>
      <c r="K29" s="20"/>
      <c r="L29" s="218">
        <f>(C29*0.725)/H29</f>
        <v>0</v>
      </c>
      <c r="M29" s="218"/>
      <c r="N29" s="28"/>
      <c r="Q29" s="8"/>
    </row>
    <row r="30" spans="1:20" x14ac:dyDescent="0.25">
      <c r="A30" s="255"/>
      <c r="B30" s="3"/>
      <c r="C30" s="247" t="s">
        <v>140</v>
      </c>
      <c r="D30" s="247"/>
      <c r="E30" s="3"/>
      <c r="F30" s="4" t="s">
        <v>116</v>
      </c>
      <c r="G30" s="3"/>
      <c r="H30" s="3"/>
      <c r="I30" s="3"/>
      <c r="J30" s="40"/>
      <c r="K30" s="5"/>
      <c r="L30" s="7"/>
      <c r="M30" s="7"/>
      <c r="N30" s="29"/>
    </row>
    <row r="31" spans="1:20" x14ac:dyDescent="0.25">
      <c r="A31" s="255"/>
      <c r="B31" s="3"/>
      <c r="C31" s="3"/>
      <c r="D31" s="3"/>
      <c r="E31" s="3"/>
      <c r="F31" s="54" t="s">
        <v>141</v>
      </c>
      <c r="G31" s="3"/>
      <c r="H31" s="3"/>
      <c r="I31" s="3"/>
      <c r="J31" s="40"/>
      <c r="K31" s="5"/>
      <c r="L31" s="7"/>
      <c r="M31" s="7"/>
      <c r="N31" s="29"/>
    </row>
    <row r="32" spans="1:20" x14ac:dyDescent="0.25">
      <c r="A32" s="255"/>
      <c r="B32" s="3" t="s">
        <v>193</v>
      </c>
      <c r="C32" s="3"/>
      <c r="D32" s="3"/>
      <c r="E32" s="3"/>
      <c r="F32" s="54"/>
      <c r="G32" s="229"/>
      <c r="H32" s="229"/>
      <c r="I32" s="230"/>
      <c r="J32" s="40"/>
      <c r="K32" s="5"/>
      <c r="L32" s="7"/>
      <c r="M32" s="7"/>
      <c r="N32" s="29"/>
    </row>
    <row r="33" spans="1:19" x14ac:dyDescent="0.25">
      <c r="A33" s="255"/>
      <c r="B33" s="228"/>
      <c r="C33" s="229"/>
      <c r="D33" s="229"/>
      <c r="E33" s="229"/>
      <c r="F33" s="229"/>
      <c r="G33" s="229"/>
      <c r="H33" s="229"/>
      <c r="I33" s="230"/>
      <c r="J33" s="40"/>
      <c r="K33" s="5"/>
      <c r="L33" s="7"/>
      <c r="M33" s="7"/>
      <c r="N33" s="29"/>
    </row>
    <row r="34" spans="1:19" ht="9.75" customHeight="1" thickBot="1" x14ac:dyDescent="0.3">
      <c r="A34" s="256"/>
      <c r="B34" s="30"/>
      <c r="C34" s="30"/>
      <c r="D34" s="30"/>
      <c r="E34" s="30"/>
      <c r="F34" s="23"/>
      <c r="G34" s="30"/>
      <c r="H34" s="30"/>
      <c r="I34" s="30"/>
      <c r="J34" s="41"/>
      <c r="K34" s="26"/>
      <c r="L34" s="32"/>
      <c r="M34" s="32"/>
      <c r="N34" s="31"/>
    </row>
    <row r="35" spans="1:19" ht="20.25" customHeight="1" x14ac:dyDescent="0.25">
      <c r="A35" s="257" t="s">
        <v>133</v>
      </c>
      <c r="B35" s="18" t="s">
        <v>158</v>
      </c>
      <c r="C35" s="27"/>
      <c r="D35" s="260"/>
      <c r="E35" s="260"/>
      <c r="F35" s="260"/>
      <c r="G35" s="52" t="s">
        <v>151</v>
      </c>
      <c r="H35" s="27"/>
      <c r="I35" s="27"/>
      <c r="J35" s="39" t="s">
        <v>139</v>
      </c>
      <c r="K35" s="20"/>
      <c r="L35" s="218">
        <f>D35</f>
        <v>0</v>
      </c>
      <c r="M35" s="218"/>
      <c r="N35" s="28"/>
    </row>
    <row r="36" spans="1:19" ht="16.5" thickBot="1" x14ac:dyDescent="0.3">
      <c r="A36" s="256"/>
      <c r="B36" s="123" t="s">
        <v>159</v>
      </c>
      <c r="C36" s="30"/>
      <c r="D36" s="30"/>
      <c r="E36" s="30"/>
      <c r="F36" s="30"/>
      <c r="G36" s="30"/>
      <c r="H36" s="30"/>
      <c r="I36" s="30"/>
      <c r="J36" s="41"/>
      <c r="K36" s="26"/>
      <c r="L36" s="32"/>
      <c r="M36" s="32"/>
      <c r="N36" s="31"/>
    </row>
    <row r="37" spans="1:19" x14ac:dyDescent="0.25">
      <c r="A37" s="181"/>
      <c r="B37" s="182"/>
      <c r="C37" s="3"/>
      <c r="D37" s="3"/>
      <c r="E37" s="3"/>
      <c r="F37" s="3"/>
      <c r="G37" s="3"/>
      <c r="H37" s="3"/>
      <c r="I37" s="3"/>
      <c r="J37" s="39"/>
      <c r="K37" s="20"/>
      <c r="L37" s="77"/>
      <c r="M37" s="77"/>
      <c r="N37" s="28"/>
    </row>
    <row r="38" spans="1:19" x14ac:dyDescent="0.25">
      <c r="A38" s="181"/>
      <c r="B38" s="182"/>
      <c r="C38" s="3"/>
      <c r="D38" s="3"/>
      <c r="E38" s="3"/>
      <c r="F38" s="3"/>
      <c r="G38" s="3"/>
      <c r="H38" s="3"/>
      <c r="I38" s="3"/>
      <c r="J38" s="40" t="s">
        <v>182</v>
      </c>
      <c r="K38" s="5"/>
      <c r="L38" s="248">
        <f>L16+L26+L29+L35</f>
        <v>0</v>
      </c>
      <c r="M38" s="248"/>
      <c r="N38" s="29"/>
    </row>
    <row r="39" spans="1:19" ht="16.5" thickBot="1" x14ac:dyDescent="0.3">
      <c r="A39" s="181"/>
      <c r="B39" s="182"/>
      <c r="C39" s="3"/>
      <c r="D39" s="3"/>
      <c r="E39" s="3"/>
      <c r="F39" s="3"/>
      <c r="G39" s="3"/>
      <c r="H39" s="3"/>
      <c r="I39" s="3"/>
      <c r="J39" s="41"/>
      <c r="K39" s="26"/>
      <c r="L39" s="32"/>
      <c r="M39" s="32"/>
      <c r="N39" s="31"/>
    </row>
    <row r="40" spans="1:19" ht="16.5" thickBot="1" x14ac:dyDescent="0.3">
      <c r="A40" s="181"/>
      <c r="B40" s="182"/>
      <c r="C40" s="3"/>
      <c r="D40" s="3"/>
      <c r="E40" s="3"/>
      <c r="F40" s="3"/>
      <c r="G40" s="3"/>
      <c r="H40" s="3"/>
      <c r="I40" s="3"/>
      <c r="J40" s="96"/>
      <c r="K40" s="95"/>
      <c r="L40" s="96"/>
      <c r="M40" s="96"/>
      <c r="N40" s="95"/>
    </row>
    <row r="41" spans="1:19" s="97" customFormat="1" ht="21.75" thickBot="1" x14ac:dyDescent="0.4">
      <c r="A41" s="94"/>
      <c r="B41" s="95"/>
      <c r="C41" s="95"/>
      <c r="D41" s="95"/>
      <c r="E41" s="95"/>
      <c r="F41" s="95"/>
      <c r="G41" s="95"/>
      <c r="H41" s="95"/>
      <c r="I41" s="95"/>
      <c r="J41" s="184" t="s">
        <v>183</v>
      </c>
      <c r="K41" s="220"/>
      <c r="L41" s="221"/>
      <c r="M41" s="221"/>
      <c r="N41" s="183"/>
    </row>
    <row r="42" spans="1:19" x14ac:dyDescent="0.25">
      <c r="A42" s="276" t="s">
        <v>134</v>
      </c>
      <c r="B42" s="27"/>
      <c r="C42" s="27"/>
      <c r="D42" s="27"/>
      <c r="E42" s="27"/>
      <c r="F42" s="27"/>
      <c r="G42" s="27"/>
      <c r="H42" s="27"/>
      <c r="I42" s="27"/>
      <c r="J42" s="43"/>
      <c r="K42" s="33"/>
      <c r="L42" s="34"/>
      <c r="M42" s="34"/>
      <c r="N42" s="35"/>
    </row>
    <row r="43" spans="1:19" ht="15.75" customHeight="1" x14ac:dyDescent="0.25">
      <c r="A43" s="277"/>
      <c r="B43" s="126" t="s">
        <v>160</v>
      </c>
      <c r="C43" s="126"/>
      <c r="D43" s="126"/>
      <c r="E43" s="3"/>
      <c r="F43" s="222"/>
      <c r="G43" s="222"/>
      <c r="H43" s="3"/>
      <c r="I43" s="3"/>
      <c r="J43" s="45" t="s">
        <v>166</v>
      </c>
      <c r="K43" s="12"/>
      <c r="L43" s="225">
        <f>F43-F44</f>
        <v>0</v>
      </c>
      <c r="M43" s="225"/>
      <c r="N43" s="36"/>
    </row>
    <row r="44" spans="1:19" ht="17.25" customHeight="1" x14ac:dyDescent="0.25">
      <c r="A44" s="277"/>
      <c r="B44" s="129" t="s">
        <v>164</v>
      </c>
      <c r="C44" s="127"/>
      <c r="D44" s="127"/>
      <c r="E44" s="3"/>
      <c r="F44" s="223"/>
      <c r="G44" s="223"/>
      <c r="H44" s="3"/>
      <c r="I44" s="3"/>
      <c r="J44" s="45"/>
      <c r="K44" s="12"/>
      <c r="L44" s="135"/>
      <c r="M44" s="135"/>
      <c r="N44" s="36"/>
    </row>
    <row r="45" spans="1:19" ht="19.5" customHeight="1" x14ac:dyDescent="0.25">
      <c r="A45" s="277"/>
      <c r="B45" s="126" t="s">
        <v>189</v>
      </c>
      <c r="C45" s="126"/>
      <c r="D45" s="126"/>
      <c r="E45" s="3"/>
      <c r="F45" s="265"/>
      <c r="G45" s="265"/>
      <c r="H45" s="3"/>
      <c r="I45" s="3"/>
      <c r="J45" s="45"/>
      <c r="K45" s="12"/>
      <c r="L45" s="130"/>
      <c r="M45" s="130"/>
      <c r="N45" s="36"/>
    </row>
    <row r="46" spans="1:19" ht="19.5" customHeight="1" x14ac:dyDescent="0.25">
      <c r="A46" s="277"/>
      <c r="B46" s="258" t="s">
        <v>118</v>
      </c>
      <c r="C46" s="258"/>
      <c r="D46" s="258"/>
      <c r="E46" s="3"/>
      <c r="F46" s="133"/>
      <c r="G46" s="131"/>
      <c r="H46" s="124">
        <f>F46*-R46</f>
        <v>0</v>
      </c>
      <c r="I46" s="3"/>
      <c r="J46" s="45"/>
      <c r="K46" s="12"/>
      <c r="L46" s="130"/>
      <c r="M46" s="130"/>
      <c r="N46" s="36"/>
      <c r="R46" s="201">
        <f>IFERROR(VLOOKUP($D$27,MEALS!$B$3:$K$17,7,0),"")</f>
        <v>0</v>
      </c>
      <c r="S46" s="201"/>
    </row>
    <row r="47" spans="1:19" ht="19.5" customHeight="1" x14ac:dyDescent="0.25">
      <c r="A47" s="277"/>
      <c r="B47" s="174" t="s">
        <v>119</v>
      </c>
      <c r="C47" s="174"/>
      <c r="D47" s="174"/>
      <c r="E47" s="3"/>
      <c r="F47" s="214"/>
      <c r="G47" s="132"/>
      <c r="H47" s="124">
        <f>F47*-R47</f>
        <v>0</v>
      </c>
      <c r="I47" s="3"/>
      <c r="J47" s="45"/>
      <c r="K47" s="12"/>
      <c r="L47" s="130"/>
      <c r="M47" s="130"/>
      <c r="N47" s="36"/>
      <c r="R47" s="201">
        <f>IFERROR(VLOOKUP($D$27,MEALS!$B$3:$K$17,8,0),"")</f>
        <v>0</v>
      </c>
      <c r="S47" s="201"/>
    </row>
    <row r="48" spans="1:19" ht="19.5" customHeight="1" x14ac:dyDescent="0.25">
      <c r="A48" s="277"/>
      <c r="B48" s="174" t="s">
        <v>120</v>
      </c>
      <c r="C48" s="174"/>
      <c r="D48" s="174"/>
      <c r="E48" s="3"/>
      <c r="F48" s="214"/>
      <c r="G48" s="132"/>
      <c r="H48" s="124">
        <f>F48*-R48</f>
        <v>0</v>
      </c>
      <c r="I48" s="3"/>
      <c r="J48" s="45"/>
      <c r="K48" s="12"/>
      <c r="L48" s="130"/>
      <c r="M48" s="130"/>
      <c r="N48" s="36"/>
      <c r="R48" s="201">
        <f>IFERROR(VLOOKUP($D$27,MEALS!$B$3:$K$17,9,0),"")</f>
        <v>0</v>
      </c>
      <c r="S48" s="201">
        <f>SUM(R46:R48)</f>
        <v>0</v>
      </c>
    </row>
    <row r="49" spans="1:19" ht="17.25" customHeight="1" x14ac:dyDescent="0.25">
      <c r="A49" s="277"/>
      <c r="B49" s="126" t="s">
        <v>190</v>
      </c>
      <c r="C49" s="126"/>
      <c r="D49" s="126"/>
      <c r="E49" s="3"/>
      <c r="F49" s="279"/>
      <c r="G49" s="279"/>
      <c r="H49" s="3"/>
      <c r="I49" s="3"/>
      <c r="J49" s="45" t="s">
        <v>167</v>
      </c>
      <c r="K49" s="12"/>
      <c r="L49" s="225">
        <f>L26+(SUM(H46:H56))</f>
        <v>0</v>
      </c>
      <c r="M49" s="225"/>
      <c r="N49" s="36"/>
    </row>
    <row r="50" spans="1:19" ht="17.25" customHeight="1" x14ac:dyDescent="0.25">
      <c r="A50" s="277"/>
      <c r="B50" s="258" t="s">
        <v>118</v>
      </c>
      <c r="C50" s="258"/>
      <c r="D50" s="258"/>
      <c r="E50" s="3"/>
      <c r="F50" s="133"/>
      <c r="G50" s="131"/>
      <c r="H50" s="124">
        <f>F50*-R50</f>
        <v>0</v>
      </c>
      <c r="I50" s="3"/>
      <c r="J50" s="45"/>
      <c r="K50" s="12"/>
      <c r="L50" s="135"/>
      <c r="M50" s="135"/>
      <c r="N50" s="36"/>
      <c r="R50" s="201">
        <f>IFERROR(VLOOKUP($D$27,MEALS!$B$3:$K$17,2,0),"")</f>
        <v>0</v>
      </c>
      <c r="S50" s="68"/>
    </row>
    <row r="51" spans="1:19" ht="17.25" customHeight="1" x14ac:dyDescent="0.25">
      <c r="A51" s="277"/>
      <c r="B51" s="174" t="s">
        <v>119</v>
      </c>
      <c r="C51" s="174"/>
      <c r="D51" s="174"/>
      <c r="E51" s="3"/>
      <c r="F51" s="214"/>
      <c r="G51" s="132"/>
      <c r="H51" s="124">
        <f>F51*-R51</f>
        <v>0</v>
      </c>
      <c r="I51" s="3"/>
      <c r="J51" s="45"/>
      <c r="K51" s="12"/>
      <c r="L51" s="135"/>
      <c r="M51" s="135"/>
      <c r="N51" s="36"/>
      <c r="R51" s="201">
        <f>IFERROR(VLOOKUP($D$27,MEALS!$B$3:$K$17,3,0),"")</f>
        <v>0</v>
      </c>
      <c r="S51" s="68"/>
    </row>
    <row r="52" spans="1:19" ht="17.25" customHeight="1" x14ac:dyDescent="0.25">
      <c r="A52" s="277"/>
      <c r="B52" s="174" t="s">
        <v>120</v>
      </c>
      <c r="C52" s="174"/>
      <c r="D52" s="174"/>
      <c r="E52" s="3"/>
      <c r="F52" s="214"/>
      <c r="G52" s="132"/>
      <c r="H52" s="124">
        <f>F52*-R52</f>
        <v>0</v>
      </c>
      <c r="I52" s="3"/>
      <c r="J52" s="45"/>
      <c r="K52" s="12"/>
      <c r="L52" s="135"/>
      <c r="M52" s="135"/>
      <c r="N52" s="36"/>
      <c r="R52" s="201">
        <f>IFERROR(VLOOKUP($D$27,MEALS!$B$3:$K$17,4,0),"")</f>
        <v>0</v>
      </c>
      <c r="S52" s="202">
        <f>SUM(R50:R52)</f>
        <v>0</v>
      </c>
    </row>
    <row r="53" spans="1:19" ht="19.5" customHeight="1" x14ac:dyDescent="0.25">
      <c r="A53" s="277"/>
      <c r="B53" s="280" t="s">
        <v>188</v>
      </c>
      <c r="C53" s="281"/>
      <c r="D53" s="281"/>
      <c r="E53" s="3"/>
      <c r="F53" s="3"/>
      <c r="G53" s="3"/>
      <c r="H53" s="3"/>
      <c r="I53" s="3"/>
      <c r="J53" s="45"/>
      <c r="K53" s="12"/>
      <c r="L53" s="130"/>
      <c r="M53" s="130"/>
      <c r="N53" s="36"/>
    </row>
    <row r="54" spans="1:19" ht="15.75" customHeight="1" x14ac:dyDescent="0.3">
      <c r="A54" s="277"/>
      <c r="B54" s="258" t="s">
        <v>118</v>
      </c>
      <c r="C54" s="258"/>
      <c r="D54" s="258"/>
      <c r="E54" s="3"/>
      <c r="F54" s="133"/>
      <c r="G54" s="131"/>
      <c r="H54" s="124">
        <f>F54*-R46</f>
        <v>0</v>
      </c>
      <c r="I54" s="3"/>
      <c r="J54" s="45" t="s">
        <v>168</v>
      </c>
      <c r="K54" s="12"/>
      <c r="L54" s="224">
        <f>L29</f>
        <v>0</v>
      </c>
      <c r="M54" s="224"/>
      <c r="N54" s="36"/>
    </row>
    <row r="55" spans="1:19" ht="15.75" customHeight="1" x14ac:dyDescent="0.3">
      <c r="A55" s="277"/>
      <c r="B55" s="128" t="s">
        <v>119</v>
      </c>
      <c r="C55" s="128"/>
      <c r="D55" s="128"/>
      <c r="E55" s="3"/>
      <c r="F55" s="214"/>
      <c r="G55" s="132"/>
      <c r="H55" s="125">
        <f>F55*-R47</f>
        <v>0</v>
      </c>
      <c r="I55" s="3"/>
      <c r="J55" s="45"/>
      <c r="K55" s="12"/>
      <c r="L55" s="17"/>
      <c r="M55" s="17"/>
      <c r="N55" s="36"/>
    </row>
    <row r="56" spans="1:19" ht="15.75" customHeight="1" x14ac:dyDescent="0.3">
      <c r="A56" s="277"/>
      <c r="B56" s="128" t="s">
        <v>120</v>
      </c>
      <c r="C56" s="128"/>
      <c r="D56" s="128"/>
      <c r="E56" s="3"/>
      <c r="F56" s="214"/>
      <c r="G56" s="132"/>
      <c r="H56" s="125">
        <f>F56*-R48</f>
        <v>0</v>
      </c>
      <c r="I56" s="3"/>
      <c r="J56" s="45" t="s">
        <v>158</v>
      </c>
      <c r="K56" s="12"/>
      <c r="L56" s="224">
        <f>F58</f>
        <v>0</v>
      </c>
      <c r="M56" s="224"/>
      <c r="N56" s="36"/>
    </row>
    <row r="57" spans="1:19" ht="21.75" customHeight="1" thickBot="1" x14ac:dyDescent="0.35">
      <c r="A57" s="277"/>
      <c r="B57" s="129"/>
      <c r="C57" s="128"/>
      <c r="D57" s="128"/>
      <c r="E57" s="3"/>
      <c r="F57" s="265"/>
      <c r="G57" s="265"/>
      <c r="H57" s="3"/>
      <c r="I57" s="3"/>
      <c r="J57" s="45"/>
      <c r="K57" s="12"/>
      <c r="L57" s="17"/>
      <c r="M57" s="17"/>
      <c r="N57" s="36"/>
    </row>
    <row r="58" spans="1:19" ht="17.25" customHeight="1" x14ac:dyDescent="0.25">
      <c r="A58" s="277"/>
      <c r="B58" s="129" t="s">
        <v>158</v>
      </c>
      <c r="C58" s="127"/>
      <c r="D58" s="127"/>
      <c r="E58" s="3"/>
      <c r="F58" s="222"/>
      <c r="G58" s="222"/>
      <c r="H58" s="3"/>
      <c r="I58" s="3"/>
      <c r="J58" s="203" t="s">
        <v>169</v>
      </c>
      <c r="K58" s="204"/>
      <c r="L58" s="226">
        <f>+L43+L49+L54+L56</f>
        <v>0</v>
      </c>
      <c r="M58" s="226"/>
      <c r="N58" s="205"/>
    </row>
    <row r="59" spans="1:19" ht="17.25" customHeight="1" x14ac:dyDescent="0.25">
      <c r="A59" s="277"/>
      <c r="B59" s="1" t="s">
        <v>184</v>
      </c>
      <c r="D59" s="229"/>
      <c r="E59" s="229"/>
      <c r="F59" s="229"/>
      <c r="G59" s="229"/>
      <c r="H59" s="229"/>
      <c r="I59" s="230"/>
      <c r="J59" s="206" t="s">
        <v>170</v>
      </c>
      <c r="K59" s="207"/>
      <c r="L59" s="227"/>
      <c r="M59" s="227"/>
      <c r="N59" s="208"/>
    </row>
    <row r="60" spans="1:19" ht="17.25" customHeight="1" x14ac:dyDescent="0.35">
      <c r="A60" s="277"/>
      <c r="B60" s="228"/>
      <c r="C60" s="229"/>
      <c r="D60" s="229"/>
      <c r="E60" s="229"/>
      <c r="F60" s="229"/>
      <c r="G60" s="229"/>
      <c r="H60" s="229"/>
      <c r="I60" s="230"/>
      <c r="J60" s="206"/>
      <c r="K60" s="207"/>
      <c r="L60" s="209"/>
      <c r="M60" s="209"/>
      <c r="N60" s="208"/>
    </row>
    <row r="61" spans="1:19" ht="6.75" customHeight="1" thickBot="1" x14ac:dyDescent="0.3">
      <c r="A61" s="278"/>
      <c r="B61" s="30"/>
      <c r="C61" s="30"/>
      <c r="D61" s="30"/>
      <c r="E61" s="30"/>
      <c r="F61" s="30"/>
      <c r="G61" s="30"/>
      <c r="H61" s="30"/>
      <c r="I61" s="30"/>
      <c r="J61" s="210"/>
      <c r="K61" s="211"/>
      <c r="L61" s="211"/>
      <c r="M61" s="211"/>
      <c r="N61" s="212"/>
    </row>
    <row r="63" spans="1:19" ht="15" customHeight="1" x14ac:dyDescent="0.25">
      <c r="A63" s="267" t="s">
        <v>128</v>
      </c>
      <c r="B63" s="268"/>
      <c r="C63" s="268"/>
      <c r="D63" s="268"/>
      <c r="E63" s="268"/>
      <c r="F63" s="268"/>
      <c r="G63" s="268"/>
      <c r="H63" s="268"/>
      <c r="I63" s="268"/>
      <c r="J63" s="268"/>
      <c r="K63" s="268"/>
      <c r="L63" s="268"/>
      <c r="M63" s="268"/>
      <c r="N63" s="269"/>
    </row>
    <row r="64" spans="1:19" ht="15.75" customHeight="1" x14ac:dyDescent="0.25">
      <c r="A64" s="270"/>
      <c r="B64" s="271"/>
      <c r="C64" s="271"/>
      <c r="D64" s="271"/>
      <c r="E64" s="271"/>
      <c r="F64" s="271"/>
      <c r="G64" s="271"/>
      <c r="H64" s="271"/>
      <c r="I64" s="271"/>
      <c r="J64" s="271"/>
      <c r="K64" s="271"/>
      <c r="L64" s="271"/>
      <c r="M64" s="271"/>
      <c r="N64" s="272"/>
    </row>
    <row r="65" spans="1:14" ht="15.75" customHeight="1" x14ac:dyDescent="0.25">
      <c r="A65" s="270"/>
      <c r="B65" s="271"/>
      <c r="C65" s="271"/>
      <c r="D65" s="271"/>
      <c r="E65" s="271"/>
      <c r="F65" s="271"/>
      <c r="G65" s="271"/>
      <c r="H65" s="271"/>
      <c r="I65" s="271"/>
      <c r="J65" s="271"/>
      <c r="K65" s="271"/>
      <c r="L65" s="271"/>
      <c r="M65" s="271"/>
      <c r="N65" s="272"/>
    </row>
    <row r="66" spans="1:14" ht="15.75" customHeight="1" x14ac:dyDescent="0.25">
      <c r="A66" s="270"/>
      <c r="B66" s="271"/>
      <c r="C66" s="271"/>
      <c r="D66" s="271"/>
      <c r="E66" s="271"/>
      <c r="F66" s="271"/>
      <c r="G66" s="271"/>
      <c r="H66" s="271"/>
      <c r="I66" s="271"/>
      <c r="J66" s="271"/>
      <c r="K66" s="271"/>
      <c r="L66" s="271"/>
      <c r="M66" s="271"/>
      <c r="N66" s="272"/>
    </row>
    <row r="67" spans="1:14" ht="10.5" customHeight="1" x14ac:dyDescent="0.25">
      <c r="A67" s="273"/>
      <c r="B67" s="274"/>
      <c r="C67" s="274"/>
      <c r="D67" s="274"/>
      <c r="E67" s="274"/>
      <c r="F67" s="274"/>
      <c r="G67" s="274"/>
      <c r="H67" s="274"/>
      <c r="I67" s="274"/>
      <c r="J67" s="274"/>
      <c r="K67" s="274"/>
      <c r="L67" s="274"/>
      <c r="M67" s="274"/>
      <c r="N67" s="275"/>
    </row>
    <row r="68" spans="1:14" ht="9.75" customHeight="1" x14ac:dyDescent="0.25"/>
    <row r="69" spans="1:14" x14ac:dyDescent="0.25">
      <c r="A69" s="51"/>
      <c r="B69" s="51"/>
      <c r="C69" s="51"/>
      <c r="D69" s="51"/>
      <c r="E69" s="51"/>
      <c r="F69" s="51"/>
      <c r="G69" s="51"/>
      <c r="J69" s="217"/>
      <c r="K69" s="217"/>
      <c r="L69" s="217"/>
      <c r="M69" s="217"/>
      <c r="N69" s="217"/>
    </row>
    <row r="70" spans="1:14" x14ac:dyDescent="0.25">
      <c r="A70" s="48" t="s">
        <v>130</v>
      </c>
      <c r="B70" s="48"/>
      <c r="C70" s="48"/>
      <c r="D70" s="48"/>
      <c r="E70" s="48"/>
      <c r="F70" s="48"/>
      <c r="G70" s="48"/>
      <c r="J70" s="266" t="s">
        <v>129</v>
      </c>
      <c r="K70" s="266"/>
      <c r="L70" s="266"/>
      <c r="M70" s="266"/>
    </row>
    <row r="71" spans="1:14" ht="25.5" customHeight="1" x14ac:dyDescent="0.25">
      <c r="A71" s="51"/>
      <c r="B71" s="51"/>
      <c r="C71" s="51"/>
      <c r="D71" s="51"/>
      <c r="E71" s="51"/>
      <c r="F71" s="51"/>
      <c r="G71" s="51"/>
      <c r="J71" s="217"/>
      <c r="K71" s="217"/>
      <c r="L71" s="217"/>
      <c r="M71" s="217"/>
      <c r="N71" s="217"/>
    </row>
    <row r="72" spans="1:14" x14ac:dyDescent="0.25">
      <c r="A72" s="48" t="s">
        <v>131</v>
      </c>
      <c r="B72" s="48"/>
      <c r="C72" s="48"/>
      <c r="D72" s="48"/>
      <c r="E72" s="48"/>
      <c r="F72" s="48"/>
      <c r="G72" s="48"/>
      <c r="J72" s="266" t="s">
        <v>129</v>
      </c>
      <c r="K72" s="266"/>
      <c r="L72" s="266"/>
      <c r="M72" s="266"/>
    </row>
    <row r="73" spans="1:14" x14ac:dyDescent="0.25">
      <c r="A73" s="216" t="s">
        <v>198</v>
      </c>
    </row>
  </sheetData>
  <sheetProtection algorithmName="SHA-512" hashValue="U9RXAFAhZVdBoDf7liy1Kc/bdtwqteMoQTMu5pnrdVMle1cNT6KJZNjLgLgnMmosWyib0m1n14qi6G823T80CA==" saltValue="AdwXk3tTn30kd55rN8pvng==" spinCount="100000" sheet="1" objects="1" scenarios="1"/>
  <mergeCells count="67">
    <mergeCell ref="J72:M72"/>
    <mergeCell ref="J70:M70"/>
    <mergeCell ref="L54:M54"/>
    <mergeCell ref="L35:M35"/>
    <mergeCell ref="F43:G43"/>
    <mergeCell ref="A63:N67"/>
    <mergeCell ref="A35:A36"/>
    <mergeCell ref="A42:A61"/>
    <mergeCell ref="D35:F35"/>
    <mergeCell ref="B54:D54"/>
    <mergeCell ref="B50:D50"/>
    <mergeCell ref="L38:M38"/>
    <mergeCell ref="J71:N71"/>
    <mergeCell ref="F49:G49"/>
    <mergeCell ref="B53:D53"/>
    <mergeCell ref="F57:G57"/>
    <mergeCell ref="C8:G8"/>
    <mergeCell ref="A26:A28"/>
    <mergeCell ref="A15:A25"/>
    <mergeCell ref="B46:D46"/>
    <mergeCell ref="A29:A34"/>
    <mergeCell ref="C29:D29"/>
    <mergeCell ref="C30:D30"/>
    <mergeCell ref="C15:D15"/>
    <mergeCell ref="G15:H15"/>
    <mergeCell ref="F19:G19"/>
    <mergeCell ref="B21:F21"/>
    <mergeCell ref="A11:B11"/>
    <mergeCell ref="G16:H16"/>
    <mergeCell ref="F45:G45"/>
    <mergeCell ref="L26:M26"/>
    <mergeCell ref="C16:D16"/>
    <mergeCell ref="L16:M16"/>
    <mergeCell ref="D26:F26"/>
    <mergeCell ref="J26:K26"/>
    <mergeCell ref="G17:H17"/>
    <mergeCell ref="B23:H23"/>
    <mergeCell ref="A7:M7"/>
    <mergeCell ref="F12:G12"/>
    <mergeCell ref="H12:I12"/>
    <mergeCell ref="C12:D12"/>
    <mergeCell ref="J12:K12"/>
    <mergeCell ref="L12:M12"/>
    <mergeCell ref="A8:B8"/>
    <mergeCell ref="C10:M10"/>
    <mergeCell ref="A9:C9"/>
    <mergeCell ref="A10:B10"/>
    <mergeCell ref="D9:M9"/>
    <mergeCell ref="A12:B12"/>
    <mergeCell ref="L11:M11"/>
    <mergeCell ref="C11:J11"/>
    <mergeCell ref="H8:I8"/>
    <mergeCell ref="J8:M8"/>
    <mergeCell ref="J69:N69"/>
    <mergeCell ref="L29:M29"/>
    <mergeCell ref="D27:F27"/>
    <mergeCell ref="K41:M41"/>
    <mergeCell ref="F58:G58"/>
    <mergeCell ref="F44:G44"/>
    <mergeCell ref="L56:M56"/>
    <mergeCell ref="L49:M49"/>
    <mergeCell ref="L43:M43"/>
    <mergeCell ref="L58:M59"/>
    <mergeCell ref="B33:I33"/>
    <mergeCell ref="G32:I32"/>
    <mergeCell ref="D59:I59"/>
    <mergeCell ref="B60:I60"/>
  </mergeCells>
  <dataValidations count="2">
    <dataValidation type="list" allowBlank="1" showInputMessage="1" showErrorMessage="1" sqref="G17:H17" xr:uid="{B3060216-9D40-4070-8B19-518DFD64CB73}">
      <formula1>$S$19:$S$21</formula1>
    </dataValidation>
    <dataValidation type="list" allowBlank="1" showInputMessage="1" showErrorMessage="1" sqref="N11" xr:uid="{10490013-3583-495A-B93D-972794741D7A}">
      <formula1>$A$1:$A$51</formula1>
    </dataValidation>
  </dataValidations>
  <printOptions horizontalCentered="1"/>
  <pageMargins left="0.45" right="0.45" top="0.5" bottom="0.25" header="0.3" footer="0.3"/>
  <pageSetup scale="65"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8AA4E01C-A340-4407-8180-2211E0D288CE}">
          <x14:formula1>
            <xm:f>STATES!$A$1:$A$51</xm:f>
          </x14:formula1>
          <xm:sqref>L11</xm:sqref>
        </x14:dataValidation>
        <x14:dataValidation type="list" allowBlank="1" showInputMessage="1" showErrorMessage="1" xr:uid="{8772C247-CDB9-4562-842D-DB5F0C4111C1}">
          <x14:formula1>
            <xm:f>MEALS!$B$3:$B$17</xm:f>
          </x14:formula1>
          <xm:sqref>D26:D27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55"/>
  <sheetViews>
    <sheetView workbookViewId="0">
      <selection activeCell="P20" sqref="P20"/>
    </sheetView>
  </sheetViews>
  <sheetFormatPr defaultRowHeight="15" x14ac:dyDescent="0.25"/>
  <cols>
    <col min="1" max="1" width="19.5703125" bestFit="1" customWidth="1"/>
    <col min="2" max="2" width="10.5703125" style="11" bestFit="1" customWidth="1"/>
    <col min="3" max="3" width="9.28515625" bestFit="1" customWidth="1"/>
    <col min="4" max="5" width="8" bestFit="1" customWidth="1"/>
    <col min="6" max="6" width="9.85546875" bestFit="1" customWidth="1"/>
    <col min="7" max="7" width="9.85546875" customWidth="1"/>
    <col min="8" max="8" width="9.28515625" bestFit="1" customWidth="1"/>
    <col min="9" max="10" width="8" bestFit="1" customWidth="1"/>
    <col min="11" max="11" width="9.85546875" bestFit="1" customWidth="1"/>
  </cols>
  <sheetData>
    <row r="1" spans="1:12" ht="15.75" thickBot="1" x14ac:dyDescent="0.3">
      <c r="B1" s="282" t="s">
        <v>185</v>
      </c>
      <c r="C1" s="283"/>
      <c r="D1" s="283"/>
      <c r="E1" s="283"/>
      <c r="F1" s="284"/>
      <c r="G1" s="285" t="s">
        <v>186</v>
      </c>
      <c r="H1" s="286"/>
      <c r="I1" s="286"/>
      <c r="J1" s="286"/>
      <c r="K1" s="287"/>
    </row>
    <row r="2" spans="1:12" ht="15.75" thickBot="1" x14ac:dyDescent="0.3">
      <c r="A2" t="s">
        <v>121</v>
      </c>
      <c r="B2" s="196" t="s">
        <v>123</v>
      </c>
      <c r="C2" s="197" t="s">
        <v>118</v>
      </c>
      <c r="D2" s="197" t="s">
        <v>119</v>
      </c>
      <c r="E2" s="197" t="s">
        <v>120</v>
      </c>
      <c r="F2" s="198" t="s">
        <v>179</v>
      </c>
      <c r="G2" s="193" t="s">
        <v>123</v>
      </c>
      <c r="H2" s="194" t="s">
        <v>118</v>
      </c>
      <c r="I2" s="194" t="s">
        <v>119</v>
      </c>
      <c r="J2" s="194" t="s">
        <v>120</v>
      </c>
      <c r="K2" s="195" t="s">
        <v>179</v>
      </c>
    </row>
    <row r="3" spans="1:12" x14ac:dyDescent="0.25">
      <c r="A3" t="s">
        <v>122</v>
      </c>
      <c r="B3" s="192">
        <v>55</v>
      </c>
      <c r="C3" s="199">
        <f>13+(F3/3)</f>
        <v>14.666666666666666</v>
      </c>
      <c r="D3" s="199">
        <f>14+(F3/3)</f>
        <v>15.666666666666666</v>
      </c>
      <c r="E3" s="199">
        <f>23+(F3/3)</f>
        <v>24.666666666666668</v>
      </c>
      <c r="F3" s="200">
        <v>5</v>
      </c>
      <c r="G3" s="186">
        <f>B3*0.75</f>
        <v>41.25</v>
      </c>
      <c r="H3" s="187">
        <f>((C3/$B$3)*($B$3*0.75))</f>
        <v>11</v>
      </c>
      <c r="I3" s="187">
        <f>((D3/$B$3)*($B$3*0.75))</f>
        <v>11.75</v>
      </c>
      <c r="J3" s="187">
        <f>((E3/$B$3)*($B$3*0.75))</f>
        <v>18.5</v>
      </c>
      <c r="K3" s="188" t="s">
        <v>187</v>
      </c>
      <c r="L3" s="185"/>
    </row>
    <row r="4" spans="1:12" x14ac:dyDescent="0.25">
      <c r="B4" s="186">
        <v>56</v>
      </c>
      <c r="C4" s="187">
        <f>13+(F4/3)</f>
        <v>14.666666666666666</v>
      </c>
      <c r="D4" s="187">
        <f>15+(F4/3)</f>
        <v>16.666666666666668</v>
      </c>
      <c r="E4" s="187">
        <f>23+(F4/3)</f>
        <v>24.666666666666668</v>
      </c>
      <c r="F4" s="188">
        <v>5</v>
      </c>
      <c r="G4" s="186">
        <f t="shared" ref="G4" si="0">B4*0.75</f>
        <v>42</v>
      </c>
      <c r="H4" s="187">
        <f>(C4/$B$5)*($B$5*0.75)</f>
        <v>11</v>
      </c>
      <c r="I4" s="187">
        <f t="shared" ref="I4" si="1">(D4/$B$5)*($B$5*0.75)</f>
        <v>12.5</v>
      </c>
      <c r="J4" s="187">
        <f t="shared" ref="J4" si="2">(E4/$B$5)*($B$5*0.75)</f>
        <v>18.5</v>
      </c>
      <c r="K4" s="188" t="s">
        <v>187</v>
      </c>
      <c r="L4" s="185"/>
    </row>
    <row r="5" spans="1:12" x14ac:dyDescent="0.25">
      <c r="B5" s="186">
        <v>59</v>
      </c>
      <c r="C5" s="187">
        <f>14+(F5/3)</f>
        <v>15.666666666666666</v>
      </c>
      <c r="D5" s="187">
        <f>16+(F5/3)</f>
        <v>17.666666666666668</v>
      </c>
      <c r="E5" s="187">
        <f>24+(F5/3)</f>
        <v>25.666666666666668</v>
      </c>
      <c r="F5" s="188">
        <v>5</v>
      </c>
      <c r="G5" s="186">
        <f t="shared" ref="G5:G7" si="3">B5*0.75</f>
        <v>44.25</v>
      </c>
      <c r="H5" s="187">
        <f>(C5/$B$5)*($B$5*0.75)</f>
        <v>11.75</v>
      </c>
      <c r="I5" s="187">
        <f t="shared" ref="I5:J5" si="4">(D5/$B$5)*($B$5*0.75)</f>
        <v>13.25</v>
      </c>
      <c r="J5" s="187">
        <f t="shared" si="4"/>
        <v>19.250000000000004</v>
      </c>
      <c r="K5" s="188" t="s">
        <v>187</v>
      </c>
      <c r="L5" s="185"/>
    </row>
    <row r="6" spans="1:12" x14ac:dyDescent="0.25">
      <c r="B6" s="186">
        <v>61</v>
      </c>
      <c r="C6" s="187">
        <f>14+(F6/3)</f>
        <v>15.666666666666666</v>
      </c>
      <c r="D6" s="187">
        <f>16+(F6/3)</f>
        <v>17.666666666666668</v>
      </c>
      <c r="E6" s="187">
        <f>26+(F6/3)</f>
        <v>27.666666666666668</v>
      </c>
      <c r="F6" s="188">
        <v>5</v>
      </c>
      <c r="G6" s="186">
        <f>B6*0.75</f>
        <v>45.75</v>
      </c>
      <c r="H6" s="187">
        <f>(C6/$B$6)*($B$6*0.75)</f>
        <v>11.75</v>
      </c>
      <c r="I6" s="187">
        <f>(D6/$B$6)*($B$6*0.75)</f>
        <v>13.250000000000002</v>
      </c>
      <c r="J6" s="187">
        <f>(E6/$B$6)*($B$6*0.75)</f>
        <v>20.75</v>
      </c>
      <c r="K6" s="188" t="s">
        <v>187</v>
      </c>
      <c r="L6" s="185"/>
    </row>
    <row r="7" spans="1:12" x14ac:dyDescent="0.25">
      <c r="B7" s="186">
        <v>64</v>
      </c>
      <c r="C7" s="187">
        <f>14+(F7/3)</f>
        <v>15.666666666666666</v>
      </c>
      <c r="D7" s="187">
        <f>16+(F7/3)</f>
        <v>17.666666666666668</v>
      </c>
      <c r="E7" s="187">
        <f>29+(F7/3)</f>
        <v>30.666666666666668</v>
      </c>
      <c r="F7" s="188">
        <v>5</v>
      </c>
      <c r="G7" s="186">
        <f t="shared" si="3"/>
        <v>48</v>
      </c>
      <c r="H7" s="187">
        <f>(C7/$B$7)*($B$7*0.75)</f>
        <v>11.75</v>
      </c>
      <c r="I7" s="187">
        <f>(D7/$B$7)*($B$7*0.75)</f>
        <v>13.25</v>
      </c>
      <c r="J7" s="187">
        <f>(E7/$B$7)*($B$7*0.75)</f>
        <v>23</v>
      </c>
      <c r="K7" s="188" t="s">
        <v>187</v>
      </c>
      <c r="L7" s="185"/>
    </row>
    <row r="8" spans="1:12" ht="15.75" thickBot="1" x14ac:dyDescent="0.3">
      <c r="B8" s="189">
        <v>66</v>
      </c>
      <c r="C8" s="190">
        <f>16+(F8/3)</f>
        <v>17.666666666666668</v>
      </c>
      <c r="D8" s="190">
        <f>17+(F8/3)</f>
        <v>18.666666666666668</v>
      </c>
      <c r="E8" s="190">
        <f>28+(F8/3)</f>
        <v>29.666666666666668</v>
      </c>
      <c r="F8" s="191">
        <v>5</v>
      </c>
      <c r="G8" s="189">
        <f t="shared" ref="G8" si="5">B8*0.75</f>
        <v>49.5</v>
      </c>
      <c r="H8" s="190">
        <f t="shared" ref="H8:J8" si="6">(C8/$B$8)*($B$8*0.75)</f>
        <v>13.25</v>
      </c>
      <c r="I8" s="190">
        <f t="shared" si="6"/>
        <v>14.000000000000002</v>
      </c>
      <c r="J8" s="190">
        <f t="shared" si="6"/>
        <v>22.25</v>
      </c>
      <c r="K8" s="191" t="s">
        <v>187</v>
      </c>
      <c r="L8" s="185"/>
    </row>
    <row r="9" spans="1:12" ht="15.75" thickBot="1" x14ac:dyDescent="0.3">
      <c r="B9" s="189">
        <v>68</v>
      </c>
      <c r="C9" s="190">
        <f>16+(F9/3)</f>
        <v>17.666666666666668</v>
      </c>
      <c r="D9" s="190">
        <f>19+(F9/3)</f>
        <v>20.666666666666668</v>
      </c>
      <c r="E9" s="190">
        <f>28+(F9/3)</f>
        <v>29.666666666666668</v>
      </c>
      <c r="F9" s="191">
        <v>5</v>
      </c>
      <c r="G9" s="189">
        <f>B9*0.75</f>
        <v>51</v>
      </c>
      <c r="H9" s="190">
        <f t="shared" ref="H9:J10" si="7">(C9/$B$9)*($B$9*0.75)</f>
        <v>13.250000000000002</v>
      </c>
      <c r="I9" s="190">
        <f t="shared" si="7"/>
        <v>15.500000000000002</v>
      </c>
      <c r="J9" s="190">
        <f t="shared" si="7"/>
        <v>22.25</v>
      </c>
      <c r="K9" s="191" t="s">
        <v>187</v>
      </c>
      <c r="L9" s="185"/>
    </row>
    <row r="10" spans="1:12" ht="15.75" thickBot="1" x14ac:dyDescent="0.3">
      <c r="B10" s="189">
        <v>69</v>
      </c>
      <c r="C10" s="190">
        <f>16+(F10/3)</f>
        <v>17.666666666666668</v>
      </c>
      <c r="D10" s="190">
        <f>17+(F10/3)</f>
        <v>18.666666666666668</v>
      </c>
      <c r="E10" s="190">
        <f>31+(F10/3)</f>
        <v>32.666666666666664</v>
      </c>
      <c r="F10" s="191">
        <v>5</v>
      </c>
      <c r="G10" s="189">
        <f t="shared" ref="G10" si="8">B10*0.75</f>
        <v>51.75</v>
      </c>
      <c r="H10" s="190">
        <f t="shared" si="7"/>
        <v>13.250000000000002</v>
      </c>
      <c r="I10" s="190">
        <f t="shared" si="7"/>
        <v>14.000000000000002</v>
      </c>
      <c r="J10" s="190">
        <f t="shared" si="7"/>
        <v>24.499999999999996</v>
      </c>
      <c r="K10" s="191" t="s">
        <v>187</v>
      </c>
      <c r="L10" s="185"/>
    </row>
    <row r="11" spans="1:12" ht="15.75" thickBot="1" x14ac:dyDescent="0.3">
      <c r="B11" s="189">
        <v>74</v>
      </c>
      <c r="C11" s="190">
        <f>17+(F11/3)</f>
        <v>18.666666666666668</v>
      </c>
      <c r="D11" s="190">
        <f>18+(F11/3)</f>
        <v>19.666666666666668</v>
      </c>
      <c r="E11" s="190">
        <f>34+(F11/3)</f>
        <v>35.666666666666664</v>
      </c>
      <c r="F11" s="191">
        <v>5</v>
      </c>
      <c r="G11" s="189">
        <f t="shared" ref="G11:G16" si="9">B11*0.75</f>
        <v>55.5</v>
      </c>
      <c r="H11" s="190">
        <f>(C11/$B$11)*($B$11*0.75)</f>
        <v>14.000000000000002</v>
      </c>
      <c r="I11" s="190">
        <f>(D11/$B$11)*($B$11*0.75)</f>
        <v>14.75</v>
      </c>
      <c r="J11" s="190">
        <f>(E11/$B$11)*($B$11*0.75)</f>
        <v>26.749999999999996</v>
      </c>
      <c r="K11" s="191" t="s">
        <v>187</v>
      </c>
      <c r="L11" s="185"/>
    </row>
    <row r="12" spans="1:12" ht="15.75" thickBot="1" x14ac:dyDescent="0.3">
      <c r="B12" s="189">
        <v>76</v>
      </c>
      <c r="C12" s="190">
        <f>18+(F12/3)</f>
        <v>19.666666666666668</v>
      </c>
      <c r="D12" s="190">
        <f>19+(F12/3)</f>
        <v>20.666666666666668</v>
      </c>
      <c r="E12" s="190">
        <f>34+(F12/3)</f>
        <v>35.666666666666664</v>
      </c>
      <c r="F12" s="191">
        <v>5</v>
      </c>
      <c r="G12" s="189">
        <f t="shared" si="9"/>
        <v>57</v>
      </c>
      <c r="H12" s="190">
        <f>(C12/$B$12)*($B$12*0.75)</f>
        <v>14.750000000000002</v>
      </c>
      <c r="I12" s="190">
        <f>(D12/$B$12)*($B$12*0.75)</f>
        <v>15.5</v>
      </c>
      <c r="J12" s="190">
        <f>(E12/$B$12)*($B$12*0.75)</f>
        <v>26.749999999999996</v>
      </c>
      <c r="K12" s="191" t="s">
        <v>187</v>
      </c>
      <c r="L12" s="185"/>
    </row>
    <row r="13" spans="1:12" ht="15.75" thickBot="1" x14ac:dyDescent="0.3">
      <c r="B13" s="189">
        <v>79</v>
      </c>
      <c r="C13" s="190">
        <f>18+(F13/3)</f>
        <v>19.666666666666668</v>
      </c>
      <c r="D13" s="190">
        <f>20+(F13/3)</f>
        <v>21.666666666666668</v>
      </c>
      <c r="E13" s="190">
        <f>36+(F13/3)</f>
        <v>37.666666666666664</v>
      </c>
      <c r="F13" s="191">
        <v>5</v>
      </c>
      <c r="G13" s="189">
        <f t="shared" si="9"/>
        <v>59.25</v>
      </c>
      <c r="H13" s="190">
        <f>(C13/$B$13)*($B$13*0.75)</f>
        <v>14.75</v>
      </c>
      <c r="I13" s="190">
        <f>(D13/$B$13)*($B$13*0.75)</f>
        <v>16.250000000000004</v>
      </c>
      <c r="J13" s="190">
        <f>(E13/$B$13)*($B$13*0.75)</f>
        <v>28.249999999999996</v>
      </c>
      <c r="K13" s="191" t="s">
        <v>187</v>
      </c>
      <c r="L13" s="185"/>
    </row>
    <row r="14" spans="1:12" ht="15.75" thickBot="1" x14ac:dyDescent="0.3">
      <c r="B14" s="189">
        <v>80</v>
      </c>
      <c r="C14" s="190">
        <f>20+(F14/3)</f>
        <v>21.666666666666668</v>
      </c>
      <c r="D14" s="190">
        <f>22+(F14/3)</f>
        <v>23.666666666666668</v>
      </c>
      <c r="E14" s="190">
        <f>33+(F14/3)</f>
        <v>34.666666666666664</v>
      </c>
      <c r="F14" s="191">
        <v>5</v>
      </c>
      <c r="G14" s="189">
        <f t="shared" si="9"/>
        <v>60</v>
      </c>
      <c r="H14" s="190">
        <f t="shared" ref="H14:J14" si="10">(C14/$B$16)*($B$16*0.75)</f>
        <v>16.25</v>
      </c>
      <c r="I14" s="190">
        <f t="shared" si="10"/>
        <v>17.750000000000004</v>
      </c>
      <c r="J14" s="190">
        <f t="shared" si="10"/>
        <v>25.999999999999996</v>
      </c>
      <c r="K14" s="191" t="s">
        <v>187</v>
      </c>
      <c r="L14" s="185"/>
    </row>
    <row r="15" spans="1:12" ht="15.75" thickBot="1" x14ac:dyDescent="0.3">
      <c r="B15" s="189">
        <v>86</v>
      </c>
      <c r="C15" s="190">
        <f>22+(F15/3)</f>
        <v>23.666666666666668</v>
      </c>
      <c r="D15" s="190">
        <f>23+(F15/3)</f>
        <v>24.666666666666668</v>
      </c>
      <c r="E15" s="190">
        <f>36+(F15/3)</f>
        <v>37.666666666666664</v>
      </c>
      <c r="F15" s="191">
        <v>5</v>
      </c>
      <c r="G15" s="189">
        <f t="shared" si="9"/>
        <v>64.5</v>
      </c>
      <c r="H15" s="190">
        <f t="shared" ref="H15:J16" si="11">(C15/$B$16)*($B$16*0.75)</f>
        <v>17.750000000000004</v>
      </c>
      <c r="I15" s="190">
        <f t="shared" si="11"/>
        <v>18.5</v>
      </c>
      <c r="J15" s="190">
        <f t="shared" si="11"/>
        <v>28.25</v>
      </c>
      <c r="K15" s="191" t="s">
        <v>187</v>
      </c>
      <c r="L15" s="185"/>
    </row>
    <row r="16" spans="1:12" ht="15.75" thickBot="1" x14ac:dyDescent="0.3">
      <c r="B16" s="189">
        <v>92</v>
      </c>
      <c r="C16" s="190">
        <f>23+(F16/3)</f>
        <v>24.666666666666668</v>
      </c>
      <c r="D16" s="190">
        <f>26+(F16/3)</f>
        <v>27.666666666666668</v>
      </c>
      <c r="E16" s="190">
        <f>38+(F16/3)</f>
        <v>39.666666666666664</v>
      </c>
      <c r="F16" s="191">
        <v>5</v>
      </c>
      <c r="G16" s="189">
        <f t="shared" si="9"/>
        <v>69</v>
      </c>
      <c r="H16" s="190">
        <f t="shared" si="11"/>
        <v>18.5</v>
      </c>
      <c r="I16" s="190">
        <f t="shared" si="11"/>
        <v>20.75</v>
      </c>
      <c r="J16" s="190">
        <f t="shared" si="11"/>
        <v>29.749999999999996</v>
      </c>
      <c r="K16" s="191" t="s">
        <v>187</v>
      </c>
      <c r="L16" s="185"/>
    </row>
    <row r="17" spans="2:17" ht="15.75" thickBot="1" x14ac:dyDescent="0.3">
      <c r="B17" s="189">
        <v>0</v>
      </c>
      <c r="C17" s="190">
        <v>0</v>
      </c>
      <c r="D17" s="190">
        <v>0</v>
      </c>
      <c r="E17" s="190">
        <v>0</v>
      </c>
      <c r="F17" s="191">
        <v>0</v>
      </c>
      <c r="G17" s="189">
        <v>0</v>
      </c>
      <c r="H17" s="190">
        <v>0</v>
      </c>
      <c r="I17" s="190">
        <v>0</v>
      </c>
      <c r="J17" s="190">
        <v>0</v>
      </c>
      <c r="K17" s="191">
        <v>0</v>
      </c>
      <c r="L17" s="185"/>
    </row>
    <row r="21" spans="2:17" x14ac:dyDescent="0.25">
      <c r="C21" s="11"/>
      <c r="D21" s="11"/>
      <c r="E21" s="11"/>
      <c r="F21" s="11"/>
      <c r="G21" s="11"/>
    </row>
    <row r="22" spans="2:17" x14ac:dyDescent="0.25">
      <c r="C22" s="11"/>
      <c r="D22" s="11"/>
      <c r="E22" s="11"/>
      <c r="F22" s="11"/>
      <c r="G22" s="11"/>
    </row>
    <row r="23" spans="2:17" x14ac:dyDescent="0.25">
      <c r="C23" s="11"/>
      <c r="D23" s="11"/>
      <c r="E23" s="11"/>
      <c r="F23" s="11"/>
      <c r="G23" s="11"/>
    </row>
    <row r="24" spans="2:17" x14ac:dyDescent="0.25">
      <c r="C24" s="11"/>
      <c r="D24" s="11"/>
      <c r="E24" s="11"/>
      <c r="F24" s="11"/>
      <c r="G24" s="11"/>
    </row>
    <row r="25" spans="2:17" x14ac:dyDescent="0.25">
      <c r="C25" s="11"/>
      <c r="D25" s="11"/>
      <c r="E25" s="11"/>
      <c r="F25" s="11"/>
      <c r="G25" s="11"/>
    </row>
    <row r="26" spans="2:17" x14ac:dyDescent="0.25">
      <c r="C26" s="11"/>
      <c r="D26" s="11"/>
      <c r="E26" s="11"/>
      <c r="F26" s="11"/>
      <c r="G26" s="11"/>
    </row>
    <row r="27" spans="2:17" x14ac:dyDescent="0.25">
      <c r="Q27">
        <v>18</v>
      </c>
    </row>
    <row r="28" spans="2:17" x14ac:dyDescent="0.25">
      <c r="Q28">
        <v>20</v>
      </c>
    </row>
    <row r="29" spans="2:17" x14ac:dyDescent="0.25">
      <c r="Q29">
        <v>36</v>
      </c>
    </row>
    <row r="55" spans="18:18" x14ac:dyDescent="0.25">
      <c r="R55" t="str">
        <f>IFERROR(VLOOKUP($D$38,,2,0),"")</f>
        <v/>
      </c>
    </row>
  </sheetData>
  <sortState ref="A15:R16">
    <sortCondition ref="B15:B16"/>
  </sortState>
  <mergeCells count="2">
    <mergeCell ref="B1:F1"/>
    <mergeCell ref="G1:K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52"/>
  <sheetViews>
    <sheetView workbookViewId="0">
      <selection activeCell="C10" sqref="C10"/>
    </sheetView>
  </sheetViews>
  <sheetFormatPr defaultRowHeight="15" x14ac:dyDescent="0.25"/>
  <cols>
    <col min="2" max="2" width="18.7109375" bestFit="1" customWidth="1"/>
  </cols>
  <sheetData>
    <row r="1" spans="1:4" x14ac:dyDescent="0.25">
      <c r="B1" t="s">
        <v>194</v>
      </c>
      <c r="D1" t="s">
        <v>175</v>
      </c>
    </row>
    <row r="2" spans="1:4" x14ac:dyDescent="0.25">
      <c r="A2" t="s">
        <v>15</v>
      </c>
      <c r="B2" t="s">
        <v>16</v>
      </c>
      <c r="D2" t="s">
        <v>176</v>
      </c>
    </row>
    <row r="3" spans="1:4" x14ac:dyDescent="0.25">
      <c r="A3" t="s">
        <v>17</v>
      </c>
      <c r="B3" t="s">
        <v>18</v>
      </c>
    </row>
    <row r="4" spans="1:4" x14ac:dyDescent="0.25">
      <c r="A4" t="s">
        <v>20</v>
      </c>
      <c r="B4" t="s">
        <v>19</v>
      </c>
    </row>
    <row r="5" spans="1:4" x14ac:dyDescent="0.25">
      <c r="A5" t="s">
        <v>21</v>
      </c>
      <c r="B5" t="s">
        <v>68</v>
      </c>
    </row>
    <row r="6" spans="1:4" x14ac:dyDescent="0.25">
      <c r="A6" t="s">
        <v>22</v>
      </c>
      <c r="B6" t="s">
        <v>69</v>
      </c>
    </row>
    <row r="7" spans="1:4" x14ac:dyDescent="0.25">
      <c r="A7" t="s">
        <v>23</v>
      </c>
      <c r="B7" t="s">
        <v>70</v>
      </c>
    </row>
    <row r="8" spans="1:4" x14ac:dyDescent="0.25">
      <c r="A8" t="s">
        <v>24</v>
      </c>
      <c r="B8" t="s">
        <v>71</v>
      </c>
    </row>
    <row r="9" spans="1:4" x14ac:dyDescent="0.25">
      <c r="A9" t="s">
        <v>25</v>
      </c>
      <c r="B9" t="s">
        <v>72</v>
      </c>
    </row>
    <row r="10" spans="1:4" x14ac:dyDescent="0.25">
      <c r="A10" t="s">
        <v>196</v>
      </c>
      <c r="B10" t="s">
        <v>197</v>
      </c>
    </row>
    <row r="11" spans="1:4" x14ac:dyDescent="0.25">
      <c r="A11" t="s">
        <v>26</v>
      </c>
      <c r="B11" t="s">
        <v>73</v>
      </c>
    </row>
    <row r="12" spans="1:4" x14ac:dyDescent="0.25">
      <c r="A12" t="s">
        <v>27</v>
      </c>
      <c r="B12" t="s">
        <v>74</v>
      </c>
    </row>
    <row r="13" spans="1:4" x14ac:dyDescent="0.25">
      <c r="A13" t="s">
        <v>28</v>
      </c>
      <c r="B13" t="s">
        <v>75</v>
      </c>
    </row>
    <row r="14" spans="1:4" x14ac:dyDescent="0.25">
      <c r="A14" t="s">
        <v>29</v>
      </c>
      <c r="B14" t="s">
        <v>76</v>
      </c>
    </row>
    <row r="15" spans="1:4" x14ac:dyDescent="0.25">
      <c r="A15" t="s">
        <v>30</v>
      </c>
      <c r="B15" t="s">
        <v>79</v>
      </c>
    </row>
    <row r="16" spans="1:4" x14ac:dyDescent="0.25">
      <c r="A16" t="s">
        <v>31</v>
      </c>
      <c r="B16" t="s">
        <v>78</v>
      </c>
    </row>
    <row r="17" spans="1:2" x14ac:dyDescent="0.25">
      <c r="A17" t="s">
        <v>32</v>
      </c>
      <c r="B17" t="s">
        <v>77</v>
      </c>
    </row>
    <row r="18" spans="1:2" x14ac:dyDescent="0.25">
      <c r="A18" t="s">
        <v>33</v>
      </c>
      <c r="B18" t="s">
        <v>80</v>
      </c>
    </row>
    <row r="19" spans="1:2" x14ac:dyDescent="0.25">
      <c r="A19" t="s">
        <v>34</v>
      </c>
      <c r="B19" t="s">
        <v>81</v>
      </c>
    </row>
    <row r="20" spans="1:2" x14ac:dyDescent="0.25">
      <c r="A20" t="s">
        <v>35</v>
      </c>
      <c r="B20" t="s">
        <v>82</v>
      </c>
    </row>
    <row r="21" spans="1:2" x14ac:dyDescent="0.25">
      <c r="A21" t="s">
        <v>36</v>
      </c>
      <c r="B21" t="s">
        <v>83</v>
      </c>
    </row>
    <row r="22" spans="1:2" x14ac:dyDescent="0.25">
      <c r="A22" t="s">
        <v>37</v>
      </c>
      <c r="B22" t="s">
        <v>84</v>
      </c>
    </row>
    <row r="23" spans="1:2" x14ac:dyDescent="0.25">
      <c r="A23" t="s">
        <v>38</v>
      </c>
      <c r="B23" t="s">
        <v>85</v>
      </c>
    </row>
    <row r="24" spans="1:2" x14ac:dyDescent="0.25">
      <c r="A24" t="s">
        <v>39</v>
      </c>
      <c r="B24" t="s">
        <v>86</v>
      </c>
    </row>
    <row r="25" spans="1:2" x14ac:dyDescent="0.25">
      <c r="A25" t="s">
        <v>40</v>
      </c>
      <c r="B25" t="s">
        <v>87</v>
      </c>
    </row>
    <row r="26" spans="1:2" x14ac:dyDescent="0.25">
      <c r="A26" t="s">
        <v>41</v>
      </c>
      <c r="B26" t="s">
        <v>88</v>
      </c>
    </row>
    <row r="27" spans="1:2" x14ac:dyDescent="0.25">
      <c r="A27" t="s">
        <v>42</v>
      </c>
      <c r="B27" t="s">
        <v>89</v>
      </c>
    </row>
    <row r="28" spans="1:2" x14ac:dyDescent="0.25">
      <c r="A28" t="s">
        <v>43</v>
      </c>
      <c r="B28" t="s">
        <v>91</v>
      </c>
    </row>
    <row r="29" spans="1:2" x14ac:dyDescent="0.25">
      <c r="A29" t="s">
        <v>44</v>
      </c>
      <c r="B29" t="s">
        <v>90</v>
      </c>
    </row>
    <row r="30" spans="1:2" x14ac:dyDescent="0.25">
      <c r="A30" t="s">
        <v>45</v>
      </c>
      <c r="B30" t="s">
        <v>92</v>
      </c>
    </row>
    <row r="31" spans="1:2" x14ac:dyDescent="0.25">
      <c r="A31" t="s">
        <v>46</v>
      </c>
      <c r="B31" t="s">
        <v>93</v>
      </c>
    </row>
    <row r="32" spans="1:2" x14ac:dyDescent="0.25">
      <c r="A32" t="s">
        <v>47</v>
      </c>
      <c r="B32" t="s">
        <v>94</v>
      </c>
    </row>
    <row r="33" spans="1:2" x14ac:dyDescent="0.25">
      <c r="A33" t="s">
        <v>48</v>
      </c>
      <c r="B33" t="s">
        <v>95</v>
      </c>
    </row>
    <row r="34" spans="1:2" x14ac:dyDescent="0.25">
      <c r="A34" t="s">
        <v>49</v>
      </c>
      <c r="B34" t="s">
        <v>96</v>
      </c>
    </row>
    <row r="35" spans="1:2" x14ac:dyDescent="0.25">
      <c r="A35" t="s">
        <v>50</v>
      </c>
      <c r="B35" t="s">
        <v>97</v>
      </c>
    </row>
    <row r="36" spans="1:2" x14ac:dyDescent="0.25">
      <c r="A36" t="s">
        <v>51</v>
      </c>
      <c r="B36" t="s">
        <v>98</v>
      </c>
    </row>
    <row r="37" spans="1:2" x14ac:dyDescent="0.25">
      <c r="A37" t="s">
        <v>52</v>
      </c>
      <c r="B37" t="s">
        <v>99</v>
      </c>
    </row>
    <row r="38" spans="1:2" x14ac:dyDescent="0.25">
      <c r="A38" t="s">
        <v>53</v>
      </c>
      <c r="B38" t="s">
        <v>100</v>
      </c>
    </row>
    <row r="39" spans="1:2" x14ac:dyDescent="0.25">
      <c r="A39" t="s">
        <v>54</v>
      </c>
      <c r="B39" t="s">
        <v>101</v>
      </c>
    </row>
    <row r="40" spans="1:2" x14ac:dyDescent="0.25">
      <c r="A40" t="s">
        <v>55</v>
      </c>
      <c r="B40" t="s">
        <v>102</v>
      </c>
    </row>
    <row r="41" spans="1:2" x14ac:dyDescent="0.25">
      <c r="A41" t="s">
        <v>56</v>
      </c>
      <c r="B41" t="s">
        <v>103</v>
      </c>
    </row>
    <row r="42" spans="1:2" x14ac:dyDescent="0.25">
      <c r="A42" t="s">
        <v>57</v>
      </c>
      <c r="B42" t="s">
        <v>104</v>
      </c>
    </row>
    <row r="43" spans="1:2" x14ac:dyDescent="0.25">
      <c r="A43" t="s">
        <v>58</v>
      </c>
      <c r="B43" t="s">
        <v>105</v>
      </c>
    </row>
    <row r="44" spans="1:2" x14ac:dyDescent="0.25">
      <c r="A44" t="s">
        <v>59</v>
      </c>
      <c r="B44" t="s">
        <v>106</v>
      </c>
    </row>
    <row r="45" spans="1:2" x14ac:dyDescent="0.25">
      <c r="A45" t="s">
        <v>60</v>
      </c>
      <c r="B45" t="s">
        <v>107</v>
      </c>
    </row>
    <row r="46" spans="1:2" x14ac:dyDescent="0.25">
      <c r="A46" t="s">
        <v>61</v>
      </c>
      <c r="B46" t="s">
        <v>108</v>
      </c>
    </row>
    <row r="47" spans="1:2" x14ac:dyDescent="0.25">
      <c r="A47" t="s">
        <v>62</v>
      </c>
      <c r="B47" t="s">
        <v>109</v>
      </c>
    </row>
    <row r="48" spans="1:2" x14ac:dyDescent="0.25">
      <c r="A48" t="s">
        <v>63</v>
      </c>
      <c r="B48" t="s">
        <v>110</v>
      </c>
    </row>
    <row r="49" spans="1:2" x14ac:dyDescent="0.25">
      <c r="A49" t="s">
        <v>64</v>
      </c>
      <c r="B49" t="s">
        <v>112</v>
      </c>
    </row>
    <row r="50" spans="1:2" x14ac:dyDescent="0.25">
      <c r="A50" t="s">
        <v>65</v>
      </c>
      <c r="B50" t="s">
        <v>111</v>
      </c>
    </row>
    <row r="51" spans="1:2" x14ac:dyDescent="0.25">
      <c r="A51" t="s">
        <v>66</v>
      </c>
      <c r="B51" t="s">
        <v>113</v>
      </c>
    </row>
    <row r="52" spans="1:2" x14ac:dyDescent="0.25">
      <c r="A52" t="s">
        <v>67</v>
      </c>
      <c r="B5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6:W59"/>
  <sheetViews>
    <sheetView showGridLines="0" topLeftCell="A23" zoomScale="80" zoomScaleNormal="80" workbookViewId="0">
      <selection activeCell="B24" sqref="A24:XFD24"/>
    </sheetView>
  </sheetViews>
  <sheetFormatPr defaultRowHeight="15.75" x14ac:dyDescent="0.25"/>
  <cols>
    <col min="1" max="1" width="5.28515625" customWidth="1"/>
    <col min="2" max="2" width="0.85546875" customWidth="1"/>
    <col min="3" max="3" width="13.28515625" style="1" customWidth="1"/>
    <col min="4" max="4" width="10.5703125" style="1" customWidth="1"/>
    <col min="5" max="5" width="9.140625" style="1" customWidth="1"/>
    <col min="6" max="6" width="1.85546875" style="1" customWidth="1"/>
    <col min="7" max="7" width="10.85546875" style="1" customWidth="1"/>
    <col min="8" max="8" width="10" style="1" customWidth="1"/>
    <col min="9" max="9" width="9.42578125" style="1" customWidth="1"/>
    <col min="10" max="10" width="3.5703125" style="1" customWidth="1"/>
    <col min="11" max="11" width="11.140625" style="1" customWidth="1"/>
    <col min="12" max="12" width="7.85546875" style="1" customWidth="1"/>
    <col min="13" max="13" width="7.140625" style="1" customWidth="1"/>
    <col min="14" max="14" width="8.5703125" style="1" customWidth="1"/>
    <col min="15" max="15" width="1.42578125" style="1" customWidth="1"/>
    <col min="16" max="16" width="9.140625" hidden="1" customWidth="1"/>
    <col min="17" max="18" width="3.42578125" hidden="1" customWidth="1"/>
    <col min="19" max="19" width="3.28515625" bestFit="1" customWidth="1"/>
    <col min="20" max="20" width="1.42578125" hidden="1" customWidth="1"/>
    <col min="21" max="21" width="9.140625" customWidth="1"/>
    <col min="23" max="23" width="9" bestFit="1" customWidth="1"/>
  </cols>
  <sheetData>
    <row r="6" spans="1:23" ht="8.25" customHeight="1" thickBot="1" x14ac:dyDescent="0.3"/>
    <row r="7" spans="1:23" ht="18.75" customHeight="1" thickBot="1" x14ac:dyDescent="0.4">
      <c r="A7" s="231" t="s">
        <v>154</v>
      </c>
      <c r="B7" s="232"/>
      <c r="C7" s="232"/>
      <c r="D7" s="232"/>
      <c r="E7" s="232"/>
      <c r="F7" s="232"/>
      <c r="G7" s="232"/>
      <c r="H7" s="232"/>
      <c r="I7" s="232"/>
      <c r="J7" s="232"/>
      <c r="K7" s="232"/>
      <c r="L7" s="232"/>
      <c r="M7" s="232"/>
      <c r="N7" s="232"/>
      <c r="O7" s="64"/>
    </row>
    <row r="8" spans="1:23" ht="21.75" customHeight="1" x14ac:dyDescent="0.25">
      <c r="A8" s="237" t="s">
        <v>4</v>
      </c>
      <c r="B8" s="238"/>
      <c r="C8" s="238"/>
      <c r="D8" s="254"/>
      <c r="E8" s="254"/>
      <c r="F8" s="254"/>
      <c r="G8" s="254"/>
      <c r="H8" s="254"/>
      <c r="I8" s="245" t="s">
        <v>14</v>
      </c>
      <c r="J8" s="245"/>
      <c r="K8" s="246"/>
      <c r="L8" s="246"/>
      <c r="M8" s="246"/>
      <c r="N8" s="246"/>
      <c r="O8" s="56"/>
      <c r="W8">
        <f>(D15*E17)+((D15*E17)*(I19-0.06))</f>
        <v>729.00120000000004</v>
      </c>
    </row>
    <row r="9" spans="1:23" ht="21.75" customHeight="1" x14ac:dyDescent="0.25">
      <c r="A9" s="237" t="s">
        <v>5</v>
      </c>
      <c r="B9" s="238"/>
      <c r="C9" s="238"/>
      <c r="D9" s="238"/>
      <c r="E9" s="240"/>
      <c r="F9" s="239"/>
      <c r="G9" s="239"/>
      <c r="H9" s="239"/>
      <c r="I9" s="239"/>
      <c r="J9" s="239"/>
      <c r="K9" s="239"/>
      <c r="L9" s="239"/>
      <c r="M9" s="239"/>
      <c r="N9" s="239"/>
      <c r="O9" s="57"/>
    </row>
    <row r="10" spans="1:23" ht="21.75" customHeight="1" x14ac:dyDescent="0.25">
      <c r="A10" s="237" t="s">
        <v>6</v>
      </c>
      <c r="B10" s="238"/>
      <c r="C10" s="238"/>
      <c r="D10" s="239"/>
      <c r="E10" s="239"/>
      <c r="F10" s="239"/>
      <c r="G10" s="239"/>
      <c r="H10" s="239"/>
      <c r="I10" s="239"/>
      <c r="J10" s="239"/>
      <c r="K10" s="239"/>
      <c r="L10" s="239"/>
      <c r="M10" s="239"/>
      <c r="N10" s="239"/>
      <c r="O10" s="57"/>
    </row>
    <row r="11" spans="1:23" ht="21.75" customHeight="1" x14ac:dyDescent="0.25">
      <c r="A11" s="237" t="s">
        <v>0</v>
      </c>
      <c r="B11" s="238"/>
      <c r="C11" s="238"/>
      <c r="D11" s="244"/>
      <c r="E11" s="244"/>
      <c r="F11" s="244"/>
      <c r="G11" s="244"/>
      <c r="H11" s="244"/>
      <c r="I11" s="244"/>
      <c r="J11" s="244"/>
      <c r="K11" s="244"/>
      <c r="L11" s="91" t="s">
        <v>1</v>
      </c>
      <c r="M11" s="315" t="s">
        <v>15</v>
      </c>
      <c r="N11" s="315"/>
      <c r="O11" s="57"/>
    </row>
    <row r="12" spans="1:23" ht="21.75" customHeight="1" x14ac:dyDescent="0.25">
      <c r="A12" s="237" t="s">
        <v>115</v>
      </c>
      <c r="B12" s="238"/>
      <c r="C12" s="238"/>
      <c r="D12" s="234">
        <v>43152</v>
      </c>
      <c r="E12" s="234"/>
      <c r="F12" s="50"/>
      <c r="G12" s="233" t="s">
        <v>2</v>
      </c>
      <c r="H12" s="233"/>
      <c r="I12" s="234">
        <v>43155</v>
      </c>
      <c r="J12" s="234"/>
      <c r="K12" s="235" t="s">
        <v>3</v>
      </c>
      <c r="L12" s="235"/>
      <c r="M12" s="236">
        <f>I12-D12+1</f>
        <v>4</v>
      </c>
      <c r="N12" s="236"/>
      <c r="O12" s="57"/>
    </row>
    <row r="13" spans="1:23" ht="11.25" customHeight="1" thickBot="1" x14ac:dyDescent="0.3">
      <c r="A13" s="58"/>
      <c r="B13" s="59"/>
      <c r="C13" s="59"/>
      <c r="D13" s="60"/>
      <c r="E13" s="60"/>
      <c r="F13" s="61"/>
      <c r="G13" s="59"/>
      <c r="H13" s="59"/>
      <c r="I13" s="60"/>
      <c r="J13" s="60"/>
      <c r="K13" s="62"/>
      <c r="L13" s="62"/>
      <c r="M13" s="25"/>
      <c r="N13" s="25"/>
      <c r="O13" s="63"/>
    </row>
    <row r="14" spans="1:23" ht="12" customHeight="1" thickBot="1" x14ac:dyDescent="0.3">
      <c r="C14" s="4"/>
      <c r="D14" s="4"/>
      <c r="E14" s="2"/>
      <c r="F14" s="2"/>
      <c r="G14" s="2"/>
      <c r="H14" s="14"/>
      <c r="I14" s="3"/>
      <c r="J14" s="3"/>
      <c r="K14" s="3"/>
      <c r="L14" s="3"/>
      <c r="M14" s="3"/>
      <c r="N14" s="3"/>
      <c r="O14" s="3"/>
    </row>
    <row r="15" spans="1:23" ht="20.25" customHeight="1" x14ac:dyDescent="0.25">
      <c r="A15" s="257" t="s">
        <v>10</v>
      </c>
      <c r="B15" s="151"/>
      <c r="C15" s="18" t="s">
        <v>7</v>
      </c>
      <c r="D15" s="260">
        <v>163</v>
      </c>
      <c r="E15" s="260"/>
      <c r="F15" s="19"/>
      <c r="G15" s="18" t="s">
        <v>8</v>
      </c>
      <c r="H15" s="261">
        <v>729</v>
      </c>
      <c r="I15" s="261"/>
      <c r="J15" s="84"/>
      <c r="K15" s="109"/>
      <c r="L15" s="20"/>
      <c r="M15" s="20"/>
      <c r="N15" s="20"/>
      <c r="O15" s="28"/>
      <c r="Q15" s="55"/>
      <c r="R15" s="8"/>
      <c r="S15" s="8"/>
    </row>
    <row r="16" spans="1:23" ht="17.25" customHeight="1" x14ac:dyDescent="0.25">
      <c r="A16" s="255"/>
      <c r="B16" s="150"/>
      <c r="C16" s="3"/>
      <c r="D16" s="247" t="s">
        <v>144</v>
      </c>
      <c r="E16" s="247"/>
      <c r="F16" s="3"/>
      <c r="G16" s="3"/>
      <c r="H16" s="247" t="s">
        <v>177</v>
      </c>
      <c r="I16" s="247"/>
      <c r="J16" s="86"/>
      <c r="K16" s="40" t="s">
        <v>125</v>
      </c>
      <c r="L16" s="5"/>
      <c r="M16" s="295">
        <f>+IF(M11=STATES!A1,W8)/E19</f>
        <v>0</v>
      </c>
      <c r="N16" s="295"/>
      <c r="O16" s="22"/>
      <c r="R16" s="8"/>
    </row>
    <row r="17" spans="1:21" ht="19.5" customHeight="1" x14ac:dyDescent="0.25">
      <c r="A17" s="255"/>
      <c r="B17" s="150"/>
      <c r="C17" s="4" t="s">
        <v>143</v>
      </c>
      <c r="D17" s="3"/>
      <c r="E17" s="66">
        <v>4</v>
      </c>
      <c r="F17" s="2"/>
      <c r="G17" s="138" t="s">
        <v>174</v>
      </c>
      <c r="H17" s="217" t="s">
        <v>175</v>
      </c>
      <c r="I17" s="217"/>
      <c r="J17" s="86"/>
      <c r="K17" s="40"/>
      <c r="L17" s="5"/>
      <c r="M17" s="10"/>
      <c r="N17" s="10"/>
      <c r="O17" s="22"/>
      <c r="R17" s="8"/>
      <c r="T17" s="8"/>
      <c r="U17" s="8"/>
    </row>
    <row r="18" spans="1:21" ht="9" customHeight="1" x14ac:dyDescent="0.25">
      <c r="A18" s="255"/>
      <c r="B18" s="150"/>
      <c r="C18" s="4"/>
      <c r="D18" s="3"/>
      <c r="E18" s="79"/>
      <c r="F18" s="2"/>
      <c r="G18" s="4"/>
      <c r="H18" s="16"/>
      <c r="I18" s="80"/>
      <c r="J18" s="86"/>
      <c r="K18" s="40"/>
      <c r="L18" s="5"/>
      <c r="M18" s="10"/>
      <c r="N18" s="10"/>
      <c r="O18" s="22"/>
      <c r="R18" s="8"/>
      <c r="T18" s="8"/>
      <c r="U18" s="8"/>
    </row>
    <row r="19" spans="1:21" ht="15.75" customHeight="1" x14ac:dyDescent="0.25">
      <c r="A19" s="255"/>
      <c r="B19" s="150"/>
      <c r="C19" s="238" t="s">
        <v>150</v>
      </c>
      <c r="D19" s="238"/>
      <c r="E19" s="66">
        <v>1</v>
      </c>
      <c r="F19" s="2"/>
      <c r="G19" s="4" t="s">
        <v>138</v>
      </c>
      <c r="H19" s="16"/>
      <c r="I19" s="65">
        <v>0.17810000000000001</v>
      </c>
      <c r="J19" s="86"/>
      <c r="K19" s="40"/>
      <c r="L19" s="5"/>
      <c r="M19" s="10"/>
      <c r="N19" s="10"/>
      <c r="O19" s="22"/>
      <c r="R19" s="8"/>
      <c r="T19" s="8"/>
      <c r="U19" s="8"/>
    </row>
    <row r="20" spans="1:21" ht="15.75" customHeight="1" x14ac:dyDescent="0.25">
      <c r="A20" s="255"/>
      <c r="B20" s="150"/>
      <c r="C20" s="157"/>
      <c r="D20" s="157"/>
      <c r="E20" s="79"/>
      <c r="F20" s="158"/>
      <c r="G20" s="4"/>
      <c r="H20" s="16"/>
      <c r="I20" s="80"/>
      <c r="J20" s="86"/>
      <c r="K20" s="40"/>
      <c r="L20" s="5"/>
      <c r="M20" s="159"/>
      <c r="N20" s="159"/>
      <c r="O20" s="22"/>
      <c r="R20" s="8"/>
      <c r="T20" s="8"/>
      <c r="U20" s="8"/>
    </row>
    <row r="21" spans="1:21" ht="15.75" customHeight="1" x14ac:dyDescent="0.25">
      <c r="A21" s="255"/>
      <c r="B21" s="150"/>
      <c r="C21" s="157" t="s">
        <v>178</v>
      </c>
      <c r="D21" s="157"/>
      <c r="E21" s="254"/>
      <c r="F21" s="254"/>
      <c r="G21" s="254"/>
      <c r="H21" s="16"/>
      <c r="I21" s="80"/>
      <c r="J21" s="86"/>
      <c r="K21" s="40"/>
      <c r="L21" s="5"/>
      <c r="M21" s="159"/>
      <c r="N21" s="159"/>
      <c r="O21" s="22"/>
      <c r="R21" s="8"/>
      <c r="T21" s="8"/>
      <c r="U21" s="8"/>
    </row>
    <row r="22" spans="1:21" ht="12" customHeight="1" thickBot="1" x14ac:dyDescent="0.3">
      <c r="A22" s="256"/>
      <c r="B22" s="152"/>
      <c r="C22" s="23"/>
      <c r="D22" s="30"/>
      <c r="E22" s="89"/>
      <c r="F22" s="25"/>
      <c r="G22" s="23"/>
      <c r="H22" s="24"/>
      <c r="I22" s="90"/>
      <c r="J22" s="76"/>
      <c r="K22" s="41"/>
      <c r="L22" s="26"/>
      <c r="M22" s="106"/>
      <c r="N22" s="106"/>
      <c r="O22" s="107"/>
      <c r="R22" s="8"/>
      <c r="T22" s="8"/>
      <c r="U22" s="8"/>
    </row>
    <row r="23" spans="1:21" ht="27.75" customHeight="1" x14ac:dyDescent="0.25">
      <c r="A23" s="257" t="s">
        <v>11</v>
      </c>
      <c r="B23" s="151"/>
      <c r="C23" s="18" t="s">
        <v>137</v>
      </c>
      <c r="D23" s="27"/>
      <c r="E23" s="288">
        <v>59</v>
      </c>
      <c r="F23" s="288"/>
      <c r="G23" s="288"/>
      <c r="H23" s="27"/>
      <c r="I23" s="153"/>
      <c r="J23" s="154"/>
      <c r="K23" s="250" t="s">
        <v>171</v>
      </c>
      <c r="L23" s="251"/>
      <c r="M23" s="218">
        <f>(E23*M12)-(E23*2*0.25)-T38-T39-T40</f>
        <v>206.5</v>
      </c>
      <c r="N23" s="218"/>
      <c r="O23" s="29"/>
      <c r="Q23" s="8"/>
      <c r="T23" s="8"/>
    </row>
    <row r="24" spans="1:21" ht="25.5" customHeight="1" thickBot="1" x14ac:dyDescent="0.3">
      <c r="A24" s="256"/>
      <c r="B24" s="152"/>
      <c r="C24" s="30"/>
      <c r="D24" s="30"/>
      <c r="E24" s="30"/>
      <c r="F24" s="30"/>
      <c r="G24" s="30"/>
      <c r="H24" s="69"/>
      <c r="I24" s="69"/>
      <c r="J24" s="122"/>
      <c r="K24" s="42"/>
      <c r="L24" s="26"/>
      <c r="M24" s="26"/>
      <c r="N24" s="26"/>
      <c r="O24" s="31"/>
      <c r="Q24" s="8"/>
    </row>
    <row r="25" spans="1:21" ht="21.75" customHeight="1" x14ac:dyDescent="0.25">
      <c r="A25" s="257" t="s">
        <v>132</v>
      </c>
      <c r="B25" s="151"/>
      <c r="C25" s="18" t="s">
        <v>136</v>
      </c>
      <c r="D25" s="259">
        <v>349</v>
      </c>
      <c r="E25" s="259"/>
      <c r="F25" s="27"/>
      <c r="G25" s="18" t="s">
        <v>117</v>
      </c>
      <c r="H25" s="27"/>
      <c r="I25" s="93">
        <v>2</v>
      </c>
      <c r="J25" s="84"/>
      <c r="K25" s="39"/>
      <c r="L25" s="20"/>
      <c r="M25" s="294"/>
      <c r="N25" s="294"/>
      <c r="O25" s="28"/>
      <c r="R25" s="8"/>
    </row>
    <row r="26" spans="1:21" x14ac:dyDescent="0.25">
      <c r="A26" s="255"/>
      <c r="B26" s="150"/>
      <c r="C26" s="3"/>
      <c r="D26" s="247" t="s">
        <v>140</v>
      </c>
      <c r="E26" s="247"/>
      <c r="F26" s="3"/>
      <c r="G26" s="4" t="s">
        <v>116</v>
      </c>
      <c r="H26" s="3"/>
      <c r="I26" s="3"/>
      <c r="J26" s="86"/>
      <c r="K26" s="40" t="s">
        <v>172</v>
      </c>
      <c r="L26" s="5"/>
      <c r="M26" s="295">
        <f>(D25*0.545)/I25</f>
        <v>95.102500000000006</v>
      </c>
      <c r="N26" s="295"/>
      <c r="O26" s="29"/>
    </row>
    <row r="27" spans="1:21" ht="9.75" customHeight="1" x14ac:dyDescent="0.25">
      <c r="A27" s="255"/>
      <c r="B27" s="150"/>
      <c r="C27" s="3"/>
      <c r="D27" s="145"/>
      <c r="E27" s="145"/>
      <c r="F27" s="3"/>
      <c r="G27" s="290" t="s">
        <v>141</v>
      </c>
      <c r="H27" s="290"/>
      <c r="I27" s="290"/>
      <c r="J27" s="86"/>
      <c r="K27" s="40"/>
      <c r="L27" s="5"/>
      <c r="M27" s="10"/>
      <c r="N27" s="10"/>
      <c r="O27" s="29"/>
    </row>
    <row r="28" spans="1:21" x14ac:dyDescent="0.25">
      <c r="A28" s="255"/>
      <c r="B28" s="150"/>
      <c r="C28" s="238" t="s">
        <v>173</v>
      </c>
      <c r="D28" s="238"/>
      <c r="E28" s="238"/>
      <c r="F28" s="238"/>
      <c r="G28" s="238"/>
      <c r="H28" s="238"/>
      <c r="I28" s="238"/>
      <c r="J28" s="291"/>
      <c r="K28" s="40"/>
      <c r="L28" s="5"/>
      <c r="M28" s="7"/>
      <c r="N28" s="7"/>
      <c r="O28" s="29"/>
    </row>
    <row r="29" spans="1:21" x14ac:dyDescent="0.25">
      <c r="A29" s="255"/>
      <c r="B29" s="150"/>
      <c r="C29" s="229"/>
      <c r="D29" s="229"/>
      <c r="E29" s="144"/>
      <c r="F29" s="3"/>
      <c r="G29" s="292"/>
      <c r="H29" s="292"/>
      <c r="I29" s="292"/>
      <c r="J29" s="86"/>
      <c r="K29" s="40"/>
      <c r="L29" s="5"/>
      <c r="M29" s="7"/>
      <c r="N29" s="7"/>
      <c r="O29" s="29"/>
    </row>
    <row r="30" spans="1:21" ht="18.75" customHeight="1" x14ac:dyDescent="0.25">
      <c r="A30" s="255"/>
      <c r="B30" s="150"/>
      <c r="C30" s="296"/>
      <c r="D30" s="296"/>
      <c r="E30" s="144"/>
      <c r="F30" s="3"/>
      <c r="G30" s="293"/>
      <c r="H30" s="293"/>
      <c r="I30" s="293"/>
      <c r="J30" s="86"/>
      <c r="K30" s="40"/>
      <c r="L30" s="5"/>
      <c r="M30" s="7"/>
      <c r="N30" s="7"/>
      <c r="O30" s="29"/>
    </row>
    <row r="31" spans="1:21" ht="9" customHeight="1" thickBot="1" x14ac:dyDescent="0.3">
      <c r="A31" s="256"/>
      <c r="B31" s="152"/>
      <c r="C31" s="30"/>
      <c r="D31" s="30"/>
      <c r="E31" s="30"/>
      <c r="F31" s="30"/>
      <c r="G31" s="23"/>
      <c r="H31" s="30"/>
      <c r="I31" s="30"/>
      <c r="J31" s="76"/>
      <c r="K31" s="41"/>
      <c r="L31" s="26"/>
      <c r="M31" s="32"/>
      <c r="N31" s="32"/>
      <c r="O31" s="31"/>
    </row>
    <row r="32" spans="1:21" ht="25.5" customHeight="1" x14ac:dyDescent="0.25">
      <c r="A32" s="257" t="s">
        <v>133</v>
      </c>
      <c r="B32" s="151"/>
      <c r="C32" s="18" t="s">
        <v>158</v>
      </c>
      <c r="D32" s="27"/>
      <c r="E32" s="260">
        <v>100</v>
      </c>
      <c r="F32" s="260"/>
      <c r="G32" s="260"/>
      <c r="H32" s="52" t="s">
        <v>151</v>
      </c>
      <c r="I32" s="27"/>
      <c r="J32" s="84"/>
      <c r="K32" s="39" t="s">
        <v>139</v>
      </c>
      <c r="L32" s="20"/>
      <c r="M32" s="218">
        <f>E32</f>
        <v>100</v>
      </c>
      <c r="N32" s="218"/>
      <c r="O32" s="28"/>
    </row>
    <row r="33" spans="1:20" ht="16.5" thickBot="1" x14ac:dyDescent="0.3">
      <c r="A33" s="256"/>
      <c r="B33" s="152"/>
      <c r="C33" s="123" t="s">
        <v>159</v>
      </c>
      <c r="D33" s="30"/>
      <c r="E33" s="30"/>
      <c r="F33" s="30"/>
      <c r="G33" s="30"/>
      <c r="H33" s="30"/>
      <c r="I33" s="30"/>
      <c r="J33" s="76"/>
      <c r="K33" s="41"/>
      <c r="L33" s="26"/>
      <c r="M33" s="32"/>
      <c r="N33" s="32"/>
      <c r="O33" s="31"/>
    </row>
    <row r="34" spans="1:20" s="156" customFormat="1" x14ac:dyDescent="0.25">
      <c r="A34" s="94"/>
      <c r="B34" s="94"/>
      <c r="C34" s="155"/>
      <c r="D34" s="95"/>
      <c r="E34" s="95"/>
      <c r="F34" s="95"/>
      <c r="G34" s="95"/>
      <c r="H34" s="95"/>
      <c r="I34" s="95"/>
      <c r="J34" s="95"/>
      <c r="K34" s="96"/>
      <c r="L34" s="95"/>
      <c r="M34" s="96"/>
      <c r="N34" s="96"/>
      <c r="O34" s="95"/>
    </row>
    <row r="35" spans="1:20" s="156" customFormat="1" ht="15.75" customHeight="1" thickBot="1" x14ac:dyDescent="0.3">
      <c r="A35" s="289"/>
      <c r="B35" s="289"/>
      <c r="C35" s="289"/>
      <c r="D35" s="289"/>
      <c r="E35" s="289"/>
      <c r="F35" s="289"/>
      <c r="G35" s="289"/>
      <c r="H35" s="289"/>
      <c r="I35" s="289"/>
      <c r="J35" s="289"/>
      <c r="K35" s="289"/>
      <c r="L35" s="289"/>
      <c r="M35" s="289"/>
      <c r="N35" s="289"/>
      <c r="O35" s="289"/>
    </row>
    <row r="36" spans="1:20" x14ac:dyDescent="0.25">
      <c r="A36" s="309" t="s">
        <v>134</v>
      </c>
      <c r="B36" s="146"/>
      <c r="C36" s="27"/>
      <c r="D36" s="27"/>
      <c r="E36" s="27"/>
      <c r="F36" s="27"/>
      <c r="G36" s="27"/>
      <c r="H36" s="27"/>
      <c r="I36" s="27"/>
      <c r="J36" s="27"/>
      <c r="K36" s="43"/>
      <c r="L36" s="33"/>
      <c r="M36" s="34"/>
      <c r="N36" s="34"/>
      <c r="O36" s="35"/>
    </row>
    <row r="37" spans="1:20" ht="15.75" customHeight="1" x14ac:dyDescent="0.25">
      <c r="A37" s="310"/>
      <c r="B37" s="147"/>
      <c r="C37" s="140" t="s">
        <v>160</v>
      </c>
      <c r="D37" s="140"/>
      <c r="E37" s="140"/>
      <c r="F37" s="3"/>
      <c r="G37" s="222">
        <v>727.56</v>
      </c>
      <c r="H37" s="222"/>
      <c r="I37" s="3"/>
      <c r="J37" s="3"/>
      <c r="K37" s="45" t="s">
        <v>166</v>
      </c>
      <c r="L37" s="12"/>
      <c r="M37" s="225">
        <f>(G37/G39)-G38</f>
        <v>727.56</v>
      </c>
      <c r="N37" s="225"/>
      <c r="O37" s="36"/>
    </row>
    <row r="38" spans="1:20" ht="17.25" customHeight="1" x14ac:dyDescent="0.25">
      <c r="A38" s="310"/>
      <c r="B38" s="147"/>
      <c r="C38" s="143" t="s">
        <v>164</v>
      </c>
      <c r="D38" s="141"/>
      <c r="E38" s="141"/>
      <c r="F38" s="3"/>
      <c r="G38" s="297">
        <f>M16</f>
        <v>0</v>
      </c>
      <c r="H38" s="297"/>
      <c r="I38" s="3"/>
      <c r="J38" s="3"/>
      <c r="K38" s="45"/>
      <c r="L38" s="12"/>
      <c r="M38" s="135"/>
      <c r="N38" s="135"/>
      <c r="O38" s="36"/>
      <c r="S38" s="68">
        <f>IFERROR(VLOOKUP($E$23,MEALS!$B$3:$E$17,2,0),"")</f>
        <v>15.666666666666666</v>
      </c>
      <c r="T38" s="68"/>
    </row>
    <row r="39" spans="1:20" ht="19.5" customHeight="1" x14ac:dyDescent="0.25">
      <c r="A39" s="310"/>
      <c r="B39" s="147"/>
      <c r="C39" s="140" t="s">
        <v>161</v>
      </c>
      <c r="D39" s="140"/>
      <c r="E39" s="140"/>
      <c r="F39" s="3"/>
      <c r="G39" s="312">
        <f>E19</f>
        <v>1</v>
      </c>
      <c r="H39" s="312"/>
      <c r="I39" s="3"/>
      <c r="J39" s="3"/>
      <c r="K39" s="45" t="s">
        <v>167</v>
      </c>
      <c r="L39" s="12"/>
      <c r="M39" s="225">
        <f>(G40*M12)-((G40*2)*0.25)+I42+I43+I44</f>
        <v>155.5</v>
      </c>
      <c r="N39" s="225"/>
      <c r="O39" s="36"/>
      <c r="S39" s="68">
        <f>IFERROR(VLOOKUP($E$23,MEALS!$B$3:$E$17,3,0),"")</f>
        <v>17.666666666666668</v>
      </c>
      <c r="T39" s="68"/>
    </row>
    <row r="40" spans="1:20" ht="17.25" customHeight="1" x14ac:dyDescent="0.25">
      <c r="A40" s="310"/>
      <c r="B40" s="147"/>
      <c r="C40" s="140" t="s">
        <v>165</v>
      </c>
      <c r="D40" s="140"/>
      <c r="E40" s="140"/>
      <c r="F40" s="3"/>
      <c r="G40" s="223">
        <f>E23</f>
        <v>59</v>
      </c>
      <c r="H40" s="223"/>
      <c r="I40" s="3"/>
      <c r="J40" s="3"/>
      <c r="K40" s="45"/>
      <c r="L40" s="12"/>
      <c r="M40" s="130"/>
      <c r="N40" s="130"/>
      <c r="O40" s="36"/>
      <c r="S40" s="68">
        <f>IFERROR(VLOOKUP($E$23,MEALS!$B$3:$E$17,4,0),"")</f>
        <v>25.666666666666668</v>
      </c>
      <c r="T40" s="68"/>
    </row>
    <row r="41" spans="1:20" ht="19.5" customHeight="1" x14ac:dyDescent="0.25">
      <c r="A41" s="310"/>
      <c r="B41" s="148"/>
      <c r="C41" s="313" t="s">
        <v>162</v>
      </c>
      <c r="D41" s="313"/>
      <c r="E41" s="313"/>
      <c r="F41" s="3"/>
      <c r="G41" s="3"/>
      <c r="H41" s="3"/>
      <c r="I41" s="3"/>
      <c r="J41" s="3"/>
      <c r="K41" s="45" t="s">
        <v>168</v>
      </c>
      <c r="L41" s="12"/>
      <c r="M41" s="225">
        <f>G45</f>
        <v>95.102500000000006</v>
      </c>
      <c r="N41" s="225"/>
      <c r="O41" s="36"/>
    </row>
    <row r="42" spans="1:20" ht="15.75" customHeight="1" x14ac:dyDescent="0.25">
      <c r="A42" s="310"/>
      <c r="B42" s="147"/>
      <c r="C42" s="314" t="s">
        <v>118</v>
      </c>
      <c r="D42" s="314"/>
      <c r="E42" s="314"/>
      <c r="F42" s="3"/>
      <c r="G42" s="133">
        <v>1</v>
      </c>
      <c r="H42" s="131"/>
      <c r="I42" s="124">
        <f>G42*-S38</f>
        <v>-15.666666666666666</v>
      </c>
      <c r="J42" s="3"/>
      <c r="K42" s="45"/>
      <c r="L42" s="12"/>
      <c r="M42" s="135"/>
      <c r="N42" s="135"/>
      <c r="O42" s="36"/>
    </row>
    <row r="43" spans="1:20" ht="15.75" customHeight="1" x14ac:dyDescent="0.25">
      <c r="A43" s="310"/>
      <c r="B43" s="147"/>
      <c r="C43" s="142" t="s">
        <v>119</v>
      </c>
      <c r="D43" s="142"/>
      <c r="E43" s="142"/>
      <c r="F43" s="3"/>
      <c r="G43" s="134">
        <v>2</v>
      </c>
      <c r="H43" s="132"/>
      <c r="I43" s="125">
        <f>G43*-S39</f>
        <v>-35.333333333333336</v>
      </c>
      <c r="J43" s="3"/>
      <c r="K43" s="45" t="s">
        <v>158</v>
      </c>
      <c r="L43" s="12"/>
      <c r="M43" s="225">
        <f>G46</f>
        <v>45</v>
      </c>
      <c r="N43" s="225"/>
      <c r="O43" s="36"/>
    </row>
    <row r="44" spans="1:20" ht="15.75" customHeight="1" x14ac:dyDescent="0.3">
      <c r="A44" s="310"/>
      <c r="B44" s="147"/>
      <c r="C44" s="142" t="s">
        <v>120</v>
      </c>
      <c r="D44" s="142"/>
      <c r="E44" s="142"/>
      <c r="F44" s="3"/>
      <c r="G44" s="134">
        <v>0</v>
      </c>
      <c r="H44" s="132"/>
      <c r="I44" s="125">
        <f>G44*-S40</f>
        <v>0</v>
      </c>
      <c r="J44" s="3"/>
      <c r="K44" s="45"/>
      <c r="L44" s="12"/>
      <c r="M44" s="17"/>
      <c r="N44" s="17"/>
      <c r="O44" s="36"/>
    </row>
    <row r="45" spans="1:20" ht="21.75" customHeight="1" thickBot="1" x14ac:dyDescent="0.35">
      <c r="A45" s="310"/>
      <c r="B45" s="147"/>
      <c r="C45" s="136" t="s">
        <v>163</v>
      </c>
      <c r="D45" s="142"/>
      <c r="E45" s="142"/>
      <c r="F45" s="3"/>
      <c r="G45" s="297">
        <f>M26</f>
        <v>95.102500000000006</v>
      </c>
      <c r="H45" s="298"/>
      <c r="I45" s="3"/>
      <c r="J45" s="3"/>
      <c r="K45" s="45"/>
      <c r="L45" s="12"/>
      <c r="M45" s="17"/>
      <c r="N45" s="17"/>
      <c r="O45" s="36"/>
    </row>
    <row r="46" spans="1:20" ht="17.25" customHeight="1" x14ac:dyDescent="0.25">
      <c r="A46" s="310"/>
      <c r="B46" s="147"/>
      <c r="C46" s="136" t="s">
        <v>158</v>
      </c>
      <c r="D46" s="141"/>
      <c r="E46" s="141"/>
      <c r="F46" s="3"/>
      <c r="G46" s="297">
        <v>45</v>
      </c>
      <c r="H46" s="297"/>
      <c r="I46" s="3"/>
      <c r="J46" s="3"/>
      <c r="K46" s="160" t="s">
        <v>169</v>
      </c>
      <c r="L46" s="161"/>
      <c r="M46" s="299">
        <f>+M37+M39+M41+M43</f>
        <v>1023.1624999999999</v>
      </c>
      <c r="N46" s="299"/>
      <c r="O46" s="162"/>
    </row>
    <row r="47" spans="1:20" ht="17.25" customHeight="1" x14ac:dyDescent="0.25">
      <c r="A47" s="310"/>
      <c r="B47" s="147"/>
      <c r="I47" s="3"/>
      <c r="J47" s="3"/>
      <c r="K47" s="163" t="s">
        <v>170</v>
      </c>
      <c r="L47" s="164"/>
      <c r="M47" s="300"/>
      <c r="N47" s="300"/>
      <c r="O47" s="165"/>
    </row>
    <row r="48" spans="1:20" ht="16.5" thickBot="1" x14ac:dyDescent="0.3">
      <c r="A48" s="311"/>
      <c r="B48" s="149"/>
      <c r="C48" s="30"/>
      <c r="D48" s="30"/>
      <c r="E48" s="30"/>
      <c r="F48" s="30"/>
      <c r="G48" s="30"/>
      <c r="H48" s="30"/>
      <c r="I48" s="30"/>
      <c r="J48" s="30"/>
      <c r="K48" s="166"/>
      <c r="L48" s="167"/>
      <c r="M48" s="167"/>
      <c r="N48" s="167"/>
      <c r="O48" s="168"/>
    </row>
    <row r="49" spans="1:15" ht="16.5" thickBot="1" x14ac:dyDescent="0.3"/>
    <row r="50" spans="1:15" ht="15" customHeight="1" x14ac:dyDescent="0.25">
      <c r="A50" s="301" t="s">
        <v>128</v>
      </c>
      <c r="B50" s="302"/>
      <c r="C50" s="302"/>
      <c r="D50" s="302"/>
      <c r="E50" s="302"/>
      <c r="F50" s="302"/>
      <c r="G50" s="302"/>
      <c r="H50" s="302"/>
      <c r="I50" s="302"/>
      <c r="J50" s="302"/>
      <c r="K50" s="302"/>
      <c r="L50" s="302"/>
      <c r="M50" s="302"/>
      <c r="N50" s="302"/>
      <c r="O50" s="303"/>
    </row>
    <row r="51" spans="1:15" ht="15.75" customHeight="1" x14ac:dyDescent="0.25">
      <c r="A51" s="304"/>
      <c r="B51" s="271"/>
      <c r="C51" s="271"/>
      <c r="D51" s="271"/>
      <c r="E51" s="271"/>
      <c r="F51" s="271"/>
      <c r="G51" s="271"/>
      <c r="H51" s="271"/>
      <c r="I51" s="271"/>
      <c r="J51" s="271"/>
      <c r="K51" s="271"/>
      <c r="L51" s="271"/>
      <c r="M51" s="271"/>
      <c r="N51" s="271"/>
      <c r="O51" s="305"/>
    </row>
    <row r="52" spans="1:15" ht="15.75" customHeight="1" x14ac:dyDescent="0.25">
      <c r="A52" s="304"/>
      <c r="B52" s="271"/>
      <c r="C52" s="271"/>
      <c r="D52" s="271"/>
      <c r="E52" s="271"/>
      <c r="F52" s="271"/>
      <c r="G52" s="271"/>
      <c r="H52" s="271"/>
      <c r="I52" s="271"/>
      <c r="J52" s="271"/>
      <c r="K52" s="271"/>
      <c r="L52" s="271"/>
      <c r="M52" s="271"/>
      <c r="N52" s="271"/>
      <c r="O52" s="305"/>
    </row>
    <row r="53" spans="1:15" ht="15.75" customHeight="1" x14ac:dyDescent="0.25">
      <c r="A53" s="304"/>
      <c r="B53" s="271"/>
      <c r="C53" s="271"/>
      <c r="D53" s="271"/>
      <c r="E53" s="271"/>
      <c r="F53" s="271"/>
      <c r="G53" s="271"/>
      <c r="H53" s="271"/>
      <c r="I53" s="271"/>
      <c r="J53" s="271"/>
      <c r="K53" s="271"/>
      <c r="L53" s="271"/>
      <c r="M53" s="271"/>
      <c r="N53" s="271"/>
      <c r="O53" s="305"/>
    </row>
    <row r="54" spans="1:15" ht="10.5" customHeight="1" thickBot="1" x14ac:dyDescent="0.3">
      <c r="A54" s="306"/>
      <c r="B54" s="307"/>
      <c r="C54" s="307"/>
      <c r="D54" s="307"/>
      <c r="E54" s="307"/>
      <c r="F54" s="307"/>
      <c r="G54" s="307"/>
      <c r="H54" s="307"/>
      <c r="I54" s="307"/>
      <c r="J54" s="307"/>
      <c r="K54" s="307"/>
      <c r="L54" s="307"/>
      <c r="M54" s="307"/>
      <c r="N54" s="307"/>
      <c r="O54" s="308"/>
    </row>
    <row r="55" spans="1:15" ht="9.75" customHeight="1" x14ac:dyDescent="0.25"/>
    <row r="56" spans="1:15" x14ac:dyDescent="0.25">
      <c r="A56" s="51"/>
      <c r="B56" s="51"/>
      <c r="C56" s="51"/>
      <c r="D56" s="51"/>
      <c r="E56" s="51"/>
      <c r="F56" s="51"/>
      <c r="G56" s="51"/>
      <c r="H56" s="51"/>
      <c r="K56" s="217"/>
      <c r="L56" s="217"/>
      <c r="M56" s="217"/>
      <c r="N56" s="217"/>
      <c r="O56" s="217"/>
    </row>
    <row r="57" spans="1:15" s="139" customFormat="1" x14ac:dyDescent="0.25">
      <c r="A57" s="137" t="s">
        <v>130</v>
      </c>
      <c r="B57" s="137"/>
      <c r="C57" s="137"/>
      <c r="D57" s="137"/>
      <c r="E57" s="137"/>
      <c r="F57" s="137"/>
      <c r="G57" s="137"/>
      <c r="H57" s="137"/>
      <c r="I57" s="138"/>
      <c r="J57" s="138"/>
      <c r="K57" s="242" t="s">
        <v>129</v>
      </c>
      <c r="L57" s="242"/>
      <c r="M57" s="242"/>
      <c r="N57" s="242"/>
      <c r="O57" s="138"/>
    </row>
    <row r="58" spans="1:15" ht="25.5" customHeight="1" x14ac:dyDescent="0.25">
      <c r="A58" s="51"/>
      <c r="B58" s="51"/>
      <c r="C58" s="51"/>
      <c r="D58" s="51"/>
      <c r="E58" s="51"/>
      <c r="F58" s="51"/>
      <c r="G58" s="51"/>
      <c r="H58" s="51"/>
      <c r="K58" s="217"/>
      <c r="L58" s="217"/>
      <c r="M58" s="217"/>
      <c r="N58" s="217"/>
      <c r="O58" s="217"/>
    </row>
    <row r="59" spans="1:15" s="139" customFormat="1" x14ac:dyDescent="0.25">
      <c r="A59" s="137" t="s">
        <v>131</v>
      </c>
      <c r="B59" s="137"/>
      <c r="C59" s="137"/>
      <c r="D59" s="137"/>
      <c r="E59" s="137"/>
      <c r="F59" s="137"/>
      <c r="G59" s="137"/>
      <c r="H59" s="137"/>
      <c r="I59" s="138"/>
      <c r="J59" s="138"/>
      <c r="K59" s="242" t="s">
        <v>129</v>
      </c>
      <c r="L59" s="242"/>
      <c r="M59" s="242"/>
      <c r="N59" s="242"/>
      <c r="O59" s="138"/>
    </row>
  </sheetData>
  <mergeCells count="65">
    <mergeCell ref="A9:D9"/>
    <mergeCell ref="E9:N9"/>
    <mergeCell ref="A10:C10"/>
    <mergeCell ref="D10:N10"/>
    <mergeCell ref="A11:C11"/>
    <mergeCell ref="D11:K11"/>
    <mergeCell ref="M11:N11"/>
    <mergeCell ref="A7:N7"/>
    <mergeCell ref="A8:C8"/>
    <mergeCell ref="D8:H8"/>
    <mergeCell ref="I8:J8"/>
    <mergeCell ref="K8:N8"/>
    <mergeCell ref="M12:N12"/>
    <mergeCell ref="A15:A22"/>
    <mergeCell ref="D15:E15"/>
    <mergeCell ref="H15:I15"/>
    <mergeCell ref="D16:E16"/>
    <mergeCell ref="H16:I16"/>
    <mergeCell ref="M16:N16"/>
    <mergeCell ref="C19:D19"/>
    <mergeCell ref="H17:I17"/>
    <mergeCell ref="A12:C12"/>
    <mergeCell ref="D12:E12"/>
    <mergeCell ref="G12:H12"/>
    <mergeCell ref="I12:J12"/>
    <mergeCell ref="K12:L12"/>
    <mergeCell ref="E21:G21"/>
    <mergeCell ref="G39:H39"/>
    <mergeCell ref="G40:H40"/>
    <mergeCell ref="M39:N39"/>
    <mergeCell ref="C41:E41"/>
    <mergeCell ref="C42:E42"/>
    <mergeCell ref="M41:N41"/>
    <mergeCell ref="K57:N57"/>
    <mergeCell ref="K58:O58"/>
    <mergeCell ref="K59:N59"/>
    <mergeCell ref="C29:D29"/>
    <mergeCell ref="M26:N26"/>
    <mergeCell ref="C30:D30"/>
    <mergeCell ref="M43:N43"/>
    <mergeCell ref="G45:H45"/>
    <mergeCell ref="G46:H46"/>
    <mergeCell ref="M46:N47"/>
    <mergeCell ref="A50:O54"/>
    <mergeCell ref="K56:O56"/>
    <mergeCell ref="A36:A48"/>
    <mergeCell ref="G37:H37"/>
    <mergeCell ref="M37:N37"/>
    <mergeCell ref="G38:H38"/>
    <mergeCell ref="A23:A24"/>
    <mergeCell ref="E23:G23"/>
    <mergeCell ref="K23:L23"/>
    <mergeCell ref="A35:O35"/>
    <mergeCell ref="G27:I27"/>
    <mergeCell ref="C28:J28"/>
    <mergeCell ref="G29:I29"/>
    <mergeCell ref="G30:I30"/>
    <mergeCell ref="A25:A31"/>
    <mergeCell ref="D25:E25"/>
    <mergeCell ref="M25:N25"/>
    <mergeCell ref="D26:E26"/>
    <mergeCell ref="A32:A33"/>
    <mergeCell ref="E32:G32"/>
    <mergeCell ref="M32:N32"/>
    <mergeCell ref="M23:N23"/>
  </mergeCells>
  <dataValidations count="1">
    <dataValidation type="list" allowBlank="1" showInputMessage="1" showErrorMessage="1" sqref="O11" xr:uid="{30AAB292-160B-48D1-8E90-0017DC63BB7B}">
      <formula1>$A$1:$A$51</formula1>
    </dataValidation>
  </dataValidations>
  <printOptions horizontalCentered="1"/>
  <pageMargins left="0.45" right="0.45" top="0.4" bottom="0.25" header="0.3" footer="0.3"/>
  <pageSetup scale="8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C2DA07D-AD6F-478C-840C-E58692485E54}">
          <x14:formula1>
            <xm:f>STATES!$A$1:$A$51</xm:f>
          </x14:formula1>
          <xm:sqref>M11</xm:sqref>
        </x14:dataValidation>
        <x14:dataValidation type="list" allowBlank="1" showInputMessage="1" showErrorMessage="1" xr:uid="{9F93DC52-543A-488F-8D36-48A301A4D382}">
          <x14:formula1>
            <xm:f>STATES!$D$1:$D$2</xm:f>
          </x14:formula1>
          <xm:sqref>H17</xm:sqref>
        </x14:dataValidation>
        <x14:dataValidation type="list" allowBlank="1" showInputMessage="1" showErrorMessage="1" xr:uid="{37395430-4819-4601-9665-595C2A3A08EB}">
          <x14:formula1>
            <xm:f>MEALS!$B$3:$B$17</xm:f>
          </x14:formula1>
          <xm:sqref>E23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5:T61"/>
  <sheetViews>
    <sheetView zoomScale="80" zoomScaleNormal="80" workbookViewId="0">
      <selection activeCell="W25" sqref="W25"/>
    </sheetView>
  </sheetViews>
  <sheetFormatPr defaultRowHeight="15.75" x14ac:dyDescent="0.25"/>
  <cols>
    <col min="1" max="1" width="5.28515625" customWidth="1"/>
    <col min="2" max="2" width="13.28515625" style="1" customWidth="1"/>
    <col min="3" max="3" width="9.42578125" style="1" customWidth="1"/>
    <col min="4" max="4" width="9.140625" style="1" customWidth="1"/>
    <col min="5" max="5" width="1.85546875" style="1" customWidth="1"/>
    <col min="6" max="6" width="11.140625" style="1" customWidth="1"/>
    <col min="7" max="7" width="10.140625" style="1" customWidth="1"/>
    <col min="8" max="8" width="9.42578125" style="1" customWidth="1"/>
    <col min="9" max="9" width="6.7109375" style="1" customWidth="1"/>
    <col min="10" max="10" width="11.140625" style="1" customWidth="1"/>
    <col min="11" max="11" width="7.85546875" style="1" customWidth="1"/>
    <col min="12" max="13" width="7.140625" style="1" customWidth="1"/>
    <col min="14" max="14" width="2.28515625" style="1" customWidth="1"/>
    <col min="15" max="15" width="9.140625" customWidth="1"/>
    <col min="16" max="16" width="9.140625" hidden="1" customWidth="1"/>
    <col min="17" max="17" width="9" hidden="1" customWidth="1"/>
    <col min="18" max="18" width="8" customWidth="1"/>
  </cols>
  <sheetData>
    <row r="5" spans="1:18" ht="16.5" thickBot="1" x14ac:dyDescent="0.3"/>
    <row r="6" spans="1:18" ht="18.75" customHeight="1" thickBot="1" x14ac:dyDescent="0.4">
      <c r="A6" s="231" t="s">
        <v>154</v>
      </c>
      <c r="B6" s="232"/>
      <c r="C6" s="232"/>
      <c r="D6" s="232"/>
      <c r="E6" s="232"/>
      <c r="F6" s="232"/>
      <c r="G6" s="232"/>
      <c r="H6" s="232"/>
      <c r="I6" s="232"/>
      <c r="J6" s="232"/>
      <c r="K6" s="232"/>
      <c r="L6" s="232"/>
      <c r="M6" s="232"/>
      <c r="N6" s="64"/>
    </row>
    <row r="7" spans="1:18" ht="21.75" customHeight="1" x14ac:dyDescent="0.25">
      <c r="A7" s="237" t="s">
        <v>4</v>
      </c>
      <c r="B7" s="238"/>
      <c r="C7" s="254"/>
      <c r="D7" s="254"/>
      <c r="E7" s="254"/>
      <c r="F7" s="254"/>
      <c r="G7" s="254"/>
      <c r="H7" s="245" t="s">
        <v>14</v>
      </c>
      <c r="I7" s="245"/>
      <c r="J7" s="246"/>
      <c r="K7" s="246"/>
      <c r="L7" s="246"/>
      <c r="M7" s="246"/>
      <c r="N7" s="56"/>
    </row>
    <row r="8" spans="1:18" ht="21.75" customHeight="1" x14ac:dyDescent="0.25">
      <c r="A8" s="237" t="s">
        <v>5</v>
      </c>
      <c r="B8" s="238"/>
      <c r="C8" s="238"/>
      <c r="D8" s="240"/>
      <c r="E8" s="239"/>
      <c r="F8" s="239"/>
      <c r="G8" s="239"/>
      <c r="H8" s="239"/>
      <c r="I8" s="239"/>
      <c r="J8" s="239"/>
      <c r="K8" s="239"/>
      <c r="L8" s="239"/>
      <c r="M8" s="239"/>
      <c r="N8" s="57"/>
    </row>
    <row r="9" spans="1:18" ht="21.75" customHeight="1" x14ac:dyDescent="0.25">
      <c r="A9" s="237" t="s">
        <v>6</v>
      </c>
      <c r="B9" s="238"/>
      <c r="C9" s="253"/>
      <c r="D9" s="253"/>
      <c r="E9" s="253"/>
      <c r="F9" s="253"/>
      <c r="G9" s="253"/>
      <c r="H9" s="253"/>
      <c r="I9" s="253"/>
      <c r="J9" s="253"/>
      <c r="K9" s="253"/>
      <c r="L9" s="253"/>
      <c r="M9" s="253"/>
      <c r="N9" s="57"/>
    </row>
    <row r="10" spans="1:18" ht="21.75" customHeight="1" x14ac:dyDescent="0.25">
      <c r="A10" s="237" t="s">
        <v>0</v>
      </c>
      <c r="B10" s="238"/>
      <c r="C10" s="244"/>
      <c r="D10" s="244"/>
      <c r="E10" s="244"/>
      <c r="F10" s="244"/>
      <c r="G10" s="244"/>
      <c r="H10" s="244"/>
      <c r="I10" s="244"/>
      <c r="J10" s="49"/>
      <c r="K10" s="78" t="s">
        <v>1</v>
      </c>
      <c r="L10" s="325" t="s">
        <v>17</v>
      </c>
      <c r="M10" s="325"/>
      <c r="N10" s="57"/>
    </row>
    <row r="11" spans="1:18" ht="21.75" customHeight="1" x14ac:dyDescent="0.25">
      <c r="A11" s="241" t="s">
        <v>115</v>
      </c>
      <c r="B11" s="242"/>
      <c r="C11" s="234">
        <v>43152</v>
      </c>
      <c r="D11" s="234"/>
      <c r="E11" s="50"/>
      <c r="F11" s="233" t="s">
        <v>2</v>
      </c>
      <c r="G11" s="233"/>
      <c r="H11" s="234">
        <v>43155</v>
      </c>
      <c r="I11" s="234"/>
      <c r="J11" s="235" t="s">
        <v>3</v>
      </c>
      <c r="K11" s="235"/>
      <c r="L11" s="328">
        <f>H11-C11+1</f>
        <v>4</v>
      </c>
      <c r="M11" s="328"/>
      <c r="N11" s="57"/>
    </row>
    <row r="12" spans="1:18" ht="11.25" customHeight="1" thickBot="1" x14ac:dyDescent="0.3">
      <c r="A12" s="58"/>
      <c r="B12" s="59"/>
      <c r="C12" s="60"/>
      <c r="D12" s="60"/>
      <c r="E12" s="61"/>
      <c r="F12" s="59"/>
      <c r="G12" s="59"/>
      <c r="H12" s="60"/>
      <c r="I12" s="60"/>
      <c r="J12" s="62"/>
      <c r="K12" s="62"/>
      <c r="L12" s="25"/>
      <c r="M12" s="25"/>
      <c r="N12" s="63"/>
    </row>
    <row r="13" spans="1:18" ht="12" customHeight="1" thickBot="1" x14ac:dyDescent="0.3">
      <c r="B13" s="4"/>
      <c r="C13" s="4"/>
      <c r="D13" s="2"/>
      <c r="E13" s="2"/>
      <c r="F13" s="2"/>
      <c r="G13" s="14"/>
      <c r="H13" s="3"/>
      <c r="I13" s="3"/>
      <c r="J13" s="3"/>
      <c r="K13" s="3"/>
      <c r="L13" s="3"/>
      <c r="M13" s="3"/>
      <c r="N13" s="3"/>
    </row>
    <row r="14" spans="1:18" ht="17.25" customHeight="1" thickBot="1" x14ac:dyDescent="0.35">
      <c r="A14" s="257" t="s">
        <v>10</v>
      </c>
      <c r="B14" s="317" t="s">
        <v>145</v>
      </c>
      <c r="C14" s="318"/>
      <c r="D14" s="318"/>
      <c r="E14" s="318"/>
      <c r="F14" s="318"/>
      <c r="G14" s="318"/>
      <c r="H14" s="318"/>
      <c r="I14" s="319"/>
      <c r="J14" s="320" t="s">
        <v>156</v>
      </c>
      <c r="K14" s="321"/>
      <c r="L14" s="20"/>
      <c r="M14" s="20"/>
      <c r="N14" s="28"/>
    </row>
    <row r="15" spans="1:18" ht="23.25" customHeight="1" x14ac:dyDescent="0.25">
      <c r="A15" s="255"/>
      <c r="B15" s="83" t="s">
        <v>7</v>
      </c>
      <c r="C15" s="260">
        <v>163</v>
      </c>
      <c r="D15" s="260"/>
      <c r="E15" s="19"/>
      <c r="F15" s="18" t="s">
        <v>8</v>
      </c>
      <c r="G15" s="261">
        <f>((C15*D17)+(C15*D17)*H17)</f>
        <v>576.09090000000003</v>
      </c>
      <c r="H15" s="261"/>
      <c r="I15" s="27"/>
      <c r="J15" s="322"/>
      <c r="K15" s="323"/>
      <c r="L15" s="324">
        <f>+IF(L10=STATES!A1,(G15-((C15*D17)*0.06)),G15)/D19</f>
        <v>288.04545000000002</v>
      </c>
      <c r="M15" s="324"/>
      <c r="N15" s="22"/>
      <c r="P15" s="55"/>
      <c r="Q15" s="8"/>
      <c r="R15" s="8"/>
    </row>
    <row r="16" spans="1:18" ht="17.25" customHeight="1" x14ac:dyDescent="0.25">
      <c r="A16" s="255"/>
      <c r="B16" s="85"/>
      <c r="C16" s="247" t="s">
        <v>144</v>
      </c>
      <c r="D16" s="247"/>
      <c r="E16" s="3"/>
      <c r="F16" s="3"/>
      <c r="G16" s="3"/>
      <c r="H16" s="3"/>
      <c r="I16" s="3"/>
      <c r="J16" s="40"/>
      <c r="K16" s="5"/>
      <c r="L16" s="316"/>
      <c r="M16" s="316"/>
      <c r="N16" s="22"/>
      <c r="Q16" s="8"/>
    </row>
    <row r="17" spans="1:20" ht="19.5" customHeight="1" x14ac:dyDescent="0.25">
      <c r="A17" s="255"/>
      <c r="B17" s="72" t="s">
        <v>143</v>
      </c>
      <c r="C17" s="3"/>
      <c r="D17" s="66">
        <v>3</v>
      </c>
      <c r="E17" s="2"/>
      <c r="F17" s="4" t="s">
        <v>138</v>
      </c>
      <c r="G17" s="16"/>
      <c r="H17" s="65">
        <v>0.17810000000000001</v>
      </c>
      <c r="I17" s="3"/>
      <c r="J17" s="40"/>
      <c r="K17" s="5"/>
      <c r="L17" s="10"/>
      <c r="M17" s="10"/>
      <c r="N17" s="22"/>
      <c r="Q17" s="8"/>
      <c r="S17" s="8"/>
      <c r="T17" s="8"/>
    </row>
    <row r="18" spans="1:20" ht="9" customHeight="1" x14ac:dyDescent="0.25">
      <c r="A18" s="255"/>
      <c r="B18" s="72"/>
      <c r="C18" s="3"/>
      <c r="D18" s="79"/>
      <c r="E18" s="2"/>
      <c r="F18" s="4"/>
      <c r="G18" s="16"/>
      <c r="H18" s="80"/>
      <c r="I18" s="3"/>
      <c r="J18" s="40"/>
      <c r="K18" s="5"/>
      <c r="L18" s="10"/>
      <c r="M18" s="10"/>
      <c r="N18" s="22"/>
      <c r="Q18" s="8"/>
      <c r="S18" s="8"/>
      <c r="T18" s="8"/>
    </row>
    <row r="19" spans="1:20" ht="18" customHeight="1" x14ac:dyDescent="0.25">
      <c r="A19" s="255"/>
      <c r="B19" s="237" t="s">
        <v>150</v>
      </c>
      <c r="C19" s="238"/>
      <c r="D19" s="66">
        <v>2</v>
      </c>
      <c r="E19" s="2"/>
      <c r="F19" s="4"/>
      <c r="G19" s="16"/>
      <c r="H19" s="80"/>
      <c r="I19" s="3"/>
      <c r="J19" s="40"/>
      <c r="K19" s="5"/>
      <c r="L19" s="10"/>
      <c r="M19" s="10"/>
      <c r="N19" s="22"/>
      <c r="Q19" s="8"/>
      <c r="S19" s="8"/>
      <c r="T19" s="8"/>
    </row>
    <row r="20" spans="1:20" ht="9" customHeight="1" thickBot="1" x14ac:dyDescent="0.3">
      <c r="A20" s="255"/>
      <c r="B20" s="105"/>
      <c r="C20" s="102"/>
      <c r="D20" s="89"/>
      <c r="E20" s="25"/>
      <c r="F20" s="23"/>
      <c r="G20" s="24"/>
      <c r="H20" s="90"/>
      <c r="I20" s="30"/>
      <c r="J20" s="41"/>
      <c r="K20" s="26"/>
      <c r="L20" s="106"/>
      <c r="M20" s="106"/>
      <c r="N20" s="107"/>
      <c r="Q20" s="8"/>
      <c r="S20" s="8"/>
      <c r="T20" s="8"/>
    </row>
    <row r="21" spans="1:20" ht="18" customHeight="1" thickBot="1" x14ac:dyDescent="0.35">
      <c r="A21" s="255"/>
      <c r="B21" s="317" t="s">
        <v>146</v>
      </c>
      <c r="C21" s="318"/>
      <c r="D21" s="318"/>
      <c r="E21" s="318"/>
      <c r="F21" s="318"/>
      <c r="G21" s="318"/>
      <c r="H21" s="318"/>
      <c r="I21" s="319"/>
      <c r="J21" s="320" t="s">
        <v>157</v>
      </c>
      <c r="K21" s="321"/>
      <c r="L21" s="108"/>
      <c r="M21" s="108"/>
      <c r="N21" s="21"/>
      <c r="Q21" s="8"/>
      <c r="S21" s="8"/>
      <c r="T21" s="8"/>
    </row>
    <row r="22" spans="1:20" ht="23.25" customHeight="1" x14ac:dyDescent="0.25">
      <c r="A22" s="255"/>
      <c r="B22" s="83" t="s">
        <v>7</v>
      </c>
      <c r="C22" s="260">
        <v>163</v>
      </c>
      <c r="D22" s="260"/>
      <c r="E22" s="19"/>
      <c r="F22" s="18" t="s">
        <v>8</v>
      </c>
      <c r="G22" s="261">
        <f>((C22*D24)+(C22*D24)*H24)*D26</f>
        <v>1152.1818000000001</v>
      </c>
      <c r="H22" s="261"/>
      <c r="I22" s="84"/>
      <c r="J22" s="322"/>
      <c r="K22" s="323"/>
      <c r="L22" s="324">
        <f>+IF(L10=STATES!A1,(G22-((C22*D24)*0.06)),G22)</f>
        <v>1152.1818000000001</v>
      </c>
      <c r="M22" s="324"/>
      <c r="N22" s="22"/>
      <c r="P22" s="55"/>
      <c r="Q22" s="8"/>
      <c r="R22" s="8"/>
    </row>
    <row r="23" spans="1:20" ht="17.25" customHeight="1" x14ac:dyDescent="0.25">
      <c r="A23" s="255"/>
      <c r="B23" s="85"/>
      <c r="C23" s="247" t="s">
        <v>144</v>
      </c>
      <c r="D23" s="247"/>
      <c r="E23" s="3"/>
      <c r="F23" s="3"/>
      <c r="G23" s="3"/>
      <c r="H23" s="3"/>
      <c r="I23" s="86"/>
      <c r="J23" s="40"/>
      <c r="K23" s="5"/>
      <c r="L23" s="316"/>
      <c r="M23" s="316"/>
      <c r="N23" s="22"/>
      <c r="Q23" s="8"/>
    </row>
    <row r="24" spans="1:20" ht="19.5" customHeight="1" x14ac:dyDescent="0.25">
      <c r="A24" s="255"/>
      <c r="B24" s="72" t="s">
        <v>143</v>
      </c>
      <c r="C24" s="3"/>
      <c r="D24" s="66">
        <v>3</v>
      </c>
      <c r="E24" s="2"/>
      <c r="F24" s="4" t="s">
        <v>138</v>
      </c>
      <c r="G24" s="16"/>
      <c r="H24" s="65">
        <v>0.17810000000000001</v>
      </c>
      <c r="I24" s="86"/>
      <c r="J24" s="40"/>
      <c r="K24" s="5"/>
      <c r="L24" s="10"/>
      <c r="M24" s="10"/>
      <c r="N24" s="22"/>
      <c r="Q24" s="8"/>
      <c r="S24" s="8"/>
      <c r="T24" s="8"/>
    </row>
    <row r="25" spans="1:20" ht="9" customHeight="1" x14ac:dyDescent="0.25">
      <c r="A25" s="255"/>
      <c r="B25" s="72"/>
      <c r="C25" s="3"/>
      <c r="D25" s="79"/>
      <c r="E25" s="2"/>
      <c r="F25" s="4"/>
      <c r="G25" s="16"/>
      <c r="H25" s="80"/>
      <c r="I25" s="86"/>
      <c r="J25" s="40"/>
      <c r="K25" s="5"/>
      <c r="L25" s="10"/>
      <c r="M25" s="10"/>
      <c r="N25" s="22"/>
      <c r="Q25" s="8"/>
      <c r="S25" s="8"/>
      <c r="T25" s="8"/>
    </row>
    <row r="26" spans="1:20" ht="18" customHeight="1" x14ac:dyDescent="0.25">
      <c r="A26" s="255"/>
      <c r="B26" s="237" t="s">
        <v>155</v>
      </c>
      <c r="C26" s="238"/>
      <c r="D26" s="66">
        <v>2</v>
      </c>
      <c r="E26" s="2"/>
      <c r="F26" s="4"/>
      <c r="G26" s="16"/>
      <c r="H26" s="80"/>
      <c r="I26" s="86"/>
      <c r="J26" s="40"/>
      <c r="K26" s="5"/>
      <c r="L26" s="10"/>
      <c r="M26" s="10"/>
      <c r="N26" s="22"/>
      <c r="Q26" s="8"/>
      <c r="S26" s="8"/>
      <c r="T26" s="8"/>
    </row>
    <row r="27" spans="1:20" ht="12" customHeight="1" thickBot="1" x14ac:dyDescent="0.3">
      <c r="A27" s="256"/>
      <c r="B27" s="87"/>
      <c r="C27" s="30"/>
      <c r="D27" s="89"/>
      <c r="E27" s="25"/>
      <c r="F27" s="23"/>
      <c r="G27" s="24"/>
      <c r="H27" s="90"/>
      <c r="I27" s="76"/>
      <c r="J27" s="41"/>
      <c r="K27" s="26"/>
      <c r="L27" s="106"/>
      <c r="M27" s="106"/>
      <c r="N27" s="107"/>
      <c r="Q27" s="8"/>
      <c r="S27" s="8"/>
      <c r="T27" s="8"/>
    </row>
    <row r="28" spans="1:20" s="97" customFormat="1" ht="15" customHeight="1" thickBot="1" x14ac:dyDescent="0.3">
      <c r="A28" s="94"/>
      <c r="B28" s="96"/>
      <c r="C28" s="95"/>
      <c r="D28" s="110"/>
      <c r="E28" s="111"/>
      <c r="F28" s="96"/>
      <c r="G28" s="112"/>
      <c r="H28" s="113"/>
      <c r="I28" s="95"/>
      <c r="J28" s="96"/>
      <c r="K28" s="95"/>
      <c r="L28" s="114"/>
      <c r="M28" s="114"/>
      <c r="N28" s="115"/>
      <c r="Q28" s="116"/>
      <c r="S28" s="116"/>
      <c r="T28" s="116"/>
    </row>
    <row r="29" spans="1:20" ht="18.75" customHeight="1" thickBot="1" x14ac:dyDescent="0.35">
      <c r="A29" s="92"/>
      <c r="B29" s="317" t="s">
        <v>145</v>
      </c>
      <c r="C29" s="318"/>
      <c r="D29" s="318"/>
      <c r="E29" s="319"/>
      <c r="F29" s="317" t="s">
        <v>146</v>
      </c>
      <c r="G29" s="318"/>
      <c r="H29" s="318"/>
      <c r="I29" s="319"/>
      <c r="J29" s="329" t="s">
        <v>148</v>
      </c>
      <c r="K29" s="330"/>
      <c r="L29" s="77"/>
      <c r="M29" s="77"/>
      <c r="N29" s="28"/>
    </row>
    <row r="30" spans="1:20" ht="19.5" customHeight="1" x14ac:dyDescent="0.3">
      <c r="A30" s="255" t="s">
        <v>11</v>
      </c>
      <c r="B30" s="72" t="s">
        <v>137</v>
      </c>
      <c r="C30" s="3"/>
      <c r="D30" s="119">
        <v>59</v>
      </c>
      <c r="E30" s="82"/>
      <c r="F30" s="4" t="s">
        <v>149</v>
      </c>
      <c r="G30" s="3"/>
      <c r="H30" s="101">
        <v>15</v>
      </c>
      <c r="I30" s="67"/>
      <c r="J30" s="250"/>
      <c r="K30" s="251"/>
      <c r="L30" s="324">
        <f>(D30*L11)-(D30*2*0.25)-Q32-Q33-Q34</f>
        <v>190.83333333333334</v>
      </c>
      <c r="M30" s="324"/>
      <c r="N30" s="29"/>
      <c r="P30" s="8"/>
      <c r="S30" s="8"/>
    </row>
    <row r="31" spans="1:20" ht="18" customHeight="1" x14ac:dyDescent="0.25">
      <c r="A31" s="255"/>
      <c r="B31" s="73" t="s">
        <v>124</v>
      </c>
      <c r="C31" s="3"/>
      <c r="D31" s="9"/>
      <c r="E31" s="74"/>
      <c r="H31" s="98"/>
      <c r="I31" s="67"/>
      <c r="J31" s="40"/>
      <c r="K31" s="6"/>
      <c r="L31" s="10"/>
      <c r="M31" s="10"/>
      <c r="N31" s="29"/>
      <c r="P31" s="67"/>
      <c r="Q31" s="67"/>
    </row>
    <row r="32" spans="1:20" ht="17.25" customHeight="1" x14ac:dyDescent="0.25">
      <c r="A32" s="255"/>
      <c r="B32" s="326" t="s">
        <v>118</v>
      </c>
      <c r="C32" s="327"/>
      <c r="D32" s="70">
        <v>1</v>
      </c>
      <c r="E32" s="81"/>
      <c r="F32" s="72" t="s">
        <v>152</v>
      </c>
      <c r="G32" s="3"/>
      <c r="H32" s="88">
        <v>2</v>
      </c>
      <c r="I32" s="67"/>
      <c r="J32" s="40"/>
      <c r="K32" s="6"/>
      <c r="L32" s="10"/>
      <c r="M32" s="10"/>
      <c r="N32" s="29"/>
      <c r="P32" s="68">
        <f>IFERROR(VLOOKUP(D30,MEALS!$B$3:$E$17,2,0),"")</f>
        <v>15.666666666666666</v>
      </c>
      <c r="Q32" s="68">
        <f>D32*P32</f>
        <v>15.666666666666666</v>
      </c>
    </row>
    <row r="33" spans="1:17" ht="17.25" customHeight="1" x14ac:dyDescent="0.25">
      <c r="A33" s="255"/>
      <c r="B33" s="326" t="s">
        <v>119</v>
      </c>
      <c r="C33" s="327"/>
      <c r="D33" s="71"/>
      <c r="E33" s="81"/>
      <c r="F33" s="99"/>
      <c r="G33" s="100"/>
      <c r="H33" s="3"/>
      <c r="I33" s="67"/>
      <c r="J33" s="40" t="s">
        <v>147</v>
      </c>
      <c r="K33" s="6"/>
      <c r="L33" s="324">
        <f>H30*8*H32</f>
        <v>240</v>
      </c>
      <c r="M33" s="324"/>
      <c r="N33" s="29"/>
      <c r="P33" s="68">
        <f>IFERROR(VLOOKUP(D30,MEALS!$B$3:$E$17,3,0),"")</f>
        <v>17.666666666666668</v>
      </c>
      <c r="Q33" s="68">
        <f>D33*P33</f>
        <v>0</v>
      </c>
    </row>
    <row r="34" spans="1:17" ht="17.25" customHeight="1" x14ac:dyDescent="0.25">
      <c r="A34" s="255"/>
      <c r="B34" s="326" t="s">
        <v>120</v>
      </c>
      <c r="C34" s="327"/>
      <c r="D34" s="71"/>
      <c r="E34" s="81"/>
      <c r="F34" s="99"/>
      <c r="G34" s="100"/>
      <c r="H34" s="3"/>
      <c r="I34" s="67"/>
      <c r="J34" s="40"/>
      <c r="K34" s="6"/>
      <c r="L34" s="10"/>
      <c r="M34" s="10"/>
      <c r="N34" s="29"/>
      <c r="P34" s="68">
        <f>IFERROR(VLOOKUP(D30,MEALS!$B$3:$E$17,4,0),"")</f>
        <v>25.666666666666668</v>
      </c>
      <c r="Q34" s="68">
        <f>D34*P34</f>
        <v>0</v>
      </c>
    </row>
    <row r="35" spans="1:17" ht="7.5" customHeight="1" thickBot="1" x14ac:dyDescent="0.3">
      <c r="A35" s="256"/>
      <c r="B35" s="75"/>
      <c r="C35" s="30"/>
      <c r="D35" s="30"/>
      <c r="E35" s="76"/>
      <c r="F35" s="30"/>
      <c r="G35" s="69"/>
      <c r="H35" s="69"/>
      <c r="I35" s="69"/>
      <c r="J35" s="42"/>
      <c r="K35" s="26"/>
      <c r="L35" s="26"/>
      <c r="M35" s="26"/>
      <c r="N35" s="31"/>
      <c r="P35" s="8"/>
    </row>
    <row r="36" spans="1:17" s="97" customFormat="1" ht="12.75" customHeight="1" thickBot="1" x14ac:dyDescent="0.3">
      <c r="A36" s="94"/>
      <c r="B36" s="95"/>
      <c r="C36" s="95"/>
      <c r="D36" s="95"/>
      <c r="E36" s="95"/>
      <c r="F36" s="95"/>
      <c r="G36" s="118"/>
      <c r="H36" s="118"/>
      <c r="I36" s="118"/>
      <c r="J36" s="95"/>
      <c r="K36" s="95"/>
      <c r="L36" s="95"/>
      <c r="M36" s="95"/>
      <c r="N36" s="95"/>
      <c r="P36" s="116"/>
    </row>
    <row r="37" spans="1:17" ht="26.25" customHeight="1" x14ac:dyDescent="0.25">
      <c r="A37" s="257" t="s">
        <v>132</v>
      </c>
      <c r="B37" s="18" t="s">
        <v>136</v>
      </c>
      <c r="C37" s="259">
        <v>349</v>
      </c>
      <c r="D37" s="259"/>
      <c r="E37" s="27"/>
      <c r="F37" s="18" t="s">
        <v>117</v>
      </c>
      <c r="G37" s="27"/>
      <c r="H37" s="93">
        <v>1</v>
      </c>
      <c r="I37" s="27"/>
      <c r="J37" s="39" t="s">
        <v>9</v>
      </c>
      <c r="K37" s="20"/>
      <c r="L37" s="331">
        <f>(C37*0.545)/H37</f>
        <v>190.20500000000001</v>
      </c>
      <c r="M37" s="331"/>
      <c r="N37" s="28"/>
      <c r="Q37" s="8"/>
    </row>
    <row r="38" spans="1:17" x14ac:dyDescent="0.25">
      <c r="A38" s="255"/>
      <c r="B38" s="3"/>
      <c r="C38" s="247" t="s">
        <v>140</v>
      </c>
      <c r="D38" s="247"/>
      <c r="E38" s="3"/>
      <c r="F38" s="4" t="s">
        <v>116</v>
      </c>
      <c r="G38" s="3"/>
      <c r="H38" s="3"/>
      <c r="I38" s="3"/>
      <c r="J38" s="40"/>
      <c r="K38" s="5"/>
      <c r="L38" s="7"/>
      <c r="M38" s="7"/>
      <c r="N38" s="29"/>
    </row>
    <row r="39" spans="1:17" x14ac:dyDescent="0.25">
      <c r="A39" s="255"/>
      <c r="B39" s="3"/>
      <c r="C39" s="3"/>
      <c r="D39" s="3"/>
      <c r="E39" s="3"/>
      <c r="F39" s="54" t="s">
        <v>141</v>
      </c>
      <c r="G39" s="3"/>
      <c r="H39" s="3"/>
      <c r="I39" s="3"/>
      <c r="J39" s="40"/>
      <c r="K39" s="5"/>
      <c r="L39" s="7"/>
      <c r="M39" s="7"/>
      <c r="N39" s="29"/>
    </row>
    <row r="40" spans="1:17" ht="8.25" customHeight="1" thickBot="1" x14ac:dyDescent="0.3">
      <c r="A40" s="256"/>
      <c r="B40" s="30"/>
      <c r="C40" s="30"/>
      <c r="D40" s="30"/>
      <c r="E40" s="30"/>
      <c r="F40" s="23"/>
      <c r="G40" s="30"/>
      <c r="H40" s="30"/>
      <c r="I40" s="30"/>
      <c r="J40" s="41"/>
      <c r="K40" s="26"/>
      <c r="L40" s="32"/>
      <c r="M40" s="32"/>
      <c r="N40" s="31"/>
    </row>
    <row r="41" spans="1:17" s="97" customFormat="1" ht="13.5" customHeight="1" thickBot="1" x14ac:dyDescent="0.3">
      <c r="A41" s="94"/>
      <c r="B41" s="117"/>
      <c r="C41" s="117"/>
      <c r="D41" s="117"/>
      <c r="E41" s="117"/>
      <c r="F41" s="96"/>
      <c r="G41" s="95"/>
      <c r="H41" s="95"/>
      <c r="I41" s="95"/>
      <c r="J41" s="96"/>
      <c r="K41" s="95"/>
      <c r="L41" s="96"/>
      <c r="M41" s="96"/>
      <c r="N41" s="95"/>
    </row>
    <row r="42" spans="1:17" ht="18" customHeight="1" x14ac:dyDescent="0.25">
      <c r="A42" s="257" t="s">
        <v>133</v>
      </c>
      <c r="B42" s="18" t="s">
        <v>142</v>
      </c>
      <c r="C42" s="27"/>
      <c r="D42" s="260">
        <v>28</v>
      </c>
      <c r="E42" s="260"/>
      <c r="F42" s="52" t="s">
        <v>151</v>
      </c>
      <c r="G42" s="27"/>
      <c r="H42" s="27"/>
      <c r="I42" s="27"/>
      <c r="J42" s="39" t="s">
        <v>139</v>
      </c>
      <c r="K42" s="20"/>
      <c r="L42" s="331">
        <f>D42*D17</f>
        <v>84</v>
      </c>
      <c r="M42" s="331"/>
      <c r="N42" s="28"/>
    </row>
    <row r="43" spans="1:17" ht="10.5" customHeight="1" x14ac:dyDescent="0.25">
      <c r="A43" s="255"/>
      <c r="B43" s="4"/>
      <c r="C43" s="3"/>
      <c r="D43" s="3"/>
      <c r="E43" s="3"/>
      <c r="F43" s="3"/>
      <c r="G43" s="3"/>
      <c r="H43" s="3"/>
      <c r="I43" s="3"/>
      <c r="J43" s="40"/>
      <c r="K43" s="5"/>
      <c r="L43" s="7"/>
      <c r="M43" s="7"/>
      <c r="N43" s="29"/>
    </row>
    <row r="44" spans="1:17" x14ac:dyDescent="0.25">
      <c r="A44" s="255"/>
      <c r="B44" s="4" t="s">
        <v>13</v>
      </c>
      <c r="C44" s="3"/>
      <c r="D44" s="222">
        <v>0</v>
      </c>
      <c r="E44" s="222"/>
      <c r="F44" s="53" t="s">
        <v>151</v>
      </c>
      <c r="G44" s="3"/>
      <c r="H44" s="3"/>
      <c r="I44" s="3"/>
      <c r="J44" s="40" t="s">
        <v>13</v>
      </c>
      <c r="K44" s="5"/>
      <c r="L44" s="324">
        <f>D44</f>
        <v>0</v>
      </c>
      <c r="M44" s="324"/>
      <c r="N44" s="29"/>
    </row>
    <row r="45" spans="1:17" ht="16.5" thickBot="1" x14ac:dyDescent="0.3">
      <c r="A45" s="256"/>
      <c r="B45" s="30"/>
      <c r="C45" s="30"/>
      <c r="D45" s="30"/>
      <c r="E45" s="30"/>
      <c r="F45" s="30"/>
      <c r="G45" s="30"/>
      <c r="H45" s="30"/>
      <c r="I45" s="30"/>
      <c r="J45" s="42"/>
      <c r="K45" s="26"/>
      <c r="L45" s="32"/>
      <c r="M45" s="32"/>
      <c r="N45" s="31"/>
    </row>
    <row r="46" spans="1:17" s="97" customFormat="1" ht="16.5" thickBot="1" x14ac:dyDescent="0.3">
      <c r="A46" s="94"/>
      <c r="B46" s="95"/>
      <c r="C46" s="95"/>
      <c r="D46" s="95"/>
      <c r="E46" s="95"/>
      <c r="F46" s="95"/>
      <c r="G46" s="95"/>
      <c r="H46" s="95"/>
      <c r="I46" s="95"/>
      <c r="J46" s="95"/>
      <c r="K46" s="95"/>
      <c r="L46" s="96"/>
      <c r="M46" s="96"/>
      <c r="N46" s="95"/>
    </row>
    <row r="47" spans="1:17" x14ac:dyDescent="0.25">
      <c r="A47" s="257" t="s">
        <v>134</v>
      </c>
      <c r="B47" s="27"/>
      <c r="C47" s="27"/>
      <c r="D47" s="27"/>
      <c r="E47" s="27"/>
      <c r="F47" s="27"/>
      <c r="G47" s="27"/>
      <c r="H47" s="27"/>
      <c r="I47" s="27"/>
      <c r="J47" s="43"/>
      <c r="K47" s="33"/>
      <c r="L47" s="34"/>
      <c r="M47" s="34"/>
      <c r="N47" s="35"/>
    </row>
    <row r="48" spans="1:17" ht="18.75" x14ac:dyDescent="0.3">
      <c r="A48" s="255"/>
      <c r="B48" s="4" t="s">
        <v>135</v>
      </c>
      <c r="C48" s="3"/>
      <c r="D48" s="3"/>
      <c r="E48" s="3"/>
      <c r="F48" s="332">
        <f>L15</f>
        <v>288.04545000000002</v>
      </c>
      <c r="G48" s="332"/>
      <c r="H48" s="3"/>
      <c r="I48" s="3"/>
      <c r="J48" s="44"/>
      <c r="K48" s="12"/>
      <c r="L48" s="13"/>
      <c r="M48" s="13"/>
      <c r="N48" s="36"/>
    </row>
    <row r="49" spans="1:14" x14ac:dyDescent="0.25">
      <c r="A49" s="255"/>
      <c r="B49" s="3"/>
      <c r="C49" s="3"/>
      <c r="D49" s="3"/>
      <c r="E49" s="3"/>
      <c r="F49" s="3"/>
      <c r="G49" s="3"/>
      <c r="H49" s="3"/>
      <c r="I49" s="3"/>
      <c r="J49" s="45" t="s">
        <v>126</v>
      </c>
      <c r="K49" s="12"/>
      <c r="L49" s="13"/>
      <c r="M49" s="13"/>
      <c r="N49" s="36"/>
    </row>
    <row r="50" spans="1:14" ht="18.75" x14ac:dyDescent="0.3">
      <c r="A50" s="255"/>
      <c r="B50" s="238" t="s">
        <v>12</v>
      </c>
      <c r="C50" s="238"/>
      <c r="D50" s="238"/>
      <c r="E50" s="3"/>
      <c r="F50" s="222"/>
      <c r="G50" s="222"/>
      <c r="H50" s="3"/>
      <c r="I50" s="3"/>
      <c r="J50" s="45" t="s">
        <v>127</v>
      </c>
      <c r="K50" s="12"/>
      <c r="L50" s="333">
        <f>+L15+L22+L30+L33+L37+L42+L44-F48</f>
        <v>1857.2201333333333</v>
      </c>
      <c r="M50" s="333"/>
      <c r="N50" s="36"/>
    </row>
    <row r="51" spans="1:14" ht="19.5" thickBot="1" x14ac:dyDescent="0.35">
      <c r="A51" s="256"/>
      <c r="B51" s="102"/>
      <c r="C51" s="102"/>
      <c r="D51" s="102"/>
      <c r="E51" s="30"/>
      <c r="F51" s="103"/>
      <c r="G51" s="103"/>
      <c r="H51" s="30"/>
      <c r="I51" s="30"/>
      <c r="J51" s="46"/>
      <c r="K51" s="37"/>
      <c r="L51" s="104"/>
      <c r="M51" s="104"/>
      <c r="N51" s="38"/>
    </row>
    <row r="53" spans="1:14" ht="15" x14ac:dyDescent="0.25">
      <c r="A53" s="267" t="s">
        <v>153</v>
      </c>
      <c r="B53" s="268"/>
      <c r="C53" s="268"/>
      <c r="D53" s="268"/>
      <c r="E53" s="268"/>
      <c r="F53" s="268"/>
      <c r="G53" s="268"/>
      <c r="H53" s="268"/>
      <c r="I53" s="268"/>
      <c r="J53" s="268"/>
      <c r="K53" s="268"/>
      <c r="L53" s="268"/>
      <c r="M53" s="268"/>
      <c r="N53" s="269"/>
    </row>
    <row r="54" spans="1:14" ht="15" x14ac:dyDescent="0.25">
      <c r="A54" s="270"/>
      <c r="B54" s="271"/>
      <c r="C54" s="271"/>
      <c r="D54" s="271"/>
      <c r="E54" s="271"/>
      <c r="F54" s="271"/>
      <c r="G54" s="271"/>
      <c r="H54" s="271"/>
      <c r="I54" s="271"/>
      <c r="J54" s="271"/>
      <c r="K54" s="271"/>
      <c r="L54" s="271"/>
      <c r="M54" s="271"/>
      <c r="N54" s="272"/>
    </row>
    <row r="55" spans="1:14" ht="15.75" customHeight="1" x14ac:dyDescent="0.25">
      <c r="A55" s="270"/>
      <c r="B55" s="271"/>
      <c r="C55" s="271"/>
      <c r="D55" s="271"/>
      <c r="E55" s="271"/>
      <c r="F55" s="271"/>
      <c r="G55" s="271"/>
      <c r="H55" s="271"/>
      <c r="I55" s="271"/>
      <c r="J55" s="271"/>
      <c r="K55" s="271"/>
      <c r="L55" s="271"/>
      <c r="M55" s="271"/>
      <c r="N55" s="272"/>
    </row>
    <row r="56" spans="1:14" ht="15.75" customHeight="1" x14ac:dyDescent="0.25">
      <c r="A56" s="270"/>
      <c r="B56" s="271"/>
      <c r="C56" s="271"/>
      <c r="D56" s="271"/>
      <c r="E56" s="271"/>
      <c r="F56" s="271"/>
      <c r="G56" s="271"/>
      <c r="H56" s="271"/>
      <c r="I56" s="271"/>
      <c r="J56" s="271"/>
      <c r="K56" s="271"/>
      <c r="L56" s="271"/>
      <c r="M56" s="271"/>
      <c r="N56" s="272"/>
    </row>
    <row r="57" spans="1:14" ht="10.5" customHeight="1" x14ac:dyDescent="0.25">
      <c r="A57" s="273"/>
      <c r="B57" s="274"/>
      <c r="C57" s="274"/>
      <c r="D57" s="274"/>
      <c r="E57" s="274"/>
      <c r="F57" s="274"/>
      <c r="G57" s="274"/>
      <c r="H57" s="274"/>
      <c r="I57" s="274"/>
      <c r="J57" s="274"/>
      <c r="K57" s="274"/>
      <c r="L57" s="274"/>
      <c r="M57" s="274"/>
      <c r="N57" s="275"/>
    </row>
    <row r="58" spans="1:14" ht="18.75" customHeight="1" x14ac:dyDescent="0.25">
      <c r="A58" s="51"/>
      <c r="B58" s="51"/>
      <c r="C58" s="51"/>
      <c r="D58" s="51"/>
      <c r="E58" s="51"/>
      <c r="F58" s="51"/>
      <c r="G58" s="51"/>
      <c r="J58" s="334"/>
      <c r="K58" s="334"/>
      <c r="L58" s="334"/>
      <c r="M58" s="334"/>
      <c r="N58" s="334"/>
    </row>
    <row r="59" spans="1:14" x14ac:dyDescent="0.25">
      <c r="A59" s="48" t="s">
        <v>130</v>
      </c>
      <c r="B59" s="48"/>
      <c r="C59" s="48"/>
      <c r="D59" s="48"/>
      <c r="E59" s="48"/>
      <c r="F59" s="48"/>
      <c r="G59" s="48"/>
      <c r="J59" s="266" t="s">
        <v>129</v>
      </c>
      <c r="K59" s="266"/>
      <c r="L59" s="266"/>
      <c r="M59" s="266"/>
    </row>
    <row r="60" spans="1:14" ht="25.5" customHeight="1" x14ac:dyDescent="0.25">
      <c r="A60" s="51"/>
      <c r="B60" s="51"/>
      <c r="C60" s="51"/>
      <c r="D60" s="51"/>
      <c r="E60" s="51"/>
      <c r="F60" s="51"/>
      <c r="G60" s="51"/>
      <c r="J60" s="217"/>
      <c r="K60" s="217"/>
      <c r="L60" s="217"/>
      <c r="M60" s="217"/>
      <c r="N60" s="217"/>
    </row>
    <row r="61" spans="1:14" x14ac:dyDescent="0.25">
      <c r="A61" s="48" t="s">
        <v>131</v>
      </c>
      <c r="B61" s="48"/>
      <c r="C61" s="48"/>
      <c r="D61" s="48"/>
      <c r="E61" s="48"/>
      <c r="F61" s="48"/>
      <c r="G61" s="48"/>
      <c r="J61" s="266" t="s">
        <v>129</v>
      </c>
      <c r="K61" s="266"/>
      <c r="L61" s="266"/>
      <c r="M61" s="266"/>
    </row>
  </sheetData>
  <mergeCells count="63">
    <mergeCell ref="A53:N57"/>
    <mergeCell ref="J59:M59"/>
    <mergeCell ref="J61:M61"/>
    <mergeCell ref="J58:N58"/>
    <mergeCell ref="J60:N60"/>
    <mergeCell ref="A47:A51"/>
    <mergeCell ref="F48:G48"/>
    <mergeCell ref="B50:D50"/>
    <mergeCell ref="F50:G50"/>
    <mergeCell ref="L50:M50"/>
    <mergeCell ref="B29:E29"/>
    <mergeCell ref="F29:I29"/>
    <mergeCell ref="J29:K30"/>
    <mergeCell ref="A42:A45"/>
    <mergeCell ref="L42:M42"/>
    <mergeCell ref="L44:M44"/>
    <mergeCell ref="D44:E44"/>
    <mergeCell ref="D42:E42"/>
    <mergeCell ref="A37:A40"/>
    <mergeCell ref="C37:D37"/>
    <mergeCell ref="L37:M37"/>
    <mergeCell ref="C38:D38"/>
    <mergeCell ref="A30:A35"/>
    <mergeCell ref="L30:M30"/>
    <mergeCell ref="L33:M33"/>
    <mergeCell ref="B34:C34"/>
    <mergeCell ref="B32:C32"/>
    <mergeCell ref="B33:C33"/>
    <mergeCell ref="L11:M11"/>
    <mergeCell ref="B19:C19"/>
    <mergeCell ref="A11:B11"/>
    <mergeCell ref="C11:D11"/>
    <mergeCell ref="F11:G11"/>
    <mergeCell ref="H11:I11"/>
    <mergeCell ref="C15:D15"/>
    <mergeCell ref="G15:H15"/>
    <mergeCell ref="J11:K11"/>
    <mergeCell ref="C22:D22"/>
    <mergeCell ref="G22:H22"/>
    <mergeCell ref="L22:M22"/>
    <mergeCell ref="B21:I21"/>
    <mergeCell ref="A14:A27"/>
    <mergeCell ref="A8:C8"/>
    <mergeCell ref="D8:M8"/>
    <mergeCell ref="A9:B9"/>
    <mergeCell ref="C9:M9"/>
    <mergeCell ref="A10:B10"/>
    <mergeCell ref="C10:I10"/>
    <mergeCell ref="L10:M10"/>
    <mergeCell ref="A6:M6"/>
    <mergeCell ref="A7:B7"/>
    <mergeCell ref="C7:G7"/>
    <mergeCell ref="H7:I7"/>
    <mergeCell ref="J7:M7"/>
    <mergeCell ref="C23:D23"/>
    <mergeCell ref="L23:M23"/>
    <mergeCell ref="B26:C26"/>
    <mergeCell ref="B14:I14"/>
    <mergeCell ref="J14:K15"/>
    <mergeCell ref="J21:K22"/>
    <mergeCell ref="L15:M15"/>
    <mergeCell ref="C16:D16"/>
    <mergeCell ref="L16:M16"/>
  </mergeCells>
  <dataValidations count="1">
    <dataValidation type="list" allowBlank="1" showInputMessage="1" showErrorMessage="1" sqref="N10" xr:uid="{B99F888F-5132-41A2-A773-5B744EC92231}">
      <formula1>$A$1:$A$51</formula1>
    </dataValidation>
  </dataValidations>
  <printOptions horizontalCentered="1"/>
  <pageMargins left="0.45" right="0.45" top="0.5" bottom="0.25" header="0.3" footer="0.3"/>
  <pageSetup scale="85"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C6A75B8-9B48-4E07-B8EE-726D9AC2967E}">
          <x14:formula1>
            <xm:f>STATES!$A$1:$A$51</xm:f>
          </x14:formula1>
          <xm:sqref>L10</xm:sqref>
        </x14:dataValidation>
        <x14:dataValidation type="list" allowBlank="1" showInputMessage="1" showErrorMessage="1" xr:uid="{AE45FDA1-CED8-4012-A366-44A55AAD5904}">
          <x14:formula1>
            <xm:f>MEALS!$B$3:$B$17</xm:f>
          </x14:formula1>
          <xm:sqref>D30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UPDATED TRAVEL FORM</vt:lpstr>
      <vt:lpstr>MEALS</vt:lpstr>
      <vt:lpstr>STATES</vt:lpstr>
      <vt:lpstr>DO NOT USE</vt:lpstr>
      <vt:lpstr>DO NOT USE 1</vt:lpstr>
      <vt:lpstr>'UPDATED TRAVEL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Alice ISD</dc:creator>
  <cp:lastModifiedBy>PEREZ, YVONNE</cp:lastModifiedBy>
  <cp:lastPrinted>2018-11-29T13:46:12Z</cp:lastPrinted>
  <dcterms:created xsi:type="dcterms:W3CDTF">2017-10-26T02:15:00Z</dcterms:created>
  <dcterms:modified xsi:type="dcterms:W3CDTF">2026-01-07T19:48:53Z</dcterms:modified>
</cp:coreProperties>
</file>