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T:\Website Information\2025\"/>
    </mc:Choice>
  </mc:AlternateContent>
  <xr:revisionPtr revIDLastSave="0" documentId="13_ncr:1_{B65C7DFB-075E-4FEB-8827-91E24BA7FC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 Narrative" sheetId="8" r:id="rId1"/>
    <sheet name="2023 Narrative" sheetId="6" r:id="rId2"/>
    <sheet name="2020 Narrative" sheetId="7" r:id="rId3"/>
    <sheet name="2018 Narrative" sheetId="5" r:id="rId4"/>
    <sheet name="2016 Narrative" sheetId="4" r:id="rId5"/>
    <sheet name="2015 Narrative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8" l="1"/>
  <c r="G27" i="8"/>
  <c r="F27" i="8"/>
  <c r="D27" i="8"/>
  <c r="C27" i="8"/>
  <c r="E27" i="8"/>
  <c r="B27" i="8"/>
  <c r="G23" i="8"/>
  <c r="G24" i="8" s="1"/>
  <c r="F23" i="8"/>
  <c r="F24" i="8" s="1"/>
  <c r="E23" i="8"/>
  <c r="E24" i="8" s="1"/>
  <c r="D23" i="8"/>
  <c r="D24" i="8" s="1"/>
  <c r="B23" i="8"/>
  <c r="B24" i="8" s="1"/>
  <c r="H22" i="8"/>
  <c r="H21" i="8"/>
  <c r="C23" i="8"/>
  <c r="C24" i="8" s="1"/>
  <c r="H20" i="8"/>
  <c r="H17" i="8"/>
  <c r="G17" i="8"/>
  <c r="F17" i="8"/>
  <c r="E17" i="8"/>
  <c r="D17" i="8"/>
  <c r="C17" i="8"/>
  <c r="B17" i="8"/>
  <c r="H13" i="8"/>
  <c r="G13" i="8"/>
  <c r="F13" i="8"/>
  <c r="E13" i="8"/>
  <c r="D13" i="8"/>
  <c r="C13" i="8"/>
  <c r="B13" i="8"/>
  <c r="D12" i="6"/>
  <c r="H22" i="6"/>
  <c r="H21" i="6"/>
  <c r="H20" i="6"/>
  <c r="E26" i="6"/>
  <c r="C20" i="6"/>
  <c r="B26" i="6"/>
  <c r="B20" i="6"/>
  <c r="H23" i="8" l="1"/>
  <c r="H24" i="8" s="1"/>
  <c r="H27" i="7"/>
  <c r="G27" i="7"/>
  <c r="F27" i="7"/>
  <c r="E27" i="7"/>
  <c r="D27" i="7"/>
  <c r="C27" i="7"/>
  <c r="B27" i="7"/>
  <c r="D24" i="7"/>
  <c r="G23" i="7"/>
  <c r="G24" i="7" s="1"/>
  <c r="F23" i="7"/>
  <c r="F24" i="7" s="1"/>
  <c r="E23" i="7"/>
  <c r="E24" i="7" s="1"/>
  <c r="D23" i="7"/>
  <c r="H22" i="7"/>
  <c r="H21" i="7"/>
  <c r="H20" i="7"/>
  <c r="H23" i="7" s="1"/>
  <c r="H24" i="7" s="1"/>
  <c r="C20" i="7"/>
  <c r="C23" i="7" s="1"/>
  <c r="C24" i="7" s="1"/>
  <c r="B20" i="7"/>
  <c r="B23" i="7" s="1"/>
  <c r="B24" i="7" s="1"/>
  <c r="H17" i="7"/>
  <c r="G17" i="7"/>
  <c r="F17" i="7"/>
  <c r="E17" i="7"/>
  <c r="D17" i="7"/>
  <c r="C17" i="7"/>
  <c r="B17" i="7"/>
  <c r="H13" i="7"/>
  <c r="G13" i="7"/>
  <c r="F13" i="7"/>
  <c r="E13" i="7"/>
  <c r="D13" i="7"/>
  <c r="C13" i="7"/>
  <c r="B13" i="7"/>
  <c r="F17" i="6" l="1"/>
  <c r="H27" i="6"/>
  <c r="G27" i="6"/>
  <c r="F27" i="6"/>
  <c r="E27" i="6"/>
  <c r="D27" i="6"/>
  <c r="C27" i="6"/>
  <c r="B27" i="6"/>
  <c r="G23" i="6"/>
  <c r="G24" i="6" s="1"/>
  <c r="F23" i="6"/>
  <c r="F24" i="6" s="1"/>
  <c r="E23" i="6"/>
  <c r="E24" i="6" s="1"/>
  <c r="D23" i="6"/>
  <c r="D24" i="6" s="1"/>
  <c r="B23" i="6"/>
  <c r="B24" i="6" s="1"/>
  <c r="C23" i="6"/>
  <c r="C24" i="6" s="1"/>
  <c r="H17" i="6"/>
  <c r="G17" i="6"/>
  <c r="E17" i="6"/>
  <c r="D17" i="6"/>
  <c r="C17" i="6"/>
  <c r="B17" i="6"/>
  <c r="H13" i="6"/>
  <c r="G13" i="6"/>
  <c r="F13" i="6"/>
  <c r="E13" i="6"/>
  <c r="D13" i="6"/>
  <c r="C13" i="6"/>
  <c r="B13" i="6"/>
  <c r="H23" i="6" l="1"/>
  <c r="H24" i="6" s="1"/>
  <c r="H22" i="5"/>
  <c r="H21" i="5"/>
  <c r="C20" i="5"/>
  <c r="C23" i="5" s="1"/>
  <c r="C24" i="5" s="1"/>
  <c r="B20" i="5"/>
  <c r="H20" i="5" s="1"/>
  <c r="H27" i="5"/>
  <c r="G27" i="5"/>
  <c r="F27" i="5"/>
  <c r="E27" i="5"/>
  <c r="D27" i="5"/>
  <c r="C27" i="5"/>
  <c r="B27" i="5"/>
  <c r="G23" i="5"/>
  <c r="G24" i="5" s="1"/>
  <c r="F23" i="5"/>
  <c r="F24" i="5" s="1"/>
  <c r="E23" i="5"/>
  <c r="E24" i="5" s="1"/>
  <c r="D23" i="5"/>
  <c r="D24" i="5" s="1"/>
  <c r="H17" i="5"/>
  <c r="G17" i="5"/>
  <c r="F17" i="5"/>
  <c r="E17" i="5"/>
  <c r="D17" i="5"/>
  <c r="C17" i="5"/>
  <c r="B17" i="5"/>
  <c r="H13" i="5"/>
  <c r="G13" i="5"/>
  <c r="F13" i="5"/>
  <c r="E13" i="5"/>
  <c r="D13" i="5"/>
  <c r="C13" i="5"/>
  <c r="B13" i="5"/>
  <c r="H23" i="5" l="1"/>
  <c r="H24" i="5" s="1"/>
  <c r="B23" i="5"/>
  <c r="B24" i="5" s="1"/>
  <c r="C20" i="4"/>
  <c r="C23" i="4"/>
  <c r="C24" i="4" s="1"/>
  <c r="B20" i="4"/>
  <c r="B23" i="4" s="1"/>
  <c r="B24" i="4" s="1"/>
  <c r="G17" i="4"/>
  <c r="C11" i="4"/>
  <c r="E11" i="4"/>
  <c r="E12" i="4"/>
  <c r="D12" i="4"/>
  <c r="C12" i="4"/>
  <c r="B12" i="4"/>
  <c r="B13" i="4" s="1"/>
  <c r="H27" i="4"/>
  <c r="G27" i="4"/>
  <c r="F27" i="4"/>
  <c r="E27" i="4"/>
  <c r="D27" i="4"/>
  <c r="C27" i="4"/>
  <c r="B27" i="4"/>
  <c r="D24" i="4"/>
  <c r="G23" i="4"/>
  <c r="G24" i="4" s="1"/>
  <c r="F23" i="4"/>
  <c r="F24" i="4" s="1"/>
  <c r="E23" i="4"/>
  <c r="E24" i="4" s="1"/>
  <c r="D23" i="4"/>
  <c r="H22" i="4"/>
  <c r="H21" i="4"/>
  <c r="H20" i="4"/>
  <c r="H17" i="4"/>
  <c r="F17" i="4"/>
  <c r="E17" i="4"/>
  <c r="D17" i="4"/>
  <c r="C17" i="4"/>
  <c r="B17" i="4"/>
  <c r="H13" i="4"/>
  <c r="G13" i="4"/>
  <c r="F13" i="4"/>
  <c r="E13" i="4"/>
  <c r="D13" i="4"/>
  <c r="C13" i="4"/>
  <c r="H23" i="4" l="1"/>
  <c r="H24" i="4" s="1"/>
  <c r="H21" i="3"/>
  <c r="B22" i="3"/>
  <c r="B23" i="3" s="1"/>
  <c r="B24" i="3" s="1"/>
  <c r="B20" i="3"/>
  <c r="H20" i="3" s="1"/>
  <c r="C27" i="3"/>
  <c r="D27" i="3"/>
  <c r="E27" i="3"/>
  <c r="F27" i="3"/>
  <c r="G27" i="3"/>
  <c r="H27" i="3"/>
  <c r="B27" i="3"/>
  <c r="G23" i="3"/>
  <c r="G24" i="3" s="1"/>
  <c r="F23" i="3"/>
  <c r="F24" i="3" s="1"/>
  <c r="E23" i="3"/>
  <c r="E24" i="3" s="1"/>
  <c r="D23" i="3"/>
  <c r="D24" i="3" s="1"/>
  <c r="C23" i="3"/>
  <c r="C24" i="3" s="1"/>
  <c r="C17" i="3"/>
  <c r="D17" i="3"/>
  <c r="E17" i="3"/>
  <c r="F17" i="3"/>
  <c r="G17" i="3"/>
  <c r="H17" i="3"/>
  <c r="B17" i="3"/>
  <c r="H13" i="3"/>
  <c r="G13" i="3"/>
  <c r="F13" i="3"/>
  <c r="E13" i="3"/>
  <c r="D13" i="3"/>
  <c r="C13" i="3"/>
  <c r="B13" i="3"/>
  <c r="H22" i="3" l="1"/>
  <c r="H23" i="3"/>
  <c r="H24" i="3" s="1"/>
</calcChain>
</file>

<file path=xl/sharedStrings.xml><?xml version="1.0" encoding="utf-8"?>
<sst xmlns="http://schemas.openxmlformats.org/spreadsheetml/2006/main" count="271" uniqueCount="66">
  <si>
    <t>PEIMS Snapshot Enrollment Count</t>
  </si>
  <si>
    <t>Interest &amp;</t>
  </si>
  <si>
    <t>General</t>
  </si>
  <si>
    <t>Fund</t>
  </si>
  <si>
    <t>Sinking</t>
  </si>
  <si>
    <t>Capital</t>
  </si>
  <si>
    <t>Projects</t>
  </si>
  <si>
    <t>Child</t>
  </si>
  <si>
    <t>Nutrition</t>
  </si>
  <si>
    <t>Care</t>
  </si>
  <si>
    <t>Lighthouse</t>
  </si>
  <si>
    <t>for Learning</t>
  </si>
  <si>
    <t>Total All</t>
  </si>
  <si>
    <t>Funds</t>
  </si>
  <si>
    <t>Aug 31, 2015 Budgeted Revenue</t>
  </si>
  <si>
    <t>Aug 31, 2015 Budgeted Expenditures</t>
  </si>
  <si>
    <t>Actual Property Tax Revenue - Per Student</t>
  </si>
  <si>
    <t>Actual State Revenue - Total</t>
  </si>
  <si>
    <t>Actual State Revenue - Per Student</t>
  </si>
  <si>
    <t>Aug 31, 2015 Actual Revenue</t>
  </si>
  <si>
    <t>Aug 31, 2015 Actual Expenditures</t>
  </si>
  <si>
    <t>Actual Expenditures per Student</t>
  </si>
  <si>
    <t>Actual Revenues per Student</t>
  </si>
  <si>
    <t>Actual Property Tax Revenue - Current Year</t>
  </si>
  <si>
    <t>Actual Property Tax Revenue - Delinquent</t>
  </si>
  <si>
    <t>Actual Property Tax Revenue - Interest &amp; Fees</t>
  </si>
  <si>
    <t>Total Actual Property Tax Revenue</t>
  </si>
  <si>
    <t>*</t>
  </si>
  <si>
    <t>* - Not all funds are shown, numbers may not add up across.</t>
  </si>
  <si>
    <t>In an effort to provide useful information to the taxpayers of Waxahachie Independent School District, we provide the following informaiton regarding</t>
  </si>
  <si>
    <t>our revenues and expenditures for each major governmental fund, each proprietary fund, and for all funds of the District combined.</t>
  </si>
  <si>
    <t>Governmental Funds</t>
  </si>
  <si>
    <t>Governmental Funds - These are the funds established to manage the resources available to meet our purpose: provide a free appropriate public</t>
  </si>
  <si>
    <t>education for all students.  Major governmental funds are defined as follows:</t>
  </si>
  <si>
    <t>General Fund - Contains all of the resources of the District that are not specifically required to be accounted for in another fund.  These resources are</t>
  </si>
  <si>
    <t>used to provide for salary, maintenance, and operating expenditures.  Any unspent funds at the end of each year are accumulated and shown as fund</t>
  </si>
  <si>
    <t>balance.</t>
  </si>
  <si>
    <t>Interest &amp; Sinking Fund - Funds raised for the specfiic purpose of servicing the outstanding debt of the District.  Current outstanding debt is in the form</t>
  </si>
  <si>
    <t>of tax-supported bonds and capital leases.</t>
  </si>
  <si>
    <t>Capital Projects Fund - Funds available from issued bonds to be used to construct District facilities.</t>
  </si>
  <si>
    <t>Proprietary Funds</t>
  </si>
  <si>
    <t>Proprietary Funds - These are funds establised to operate additional services that are expected to generate enough resources to fully support the</t>
  </si>
  <si>
    <t>individual program being operated.  Each proprietary fund operated by the District is listed as follows:</t>
  </si>
  <si>
    <t>Aug 31, 2016 Budgeted Revenue</t>
  </si>
  <si>
    <t>Aug 31, 2016 Actual Revenue</t>
  </si>
  <si>
    <t>Aug 31, 2016 Budgeted Expenditures</t>
  </si>
  <si>
    <t>Aug 31, 2016 Actual Expenditures</t>
  </si>
  <si>
    <t>Staff FTE</t>
  </si>
  <si>
    <t>Aug 31, 2018 Actual Revenue</t>
  </si>
  <si>
    <t>Aug 31, 2018 Budgeted Revenue</t>
  </si>
  <si>
    <t>Aug 31, 2018 Budgeted Expenditures</t>
  </si>
  <si>
    <t>Aug 31, 2018 Actual Expenditures</t>
  </si>
  <si>
    <t>Aug 31, 2020 Budgeted Revenue</t>
  </si>
  <si>
    <t>Aug 31, 2020 Actual Revenue</t>
  </si>
  <si>
    <t>Aug 31, 2020 Budgeted Expenditures</t>
  </si>
  <si>
    <t>Aug 31, 2020 Actual Expenditures</t>
  </si>
  <si>
    <t>Aug 31, 2023 Budgeted Revenue</t>
  </si>
  <si>
    <t>Aug 31, 2023 Actual Revenue</t>
  </si>
  <si>
    <t>Aug 31, 2023 Budgeted Expenditures</t>
  </si>
  <si>
    <t>Aug 31, 2023 Actual Expenditures</t>
  </si>
  <si>
    <t>Projects **</t>
  </si>
  <si>
    <t>** - Does not include proceeds from issuance of bonds.</t>
  </si>
  <si>
    <t>Aug 31, 2025 Budgeted Revenue</t>
  </si>
  <si>
    <t>Aug 31, 2025 Actual Revenue</t>
  </si>
  <si>
    <t>Aug 31, 2025 Budgeted Expenditures</t>
  </si>
  <si>
    <t>Aug 31, 2025 Actual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</si>
</sst>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" x14ac:knownFonts="1"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1" fontId="0" fillId="0" borderId="0" xfId="0" applyNumberFormat="1"/>
    <xf numFmtId="0" fontId="0" fillId="0" borderId="1" xfId="0" applyBorder="1" applyAlignment="1">
      <alignment horizontal="center"/>
    </xf>
    <xf numFmtId="4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1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0" xfId="0" applyNumberFormat="1"/>
    <xf numFmtId="4" fontId="0" fillId="2" borderId="0" xfId="0" applyNumberFormat="1" applyFill="1"/>
    <xf numFmtId="164" fontId="0" fillId="0" borderId="0" xfId="0" applyNumberFormat="1"/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E0A95-7ED1-49AB-B83C-83226EE41C6F}">
  <sheetPr>
    <pageSetUpPr fitToPage="1"/>
  </sheetPr>
  <dimension ref="A2:H46"/>
  <sheetViews>
    <sheetView tabSelected="1" workbookViewId="0"/>
  </sheetViews>
  <sheetFormatPr defaultRowHeight="12.75" x14ac:dyDescent="0.2"/>
  <cols>
    <col min="1" max="1" width="39" customWidth="1"/>
    <col min="2" max="2" width="12" bestFit="1" customWidth="1"/>
    <col min="3" max="3" width="11.5703125" customWidth="1"/>
    <col min="4" max="4" width="12" bestFit="1" customWidth="1"/>
    <col min="5" max="7" width="11.5703125" customWidth="1"/>
    <col min="8" max="8" width="12" bestFit="1" customWidth="1"/>
  </cols>
  <sheetData>
    <row r="2" spans="1:8" x14ac:dyDescent="0.2">
      <c r="A2" t="s">
        <v>29</v>
      </c>
    </row>
    <row r="3" spans="1:8" x14ac:dyDescent="0.2">
      <c r="A3" t="s">
        <v>30</v>
      </c>
    </row>
    <row r="5" spans="1:8" x14ac:dyDescent="0.2">
      <c r="A5" t="s">
        <v>0</v>
      </c>
      <c r="B5" s="4">
        <v>11195</v>
      </c>
      <c r="E5" t="s">
        <v>47</v>
      </c>
      <c r="F5" s="12">
        <v>1760.85</v>
      </c>
    </row>
    <row r="6" spans="1:8" x14ac:dyDescent="0.2">
      <c r="B6" s="4"/>
    </row>
    <row r="7" spans="1:8" x14ac:dyDescent="0.2">
      <c r="B7" s="14" t="s">
        <v>31</v>
      </c>
      <c r="C7" s="15"/>
      <c r="D7" s="16"/>
      <c r="E7" s="17" t="s">
        <v>40</v>
      </c>
      <c r="F7" s="18"/>
      <c r="G7" s="19"/>
      <c r="H7" s="5" t="s">
        <v>27</v>
      </c>
    </row>
    <row r="8" spans="1:8" x14ac:dyDescent="0.2">
      <c r="B8" s="7" t="s">
        <v>2</v>
      </c>
      <c r="C8" s="5" t="s">
        <v>1</v>
      </c>
      <c r="D8" s="8" t="s">
        <v>5</v>
      </c>
      <c r="E8" s="7" t="s">
        <v>7</v>
      </c>
      <c r="F8" s="5" t="s">
        <v>7</v>
      </c>
      <c r="G8" s="8" t="s">
        <v>10</v>
      </c>
      <c r="H8" s="5" t="s">
        <v>12</v>
      </c>
    </row>
    <row r="9" spans="1:8" x14ac:dyDescent="0.2">
      <c r="B9" s="9" t="s">
        <v>3</v>
      </c>
      <c r="C9" s="2" t="s">
        <v>4</v>
      </c>
      <c r="D9" s="10" t="s">
        <v>60</v>
      </c>
      <c r="E9" s="9" t="s">
        <v>8</v>
      </c>
      <c r="F9" s="2" t="s">
        <v>9</v>
      </c>
      <c r="G9" s="10" t="s">
        <v>11</v>
      </c>
      <c r="H9" s="2" t="s">
        <v>13</v>
      </c>
    </row>
    <row r="11" spans="1:8" x14ac:dyDescent="0.2">
      <c r="A11" t="s">
        <v>62</v>
      </c>
      <c r="B11" s="1">
        <v>122928502</v>
      </c>
      <c r="C11" s="1">
        <v>86828980</v>
      </c>
      <c r="D11" s="1">
        <v>13500000</v>
      </c>
      <c r="E11" s="1">
        <v>5799926</v>
      </c>
      <c r="F11" s="1">
        <v>560909</v>
      </c>
      <c r="G11" s="1">
        <v>22005</v>
      </c>
      <c r="H11" s="1">
        <v>235620021</v>
      </c>
    </row>
    <row r="12" spans="1:8" x14ac:dyDescent="0.2">
      <c r="A12" t="s">
        <v>63</v>
      </c>
      <c r="B12" s="1">
        <v>123072816</v>
      </c>
      <c r="C12" s="1">
        <v>84282126</v>
      </c>
      <c r="D12" s="1">
        <v>12608403</v>
      </c>
      <c r="E12" s="1">
        <v>6660744</v>
      </c>
      <c r="F12" s="1">
        <v>599579</v>
      </c>
      <c r="G12" s="1">
        <v>5221</v>
      </c>
      <c r="H12" s="1">
        <v>380163232</v>
      </c>
    </row>
    <row r="13" spans="1:8" x14ac:dyDescent="0.2">
      <c r="A13" t="s">
        <v>22</v>
      </c>
      <c r="B13" s="1">
        <f>B12/$B$5</f>
        <v>10993.552121482804</v>
      </c>
      <c r="C13" s="1">
        <f t="shared" ref="C13:H13" si="0">C12/$B$5</f>
        <v>7528.5507815989276</v>
      </c>
      <c r="D13" s="1">
        <f t="shared" si="0"/>
        <v>1126.2530594015186</v>
      </c>
      <c r="E13" s="1">
        <f t="shared" si="0"/>
        <v>594.9748995087092</v>
      </c>
      <c r="F13" s="1">
        <f t="shared" si="0"/>
        <v>53.557748995087096</v>
      </c>
      <c r="G13" s="1">
        <f t="shared" si="0"/>
        <v>0.46636891469405983</v>
      </c>
      <c r="H13" s="1">
        <f t="shared" si="0"/>
        <v>33958.305672175076</v>
      </c>
    </row>
    <row r="14" spans="1:8" x14ac:dyDescent="0.2">
      <c r="B14" s="1"/>
      <c r="C14" s="1"/>
      <c r="D14" s="1"/>
      <c r="E14" s="1"/>
      <c r="F14" s="1"/>
      <c r="G14" s="1"/>
      <c r="H14" s="1"/>
    </row>
    <row r="15" spans="1:8" x14ac:dyDescent="0.2">
      <c r="A15" t="s">
        <v>64</v>
      </c>
      <c r="B15" s="1">
        <v>125631967</v>
      </c>
      <c r="C15" s="1">
        <v>87447087</v>
      </c>
      <c r="D15" s="1">
        <v>301028880</v>
      </c>
      <c r="E15" s="1">
        <v>6379655</v>
      </c>
      <c r="F15" s="1">
        <v>580283</v>
      </c>
      <c r="G15" s="1">
        <v>12440</v>
      </c>
      <c r="H15" s="1">
        <v>527777524</v>
      </c>
    </row>
    <row r="16" spans="1:8" x14ac:dyDescent="0.2">
      <c r="A16" t="s">
        <v>65</v>
      </c>
      <c r="B16" s="1">
        <v>123217195</v>
      </c>
      <c r="C16" s="1">
        <v>83958204</v>
      </c>
      <c r="D16" s="1">
        <v>113168950</v>
      </c>
      <c r="E16" s="1">
        <v>6328744</v>
      </c>
      <c r="F16" s="1">
        <v>573332</v>
      </c>
      <c r="G16" s="1">
        <v>1335</v>
      </c>
      <c r="H16" s="1">
        <v>332183286</v>
      </c>
    </row>
    <row r="17" spans="1:8" x14ac:dyDescent="0.2">
      <c r="A17" t="s">
        <v>21</v>
      </c>
      <c r="B17" s="1">
        <f>B16/$B$5</f>
        <v>11006.448861098705</v>
      </c>
      <c r="C17" s="1">
        <f t="shared" ref="C17:H17" si="1">C16/$B$5</f>
        <v>7499.6162572577041</v>
      </c>
      <c r="D17" s="1">
        <f t="shared" si="1"/>
        <v>10108.883430102724</v>
      </c>
      <c r="E17" s="1">
        <f t="shared" si="1"/>
        <v>565.3188030370701</v>
      </c>
      <c r="F17" s="13">
        <f>F16/$B$5</f>
        <v>51.213220187583744</v>
      </c>
      <c r="G17" s="1">
        <f>G16/$B$5</f>
        <v>0.11924966502903082</v>
      </c>
      <c r="H17" s="1">
        <f t="shared" si="1"/>
        <v>29672.468602054487</v>
      </c>
    </row>
    <row r="18" spans="1:8" x14ac:dyDescent="0.2">
      <c r="B18" s="1"/>
      <c r="C18" s="1"/>
      <c r="D18" s="1"/>
      <c r="E18" s="1"/>
      <c r="F18" s="1"/>
      <c r="G18" s="1"/>
      <c r="H18" s="1"/>
    </row>
    <row r="19" spans="1:8" x14ac:dyDescent="0.2">
      <c r="B19" s="1"/>
      <c r="C19" s="1"/>
      <c r="D19" s="1"/>
      <c r="E19" s="1"/>
      <c r="F19" s="1"/>
      <c r="G19" s="1"/>
      <c r="H19" s="1"/>
    </row>
    <row r="20" spans="1:8" x14ac:dyDescent="0.2">
      <c r="A20" t="s">
        <v>23</v>
      </c>
      <c r="B20" s="1">
        <v>61943803</v>
      </c>
      <c r="C20" s="1">
        <v>33867266</v>
      </c>
      <c r="D20" s="1">
        <v>0</v>
      </c>
      <c r="E20" s="1">
        <v>0</v>
      </c>
      <c r="F20" s="1">
        <v>0</v>
      </c>
      <c r="G20" s="1">
        <v>0</v>
      </c>
      <c r="H20" s="1">
        <f>SUM(B20:G20)</f>
        <v>95811069</v>
      </c>
    </row>
    <row r="21" spans="1:8" x14ac:dyDescent="0.2">
      <c r="A21" t="s">
        <v>24</v>
      </c>
      <c r="B21" s="1">
        <v>195167</v>
      </c>
      <c r="C21" s="1">
        <v>82371</v>
      </c>
      <c r="D21" s="1">
        <v>0</v>
      </c>
      <c r="E21" s="1">
        <v>0</v>
      </c>
      <c r="F21" s="1">
        <v>0</v>
      </c>
      <c r="G21" s="1">
        <v>0</v>
      </c>
      <c r="H21" s="1">
        <f t="shared" ref="H21:H22" si="2">SUM(B21:G21)</f>
        <v>277538</v>
      </c>
    </row>
    <row r="22" spans="1:8" x14ac:dyDescent="0.2">
      <c r="A22" t="s">
        <v>25</v>
      </c>
      <c r="B22" s="6">
        <v>550311</v>
      </c>
      <c r="C22" s="6">
        <v>227808</v>
      </c>
      <c r="D22" s="6">
        <v>0</v>
      </c>
      <c r="E22" s="6">
        <v>0</v>
      </c>
      <c r="F22" s="6">
        <v>0</v>
      </c>
      <c r="G22" s="6">
        <v>0</v>
      </c>
      <c r="H22" s="6">
        <f t="shared" si="2"/>
        <v>778119</v>
      </c>
    </row>
    <row r="23" spans="1:8" x14ac:dyDescent="0.2">
      <c r="A23" t="s">
        <v>26</v>
      </c>
      <c r="B23" s="1">
        <f>SUM(B20:B22)</f>
        <v>62689281</v>
      </c>
      <c r="C23" s="1">
        <f t="shared" ref="C23:H23" si="3">SUM(C20:C22)</f>
        <v>34177445</v>
      </c>
      <c r="D23" s="1">
        <f t="shared" si="3"/>
        <v>0</v>
      </c>
      <c r="E23" s="1">
        <f t="shared" si="3"/>
        <v>0</v>
      </c>
      <c r="F23" s="1">
        <f t="shared" si="3"/>
        <v>0</v>
      </c>
      <c r="G23" s="1">
        <f t="shared" si="3"/>
        <v>0</v>
      </c>
      <c r="H23" s="1">
        <f t="shared" si="3"/>
        <v>96866726</v>
      </c>
    </row>
    <row r="24" spans="1:8" x14ac:dyDescent="0.2">
      <c r="A24" t="s">
        <v>16</v>
      </c>
      <c r="B24" s="1">
        <f>B23/$B$5</f>
        <v>5599.7571237159445</v>
      </c>
      <c r="C24" s="1">
        <f t="shared" ref="C24:H24" si="4">C23/$B$5</f>
        <v>3052.9205002233139</v>
      </c>
      <c r="D24" s="1">
        <f t="shared" si="4"/>
        <v>0</v>
      </c>
      <c r="E24" s="1">
        <f t="shared" si="4"/>
        <v>0</v>
      </c>
      <c r="F24" s="1">
        <f t="shared" si="4"/>
        <v>0</v>
      </c>
      <c r="G24" s="1">
        <f t="shared" si="4"/>
        <v>0</v>
      </c>
      <c r="H24" s="1">
        <f t="shared" si="4"/>
        <v>8652.6776239392584</v>
      </c>
    </row>
    <row r="25" spans="1:8" x14ac:dyDescent="0.2">
      <c r="B25" s="1"/>
      <c r="C25" s="1"/>
      <c r="D25" s="1"/>
      <c r="E25" s="1"/>
      <c r="F25" s="1"/>
      <c r="G25" s="1"/>
      <c r="H25" s="1"/>
    </row>
    <row r="26" spans="1:8" x14ac:dyDescent="0.2">
      <c r="A26" t="s">
        <v>17</v>
      </c>
      <c r="B26" s="1">
        <v>56572362</v>
      </c>
      <c r="C26" s="1">
        <v>4362230</v>
      </c>
      <c r="D26" s="1">
        <v>0</v>
      </c>
      <c r="E26" s="1">
        <v>184869</v>
      </c>
      <c r="F26" s="1">
        <v>40908</v>
      </c>
      <c r="G26" s="1">
        <v>5</v>
      </c>
      <c r="H26" s="1">
        <v>61395996</v>
      </c>
    </row>
    <row r="27" spans="1:8" x14ac:dyDescent="0.2">
      <c r="A27" t="s">
        <v>18</v>
      </c>
      <c r="B27" s="1">
        <f>B26/$B$5</f>
        <v>5053.3597141581067</v>
      </c>
      <c r="C27" s="1">
        <f t="shared" ref="C27:H27" si="5">C26/$B$5</f>
        <v>389.65877623939258</v>
      </c>
      <c r="D27" s="1">
        <f t="shared" si="5"/>
        <v>0</v>
      </c>
      <c r="E27" s="1">
        <f t="shared" si="5"/>
        <v>16.513532827154979</v>
      </c>
      <c r="F27" s="1">
        <f t="shared" si="5"/>
        <v>3.6541313086199194</v>
      </c>
      <c r="G27" s="1">
        <f t="shared" si="5"/>
        <v>4.4662795891022776E-4</v>
      </c>
      <c r="H27" s="1">
        <f t="shared" si="5"/>
        <v>5484.2336757481016</v>
      </c>
    </row>
    <row r="28" spans="1:8" x14ac:dyDescent="0.2">
      <c r="B28" s="1"/>
    </row>
    <row r="29" spans="1:8" x14ac:dyDescent="0.2">
      <c r="B29" s="1"/>
    </row>
    <row r="30" spans="1:8" x14ac:dyDescent="0.2">
      <c r="A30" t="s">
        <v>28</v>
      </c>
      <c r="B30" s="1"/>
    </row>
    <row r="31" spans="1:8" x14ac:dyDescent="0.2">
      <c r="A31" t="s">
        <v>61</v>
      </c>
      <c r="B31" s="1"/>
    </row>
    <row r="32" spans="1:8" x14ac:dyDescent="0.2">
      <c r="B32" s="1"/>
    </row>
    <row r="33" spans="1:2" x14ac:dyDescent="0.2">
      <c r="A33" t="s">
        <v>32</v>
      </c>
      <c r="B33" s="1"/>
    </row>
    <row r="34" spans="1:2" x14ac:dyDescent="0.2">
      <c r="A34" t="s">
        <v>33</v>
      </c>
      <c r="B34" s="1"/>
    </row>
    <row r="35" spans="1:2" x14ac:dyDescent="0.2">
      <c r="B35" s="1"/>
    </row>
    <row r="36" spans="1:2" x14ac:dyDescent="0.2">
      <c r="A36" t="s">
        <v>34</v>
      </c>
      <c r="B36" s="1"/>
    </row>
    <row r="37" spans="1:2" x14ac:dyDescent="0.2">
      <c r="A37" t="s">
        <v>35</v>
      </c>
    </row>
    <row r="38" spans="1:2" x14ac:dyDescent="0.2">
      <c r="A38" t="s">
        <v>36</v>
      </c>
      <c r="B38" s="1"/>
    </row>
    <row r="39" spans="1:2" x14ac:dyDescent="0.2">
      <c r="B39" s="3"/>
    </row>
    <row r="40" spans="1:2" x14ac:dyDescent="0.2">
      <c r="A40" t="s">
        <v>37</v>
      </c>
      <c r="B40" s="1"/>
    </row>
    <row r="41" spans="1:2" x14ac:dyDescent="0.2">
      <c r="A41" t="s">
        <v>38</v>
      </c>
      <c r="B41" s="1"/>
    </row>
    <row r="42" spans="1:2" x14ac:dyDescent="0.2">
      <c r="B42" s="1"/>
    </row>
    <row r="43" spans="1:2" x14ac:dyDescent="0.2">
      <c r="A43" t="s">
        <v>39</v>
      </c>
    </row>
    <row r="45" spans="1:2" x14ac:dyDescent="0.2">
      <c r="A45" t="s">
        <v>41</v>
      </c>
    </row>
    <row r="46" spans="1:2" x14ac:dyDescent="0.2">
      <c r="A46" t="s">
        <v>42</v>
      </c>
    </row>
  </sheetData>
  <mergeCells count="2">
    <mergeCell ref="B7:D7"/>
    <mergeCell ref="E7:G7"/>
  </mergeCells>
  <pageMargins left="0.7" right="0.7" top="0.75" bottom="0.75" header="0.3" footer="0.3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H46"/>
  <sheetViews>
    <sheetView topLeftCell="A4" workbookViewId="0">
      <selection activeCell="D15" sqref="D15"/>
    </sheetView>
  </sheetViews>
  <sheetFormatPr defaultRowHeight="12.75" x14ac:dyDescent="0.2"/>
  <cols>
    <col min="1" max="1" width="39" customWidth="1"/>
    <col min="2" max="2" width="12" bestFit="1" customWidth="1"/>
    <col min="3" max="3" width="11.5703125" customWidth="1"/>
    <col min="4" max="4" width="12" bestFit="1" customWidth="1"/>
    <col min="5" max="7" width="11.5703125" customWidth="1"/>
    <col min="8" max="8" width="12" bestFit="1" customWidth="1"/>
  </cols>
  <sheetData>
    <row r="2" spans="1:8" x14ac:dyDescent="0.2">
      <c r="A2" t="s">
        <v>29</v>
      </c>
    </row>
    <row r="3" spans="1:8" x14ac:dyDescent="0.2">
      <c r="A3" t="s">
        <v>30</v>
      </c>
    </row>
    <row r="5" spans="1:8" x14ac:dyDescent="0.2">
      <c r="A5" t="s">
        <v>0</v>
      </c>
      <c r="B5" s="4">
        <v>10851</v>
      </c>
      <c r="E5" t="s">
        <v>47</v>
      </c>
      <c r="F5" s="12">
        <v>1720</v>
      </c>
    </row>
    <row r="6" spans="1:8" x14ac:dyDescent="0.2">
      <c r="B6" s="4"/>
    </row>
    <row r="7" spans="1:8" x14ac:dyDescent="0.2">
      <c r="B7" s="14" t="s">
        <v>31</v>
      </c>
      <c r="C7" s="15"/>
      <c r="D7" s="16"/>
      <c r="E7" s="17" t="s">
        <v>40</v>
      </c>
      <c r="F7" s="18"/>
      <c r="G7" s="19"/>
      <c r="H7" s="5" t="s">
        <v>27</v>
      </c>
    </row>
    <row r="8" spans="1:8" x14ac:dyDescent="0.2">
      <c r="B8" s="7" t="s">
        <v>2</v>
      </c>
      <c r="C8" s="5" t="s">
        <v>1</v>
      </c>
      <c r="D8" s="8" t="s">
        <v>5</v>
      </c>
      <c r="E8" s="7" t="s">
        <v>7</v>
      </c>
      <c r="F8" s="5" t="s">
        <v>7</v>
      </c>
      <c r="G8" s="8" t="s">
        <v>10</v>
      </c>
      <c r="H8" s="5" t="s">
        <v>12</v>
      </c>
    </row>
    <row r="9" spans="1:8" x14ac:dyDescent="0.2">
      <c r="B9" s="9" t="s">
        <v>3</v>
      </c>
      <c r="C9" s="2" t="s">
        <v>4</v>
      </c>
      <c r="D9" s="10" t="s">
        <v>60</v>
      </c>
      <c r="E9" s="9" t="s">
        <v>8</v>
      </c>
      <c r="F9" s="2" t="s">
        <v>9</v>
      </c>
      <c r="G9" s="10" t="s">
        <v>11</v>
      </c>
      <c r="H9" s="2" t="s">
        <v>13</v>
      </c>
    </row>
    <row r="11" spans="1:8" x14ac:dyDescent="0.2">
      <c r="A11" t="s">
        <v>56</v>
      </c>
      <c r="B11" s="1">
        <v>114205177</v>
      </c>
      <c r="C11" s="1">
        <v>29321008</v>
      </c>
      <c r="D11" s="1">
        <v>0</v>
      </c>
      <c r="E11" s="1">
        <v>6867279</v>
      </c>
      <c r="F11" s="1">
        <v>461166</v>
      </c>
      <c r="G11" s="1">
        <v>8300</v>
      </c>
      <c r="H11" s="1">
        <v>167040621</v>
      </c>
    </row>
    <row r="12" spans="1:8" x14ac:dyDescent="0.2">
      <c r="A12" t="s">
        <v>57</v>
      </c>
      <c r="B12" s="1">
        <v>114791926</v>
      </c>
      <c r="C12" s="1">
        <v>29449815</v>
      </c>
      <c r="D12" s="1">
        <f>427435.74+133618.1+96779.11</f>
        <v>657832.94999999995</v>
      </c>
      <c r="E12" s="1">
        <v>6927699</v>
      </c>
      <c r="F12" s="1">
        <v>507046</v>
      </c>
      <c r="G12" s="1">
        <v>7677</v>
      </c>
      <c r="H12" s="1">
        <v>164694706</v>
      </c>
    </row>
    <row r="13" spans="1:8" x14ac:dyDescent="0.2">
      <c r="A13" t="s">
        <v>22</v>
      </c>
      <c r="B13" s="1">
        <f>B12/$B$5</f>
        <v>10578.925997603907</v>
      </c>
      <c r="C13" s="1">
        <f t="shared" ref="C13:H13" si="0">C12/$B$5</f>
        <v>2714.0185236383745</v>
      </c>
      <c r="D13" s="1">
        <f t="shared" si="0"/>
        <v>60.624177495161732</v>
      </c>
      <c r="E13" s="1">
        <f t="shared" si="0"/>
        <v>638.4387614044789</v>
      </c>
      <c r="F13" s="1">
        <f t="shared" si="0"/>
        <v>46.728043498295087</v>
      </c>
      <c r="G13" s="1">
        <f t="shared" si="0"/>
        <v>0.70749239701410005</v>
      </c>
      <c r="H13" s="1">
        <f t="shared" si="0"/>
        <v>15177.83669707861</v>
      </c>
    </row>
    <row r="14" spans="1:8" x14ac:dyDescent="0.2">
      <c r="B14" s="1"/>
      <c r="C14" s="1"/>
      <c r="D14" s="1"/>
      <c r="E14" s="1"/>
      <c r="F14" s="1"/>
      <c r="G14" s="1"/>
      <c r="H14" s="1"/>
    </row>
    <row r="15" spans="1:8" x14ac:dyDescent="0.2">
      <c r="A15" t="s">
        <v>58</v>
      </c>
      <c r="B15" s="1">
        <v>114157297</v>
      </c>
      <c r="C15" s="1">
        <v>16904831</v>
      </c>
      <c r="D15" s="1">
        <v>25280601</v>
      </c>
      <c r="E15" s="1">
        <v>6426892</v>
      </c>
      <c r="F15" s="1">
        <v>662575</v>
      </c>
      <c r="G15" s="1">
        <v>14733</v>
      </c>
      <c r="H15" s="1">
        <v>176655611</v>
      </c>
    </row>
    <row r="16" spans="1:8" x14ac:dyDescent="0.2">
      <c r="A16" t="s">
        <v>59</v>
      </c>
      <c r="B16" s="1">
        <v>111792905</v>
      </c>
      <c r="C16" s="1">
        <v>16904831</v>
      </c>
      <c r="D16" s="1">
        <v>10551510</v>
      </c>
      <c r="E16" s="1">
        <v>5809227</v>
      </c>
      <c r="F16" s="1">
        <v>656326</v>
      </c>
      <c r="G16" s="1">
        <v>12548</v>
      </c>
      <c r="H16" s="1">
        <v>155843092</v>
      </c>
    </row>
    <row r="17" spans="1:8" x14ac:dyDescent="0.2">
      <c r="A17" t="s">
        <v>21</v>
      </c>
      <c r="B17" s="1">
        <f>B16/$B$5</f>
        <v>10302.544005160815</v>
      </c>
      <c r="C17" s="1">
        <f t="shared" ref="C17:H17" si="1">C16/$B$5</f>
        <v>1557.9053543452217</v>
      </c>
      <c r="D17" s="1">
        <f t="shared" si="1"/>
        <v>972.39977882222831</v>
      </c>
      <c r="E17" s="1">
        <f t="shared" si="1"/>
        <v>535.36328448990878</v>
      </c>
      <c r="F17" s="13">
        <f>F16/$B$5</f>
        <v>60.485300893926826</v>
      </c>
      <c r="G17" s="1">
        <f>G16/$B$5</f>
        <v>1.1563911160261726</v>
      </c>
      <c r="H17" s="1">
        <f t="shared" si="1"/>
        <v>14362.094922126993</v>
      </c>
    </row>
    <row r="18" spans="1:8" x14ac:dyDescent="0.2">
      <c r="B18" s="1"/>
      <c r="C18" s="1"/>
      <c r="D18" s="1"/>
      <c r="E18" s="1"/>
      <c r="F18" s="1"/>
      <c r="G18" s="1"/>
      <c r="H18" s="1"/>
    </row>
    <row r="19" spans="1:8" x14ac:dyDescent="0.2">
      <c r="B19" s="1"/>
      <c r="C19" s="1"/>
      <c r="D19" s="1"/>
      <c r="E19" s="1"/>
      <c r="F19" s="1"/>
      <c r="G19" s="1"/>
      <c r="H19" s="1"/>
    </row>
    <row r="20" spans="1:8" x14ac:dyDescent="0.2">
      <c r="A20" t="s">
        <v>23</v>
      </c>
      <c r="B20" s="1">
        <f>51908164+13730983</f>
        <v>65639147</v>
      </c>
      <c r="C20" s="1">
        <f>21134181+5590544</f>
        <v>26724725</v>
      </c>
      <c r="D20" s="1">
        <v>0</v>
      </c>
      <c r="E20" s="1">
        <v>0</v>
      </c>
      <c r="F20" s="1">
        <v>0</v>
      </c>
      <c r="G20" s="1">
        <v>0</v>
      </c>
      <c r="H20" s="1">
        <f>SUM(B20:G20)</f>
        <v>92363872</v>
      </c>
    </row>
    <row r="21" spans="1:8" x14ac:dyDescent="0.2">
      <c r="A21" t="s">
        <v>24</v>
      </c>
      <c r="B21" s="1">
        <v>375235</v>
      </c>
      <c r="C21" s="1">
        <v>139683</v>
      </c>
      <c r="D21" s="1">
        <v>0</v>
      </c>
      <c r="E21" s="1">
        <v>0</v>
      </c>
      <c r="F21" s="1">
        <v>0</v>
      </c>
      <c r="G21" s="1">
        <v>0</v>
      </c>
      <c r="H21" s="1">
        <f t="shared" ref="H21:H22" si="2">SUM(B21:G21)</f>
        <v>514918</v>
      </c>
    </row>
    <row r="22" spans="1:8" x14ac:dyDescent="0.2">
      <c r="A22" t="s">
        <v>25</v>
      </c>
      <c r="B22" s="6">
        <v>648789</v>
      </c>
      <c r="C22" s="6">
        <v>230241</v>
      </c>
      <c r="D22" s="6">
        <v>0</v>
      </c>
      <c r="E22" s="6">
        <v>0</v>
      </c>
      <c r="F22" s="6">
        <v>0</v>
      </c>
      <c r="G22" s="6">
        <v>0</v>
      </c>
      <c r="H22" s="6">
        <f t="shared" si="2"/>
        <v>879030</v>
      </c>
    </row>
    <row r="23" spans="1:8" x14ac:dyDescent="0.2">
      <c r="A23" t="s">
        <v>26</v>
      </c>
      <c r="B23" s="1">
        <f>SUM(B20:B22)</f>
        <v>66663171</v>
      </c>
      <c r="C23" s="1">
        <f t="shared" ref="C23:H23" si="3">SUM(C20:C22)</f>
        <v>27094649</v>
      </c>
      <c r="D23" s="1">
        <f t="shared" si="3"/>
        <v>0</v>
      </c>
      <c r="E23" s="1">
        <f t="shared" si="3"/>
        <v>0</v>
      </c>
      <c r="F23" s="1">
        <f t="shared" si="3"/>
        <v>0</v>
      </c>
      <c r="G23" s="1">
        <f t="shared" si="3"/>
        <v>0</v>
      </c>
      <c r="H23" s="1">
        <f t="shared" si="3"/>
        <v>93757820</v>
      </c>
    </row>
    <row r="24" spans="1:8" x14ac:dyDescent="0.2">
      <c r="A24" t="s">
        <v>16</v>
      </c>
      <c r="B24" s="1">
        <f>B23/$B$5</f>
        <v>6143.5048382637542</v>
      </c>
      <c r="C24" s="1">
        <f t="shared" ref="C24:H24" si="4">C23/$B$5</f>
        <v>2496.9725370933556</v>
      </c>
      <c r="D24" s="1">
        <f t="shared" si="4"/>
        <v>0</v>
      </c>
      <c r="E24" s="1">
        <f t="shared" si="4"/>
        <v>0</v>
      </c>
      <c r="F24" s="1">
        <f t="shared" si="4"/>
        <v>0</v>
      </c>
      <c r="G24" s="1">
        <f t="shared" si="4"/>
        <v>0</v>
      </c>
      <c r="H24" s="1">
        <f t="shared" si="4"/>
        <v>8640.4773753571098</v>
      </c>
    </row>
    <row r="25" spans="1:8" x14ac:dyDescent="0.2">
      <c r="B25" s="1"/>
      <c r="C25" s="1"/>
      <c r="D25" s="1"/>
      <c r="E25" s="1"/>
      <c r="F25" s="1"/>
      <c r="G25" s="1"/>
      <c r="H25" s="1"/>
    </row>
    <row r="26" spans="1:8" x14ac:dyDescent="0.2">
      <c r="A26" t="s">
        <v>17</v>
      </c>
      <c r="B26" s="1">
        <f>5974056+31086986+5869963</f>
        <v>42931005</v>
      </c>
      <c r="C26" s="1">
        <v>749892</v>
      </c>
      <c r="D26" s="1">
        <v>0</v>
      </c>
      <c r="E26" s="1">
        <f>25144+214186+87229</f>
        <v>326559</v>
      </c>
      <c r="F26" s="1">
        <v>37733</v>
      </c>
      <c r="G26" s="1">
        <v>139</v>
      </c>
      <c r="H26" s="1">
        <v>44567713</v>
      </c>
    </row>
    <row r="27" spans="1:8" x14ac:dyDescent="0.2">
      <c r="A27" t="s">
        <v>18</v>
      </c>
      <c r="B27" s="1">
        <f>B26/$B$5</f>
        <v>3956.4100082941663</v>
      </c>
      <c r="C27" s="1">
        <f t="shared" ref="C27:H27" si="5">C26/$B$5</f>
        <v>69.108100635886089</v>
      </c>
      <c r="D27" s="1">
        <f t="shared" si="5"/>
        <v>0</v>
      </c>
      <c r="E27" s="1">
        <f t="shared" si="5"/>
        <v>30.094829969588055</v>
      </c>
      <c r="F27" s="1">
        <f t="shared" si="5"/>
        <v>3.4773753571099437</v>
      </c>
      <c r="G27" s="1">
        <f t="shared" si="5"/>
        <v>1.2809879273799649E-2</v>
      </c>
      <c r="H27" s="1">
        <f t="shared" si="5"/>
        <v>4107.2447700672747</v>
      </c>
    </row>
    <row r="28" spans="1:8" x14ac:dyDescent="0.2">
      <c r="B28" s="1"/>
    </row>
    <row r="29" spans="1:8" x14ac:dyDescent="0.2">
      <c r="B29" s="1"/>
    </row>
    <row r="30" spans="1:8" x14ac:dyDescent="0.2">
      <c r="A30" t="s">
        <v>28</v>
      </c>
      <c r="B30" s="1"/>
    </row>
    <row r="31" spans="1:8" x14ac:dyDescent="0.2">
      <c r="A31" t="s">
        <v>61</v>
      </c>
      <c r="B31" s="1"/>
    </row>
    <row r="32" spans="1:8" x14ac:dyDescent="0.2">
      <c r="B32" s="1"/>
    </row>
    <row r="33" spans="1:2" x14ac:dyDescent="0.2">
      <c r="A33" t="s">
        <v>32</v>
      </c>
      <c r="B33" s="1"/>
    </row>
    <row r="34" spans="1:2" x14ac:dyDescent="0.2">
      <c r="A34" t="s">
        <v>33</v>
      </c>
      <c r="B34" s="1"/>
    </row>
    <row r="35" spans="1:2" x14ac:dyDescent="0.2">
      <c r="B35" s="1"/>
    </row>
    <row r="36" spans="1:2" x14ac:dyDescent="0.2">
      <c r="A36" t="s">
        <v>34</v>
      </c>
      <c r="B36" s="1"/>
    </row>
    <row r="37" spans="1:2" x14ac:dyDescent="0.2">
      <c r="A37" t="s">
        <v>35</v>
      </c>
    </row>
    <row r="38" spans="1:2" x14ac:dyDescent="0.2">
      <c r="A38" t="s">
        <v>36</v>
      </c>
      <c r="B38" s="1"/>
    </row>
    <row r="39" spans="1:2" x14ac:dyDescent="0.2">
      <c r="B39" s="3"/>
    </row>
    <row r="40" spans="1:2" x14ac:dyDescent="0.2">
      <c r="A40" t="s">
        <v>37</v>
      </c>
      <c r="B40" s="1"/>
    </row>
    <row r="41" spans="1:2" x14ac:dyDescent="0.2">
      <c r="A41" t="s">
        <v>38</v>
      </c>
      <c r="B41" s="1"/>
    </row>
    <row r="42" spans="1:2" x14ac:dyDescent="0.2">
      <c r="B42" s="1"/>
    </row>
    <row r="43" spans="1:2" x14ac:dyDescent="0.2">
      <c r="A43" t="s">
        <v>39</v>
      </c>
    </row>
    <row r="45" spans="1:2" x14ac:dyDescent="0.2">
      <c r="A45" t="s">
        <v>41</v>
      </c>
    </row>
    <row r="46" spans="1:2" x14ac:dyDescent="0.2">
      <c r="A46" t="s">
        <v>42</v>
      </c>
    </row>
  </sheetData>
  <mergeCells count="2">
    <mergeCell ref="B7:D7"/>
    <mergeCell ref="E7:G7"/>
  </mergeCells>
  <pageMargins left="0.7" right="0.7" top="0.75" bottom="0.75" header="0.3" footer="0.3"/>
  <pageSetup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11057-B50B-43D3-BB1E-35F0FA08E7C2}">
  <sheetPr codeName="Sheet5">
    <pageSetUpPr fitToPage="1"/>
  </sheetPr>
  <dimension ref="A2:H46"/>
  <sheetViews>
    <sheetView workbookViewId="0">
      <selection activeCell="F6" sqref="F6"/>
    </sheetView>
  </sheetViews>
  <sheetFormatPr defaultRowHeight="12.75" x14ac:dyDescent="0.2"/>
  <cols>
    <col min="1" max="1" width="39" customWidth="1"/>
    <col min="2" max="2" width="12" bestFit="1" customWidth="1"/>
    <col min="3" max="3" width="11.5703125" customWidth="1"/>
    <col min="4" max="4" width="12" bestFit="1" customWidth="1"/>
    <col min="5" max="7" width="11.5703125" customWidth="1"/>
    <col min="8" max="8" width="12" bestFit="1" customWidth="1"/>
  </cols>
  <sheetData>
    <row r="2" spans="1:8" x14ac:dyDescent="0.2">
      <c r="A2" t="s">
        <v>29</v>
      </c>
    </row>
    <row r="3" spans="1:8" x14ac:dyDescent="0.2">
      <c r="A3" t="s">
        <v>30</v>
      </c>
    </row>
    <row r="5" spans="1:8" x14ac:dyDescent="0.2">
      <c r="A5" t="s">
        <v>0</v>
      </c>
      <c r="B5" s="4">
        <v>9483</v>
      </c>
      <c r="E5" t="s">
        <v>47</v>
      </c>
      <c r="F5" s="11">
        <v>1487</v>
      </c>
    </row>
    <row r="6" spans="1:8" x14ac:dyDescent="0.2">
      <c r="B6" s="4"/>
    </row>
    <row r="7" spans="1:8" x14ac:dyDescent="0.2">
      <c r="B7" s="14" t="s">
        <v>31</v>
      </c>
      <c r="C7" s="15"/>
      <c r="D7" s="16"/>
      <c r="E7" s="17" t="s">
        <v>40</v>
      </c>
      <c r="F7" s="18"/>
      <c r="G7" s="19"/>
      <c r="H7" s="5" t="s">
        <v>27</v>
      </c>
    </row>
    <row r="8" spans="1:8" x14ac:dyDescent="0.2">
      <c r="B8" s="7" t="s">
        <v>2</v>
      </c>
      <c r="C8" s="5" t="s">
        <v>1</v>
      </c>
      <c r="D8" s="8" t="s">
        <v>5</v>
      </c>
      <c r="E8" s="7" t="s">
        <v>7</v>
      </c>
      <c r="F8" s="5" t="s">
        <v>7</v>
      </c>
      <c r="G8" s="8" t="s">
        <v>10</v>
      </c>
      <c r="H8" s="5" t="s">
        <v>12</v>
      </c>
    </row>
    <row r="9" spans="1:8" x14ac:dyDescent="0.2">
      <c r="B9" s="9" t="s">
        <v>3</v>
      </c>
      <c r="C9" s="2" t="s">
        <v>4</v>
      </c>
      <c r="D9" s="10" t="s">
        <v>6</v>
      </c>
      <c r="E9" s="9" t="s">
        <v>8</v>
      </c>
      <c r="F9" s="2" t="s">
        <v>9</v>
      </c>
      <c r="G9" s="10" t="s">
        <v>11</v>
      </c>
      <c r="H9" s="2" t="s">
        <v>13</v>
      </c>
    </row>
    <row r="11" spans="1:8" x14ac:dyDescent="0.2">
      <c r="A11" t="s">
        <v>52</v>
      </c>
      <c r="B11" s="1">
        <v>97160169</v>
      </c>
      <c r="C11" s="1">
        <v>17660125</v>
      </c>
      <c r="D11" s="1">
        <v>261679</v>
      </c>
      <c r="E11" s="1">
        <v>4102405</v>
      </c>
      <c r="F11" s="1">
        <v>311305</v>
      </c>
      <c r="G11" s="1">
        <v>20202</v>
      </c>
      <c r="H11" s="1">
        <v>148163497</v>
      </c>
    </row>
    <row r="12" spans="1:8" x14ac:dyDescent="0.2">
      <c r="A12" t="s">
        <v>53</v>
      </c>
      <c r="B12" s="1">
        <v>97387092</v>
      </c>
      <c r="C12" s="1">
        <v>17913403</v>
      </c>
      <c r="D12" s="1">
        <v>172230</v>
      </c>
      <c r="E12" s="1">
        <v>3429847</v>
      </c>
      <c r="F12" s="1">
        <v>373441</v>
      </c>
      <c r="G12" s="1">
        <v>11626</v>
      </c>
      <c r="H12" s="1">
        <v>147000517</v>
      </c>
    </row>
    <row r="13" spans="1:8" x14ac:dyDescent="0.2">
      <c r="A13" t="s">
        <v>22</v>
      </c>
      <c r="B13" s="1">
        <f>B12/$B$5</f>
        <v>10269.650110724455</v>
      </c>
      <c r="C13" s="1">
        <f t="shared" ref="C13:H13" si="0">C12/$B$5</f>
        <v>1889.0016872297797</v>
      </c>
      <c r="D13" s="1">
        <f t="shared" si="0"/>
        <v>18.161974058842137</v>
      </c>
      <c r="E13" s="1">
        <f t="shared" si="0"/>
        <v>361.68374986818515</v>
      </c>
      <c r="F13" s="1">
        <f t="shared" si="0"/>
        <v>39.380048507856166</v>
      </c>
      <c r="G13" s="1">
        <f t="shared" si="0"/>
        <v>1.2259833386059265</v>
      </c>
      <c r="H13" s="1">
        <f t="shared" si="0"/>
        <v>15501.478118738796</v>
      </c>
    </row>
    <row r="14" spans="1:8" x14ac:dyDescent="0.2">
      <c r="B14" s="1"/>
      <c r="C14" s="1"/>
      <c r="D14" s="1"/>
      <c r="E14" s="1"/>
      <c r="F14" s="1"/>
      <c r="G14" s="1"/>
      <c r="H14" s="1"/>
    </row>
    <row r="15" spans="1:8" x14ac:dyDescent="0.2">
      <c r="A15" t="s">
        <v>54</v>
      </c>
      <c r="B15" s="1">
        <v>100537525</v>
      </c>
      <c r="C15" s="1">
        <v>17832125</v>
      </c>
      <c r="D15" s="1">
        <v>21775456</v>
      </c>
      <c r="E15" s="1">
        <v>4148200</v>
      </c>
      <c r="F15" s="1">
        <v>413244</v>
      </c>
      <c r="G15" s="1">
        <v>20000</v>
      </c>
      <c r="H15" s="1">
        <v>150732786</v>
      </c>
    </row>
    <row r="16" spans="1:8" x14ac:dyDescent="0.2">
      <c r="A16" t="s">
        <v>55</v>
      </c>
      <c r="B16" s="1">
        <v>97432720</v>
      </c>
      <c r="C16" s="1">
        <v>17628292</v>
      </c>
      <c r="D16" s="1">
        <v>18946251</v>
      </c>
      <c r="E16" s="1">
        <v>3722825</v>
      </c>
      <c r="F16" s="1">
        <v>411014</v>
      </c>
      <c r="G16" s="1">
        <v>9936</v>
      </c>
      <c r="H16" s="1">
        <v>142657110</v>
      </c>
    </row>
    <row r="17" spans="1:8" x14ac:dyDescent="0.2">
      <c r="A17" t="s">
        <v>21</v>
      </c>
      <c r="B17" s="1">
        <f>B16/$B$5</f>
        <v>10274.461668248445</v>
      </c>
      <c r="C17" s="1">
        <f t="shared" ref="C17:H17" si="1">C16/$B$5</f>
        <v>1858.9362016239586</v>
      </c>
      <c r="D17" s="1">
        <f t="shared" si="1"/>
        <v>1997.9174311926606</v>
      </c>
      <c r="E17" s="1">
        <f t="shared" si="1"/>
        <v>392.57882526626594</v>
      </c>
      <c r="F17" s="3">
        <f>F16/$B$5</f>
        <v>43.342191289676265</v>
      </c>
      <c r="G17" s="1">
        <f>G16/$B$5</f>
        <v>1.0477696931350837</v>
      </c>
      <c r="H17" s="1">
        <f t="shared" si="1"/>
        <v>15043.45776652958</v>
      </c>
    </row>
    <row r="18" spans="1:8" x14ac:dyDescent="0.2">
      <c r="B18" s="1"/>
      <c r="C18" s="1"/>
      <c r="D18" s="1"/>
      <c r="E18" s="1"/>
      <c r="F18" s="1"/>
      <c r="G18" s="1"/>
      <c r="H18" s="1"/>
    </row>
    <row r="19" spans="1:8" x14ac:dyDescent="0.2">
      <c r="B19" s="1"/>
      <c r="C19" s="1"/>
      <c r="D19" s="1"/>
      <c r="E19" s="1"/>
      <c r="F19" s="1"/>
      <c r="G19" s="1"/>
      <c r="H19" s="1"/>
    </row>
    <row r="20" spans="1:8" x14ac:dyDescent="0.2">
      <c r="A20" t="s">
        <v>23</v>
      </c>
      <c r="B20" s="1">
        <f>41827630+6155277</f>
        <v>47982907</v>
      </c>
      <c r="C20" s="1">
        <f>15030982+2189020</f>
        <v>17220002</v>
      </c>
      <c r="D20" s="1">
        <v>0</v>
      </c>
      <c r="E20" s="1">
        <v>0</v>
      </c>
      <c r="F20" s="1">
        <v>0</v>
      </c>
      <c r="G20" s="1">
        <v>0</v>
      </c>
      <c r="H20" s="1">
        <f>SUM(B20:G20)</f>
        <v>65202909</v>
      </c>
    </row>
    <row r="21" spans="1:8" x14ac:dyDescent="0.2">
      <c r="A21" t="s">
        <v>24</v>
      </c>
      <c r="B21" s="1">
        <v>380320</v>
      </c>
      <c r="C21" s="1">
        <v>122156</v>
      </c>
      <c r="D21" s="1">
        <v>0</v>
      </c>
      <c r="E21" s="1">
        <v>0</v>
      </c>
      <c r="F21" s="1">
        <v>0</v>
      </c>
      <c r="G21" s="1">
        <v>0</v>
      </c>
      <c r="H21" s="1">
        <f>SUM(B21:G21)</f>
        <v>502476</v>
      </c>
    </row>
    <row r="22" spans="1:8" x14ac:dyDescent="0.2">
      <c r="A22" t="s">
        <v>25</v>
      </c>
      <c r="B22" s="6">
        <v>253543</v>
      </c>
      <c r="C22" s="6">
        <v>88868</v>
      </c>
      <c r="D22" s="6">
        <v>0</v>
      </c>
      <c r="E22" s="6">
        <v>0</v>
      </c>
      <c r="F22" s="6">
        <v>0</v>
      </c>
      <c r="G22" s="6">
        <v>0</v>
      </c>
      <c r="H22" s="6">
        <f>SUM(B22:G22)</f>
        <v>342411</v>
      </c>
    </row>
    <row r="23" spans="1:8" x14ac:dyDescent="0.2">
      <c r="A23" t="s">
        <v>26</v>
      </c>
      <c r="B23" s="1">
        <f>SUM(B20:B22)</f>
        <v>48616770</v>
      </c>
      <c r="C23" s="1">
        <f t="shared" ref="C23:H23" si="2">SUM(C20:C22)</f>
        <v>17431026</v>
      </c>
      <c r="D23" s="1">
        <f t="shared" si="2"/>
        <v>0</v>
      </c>
      <c r="E23" s="1">
        <f t="shared" si="2"/>
        <v>0</v>
      </c>
      <c r="F23" s="1">
        <f t="shared" si="2"/>
        <v>0</v>
      </c>
      <c r="G23" s="1">
        <f t="shared" si="2"/>
        <v>0</v>
      </c>
      <c r="H23" s="1">
        <f t="shared" si="2"/>
        <v>66047796</v>
      </c>
    </row>
    <row r="24" spans="1:8" x14ac:dyDescent="0.2">
      <c r="A24" t="s">
        <v>16</v>
      </c>
      <c r="B24" s="1">
        <f>B23/$B$5</f>
        <v>5126.7288832647901</v>
      </c>
      <c r="C24" s="1">
        <f t="shared" ref="C24:H24" si="3">C23/$B$5</f>
        <v>1838.1341347674786</v>
      </c>
      <c r="D24" s="1">
        <f t="shared" si="3"/>
        <v>0</v>
      </c>
      <c r="E24" s="1">
        <f t="shared" si="3"/>
        <v>0</v>
      </c>
      <c r="F24" s="1">
        <f t="shared" si="3"/>
        <v>0</v>
      </c>
      <c r="G24" s="1">
        <f t="shared" si="3"/>
        <v>0</v>
      </c>
      <c r="H24" s="1">
        <f t="shared" si="3"/>
        <v>6964.863018032268</v>
      </c>
    </row>
    <row r="25" spans="1:8" x14ac:dyDescent="0.2">
      <c r="B25" s="1"/>
      <c r="C25" s="1"/>
      <c r="D25" s="1"/>
      <c r="E25" s="1"/>
      <c r="F25" s="1"/>
      <c r="G25" s="1"/>
      <c r="H25" s="1"/>
    </row>
    <row r="26" spans="1:8" x14ac:dyDescent="0.2">
      <c r="A26" t="s">
        <v>17</v>
      </c>
      <c r="B26" s="1">
        <v>45253688</v>
      </c>
      <c r="C26" s="1">
        <v>334450</v>
      </c>
      <c r="D26" s="1">
        <v>6138</v>
      </c>
      <c r="E26" s="1">
        <v>102761</v>
      </c>
      <c r="F26" s="1">
        <v>25590</v>
      </c>
      <c r="G26" s="1">
        <v>201</v>
      </c>
      <c r="H26" s="1">
        <v>46810159</v>
      </c>
    </row>
    <row r="27" spans="1:8" x14ac:dyDescent="0.2">
      <c r="A27" t="s">
        <v>18</v>
      </c>
      <c r="B27" s="1">
        <f>B26/$B$5</f>
        <v>4772.0856269113146</v>
      </c>
      <c r="C27" s="1">
        <f t="shared" ref="C27:H27" si="4">C26/$B$5</f>
        <v>35.268374986818515</v>
      </c>
      <c r="D27" s="1">
        <f t="shared" si="4"/>
        <v>0.64726352420120215</v>
      </c>
      <c r="E27" s="1">
        <f t="shared" si="4"/>
        <v>10.836338711378255</v>
      </c>
      <c r="F27" s="1">
        <f t="shared" si="4"/>
        <v>2.6985131287567223</v>
      </c>
      <c r="G27" s="1">
        <f t="shared" si="4"/>
        <v>2.1195824106295474E-2</v>
      </c>
      <c r="H27" s="1">
        <f t="shared" si="4"/>
        <v>4936.2183908045981</v>
      </c>
    </row>
    <row r="28" spans="1:8" x14ac:dyDescent="0.2">
      <c r="B28" s="1"/>
    </row>
    <row r="29" spans="1:8" x14ac:dyDescent="0.2">
      <c r="B29" s="1"/>
    </row>
    <row r="30" spans="1:8" x14ac:dyDescent="0.2">
      <c r="A30" t="s">
        <v>28</v>
      </c>
      <c r="B30" s="1"/>
    </row>
    <row r="31" spans="1:8" x14ac:dyDescent="0.2">
      <c r="B31" s="1"/>
    </row>
    <row r="32" spans="1:8" x14ac:dyDescent="0.2">
      <c r="B32" s="1"/>
    </row>
    <row r="33" spans="1:2" x14ac:dyDescent="0.2">
      <c r="A33" t="s">
        <v>32</v>
      </c>
      <c r="B33" s="1"/>
    </row>
    <row r="34" spans="1:2" x14ac:dyDescent="0.2">
      <c r="A34" t="s">
        <v>33</v>
      </c>
      <c r="B34" s="1"/>
    </row>
    <row r="35" spans="1:2" x14ac:dyDescent="0.2">
      <c r="B35" s="1"/>
    </row>
    <row r="36" spans="1:2" x14ac:dyDescent="0.2">
      <c r="A36" t="s">
        <v>34</v>
      </c>
      <c r="B36" s="1"/>
    </row>
    <row r="37" spans="1:2" x14ac:dyDescent="0.2">
      <c r="A37" t="s">
        <v>35</v>
      </c>
    </row>
    <row r="38" spans="1:2" x14ac:dyDescent="0.2">
      <c r="A38" t="s">
        <v>36</v>
      </c>
      <c r="B38" s="1"/>
    </row>
    <row r="39" spans="1:2" x14ac:dyDescent="0.2">
      <c r="B39" s="3"/>
    </row>
    <row r="40" spans="1:2" x14ac:dyDescent="0.2">
      <c r="A40" t="s">
        <v>37</v>
      </c>
      <c r="B40" s="1"/>
    </row>
    <row r="41" spans="1:2" x14ac:dyDescent="0.2">
      <c r="A41" t="s">
        <v>38</v>
      </c>
      <c r="B41" s="1"/>
    </row>
    <row r="42" spans="1:2" x14ac:dyDescent="0.2">
      <c r="B42" s="1"/>
    </row>
    <row r="43" spans="1:2" x14ac:dyDescent="0.2">
      <c r="A43" t="s">
        <v>39</v>
      </c>
    </row>
    <row r="45" spans="1:2" x14ac:dyDescent="0.2">
      <c r="A45" t="s">
        <v>41</v>
      </c>
    </row>
    <row r="46" spans="1:2" x14ac:dyDescent="0.2">
      <c r="A46" t="s">
        <v>42</v>
      </c>
    </row>
  </sheetData>
  <mergeCells count="2">
    <mergeCell ref="B7:D7"/>
    <mergeCell ref="E7:G7"/>
  </mergeCells>
  <pageMargins left="0.7" right="0.7" top="0.75" bottom="0.75" header="0.3" footer="0.3"/>
  <pageSetup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H46"/>
  <sheetViews>
    <sheetView workbookViewId="0">
      <selection activeCell="F5" sqref="F5"/>
    </sheetView>
  </sheetViews>
  <sheetFormatPr defaultRowHeight="12.75" x14ac:dyDescent="0.2"/>
  <cols>
    <col min="1" max="1" width="39" customWidth="1"/>
    <col min="2" max="3" width="11.5703125" customWidth="1"/>
    <col min="4" max="4" width="12" bestFit="1" customWidth="1"/>
    <col min="5" max="7" width="11.5703125" customWidth="1"/>
    <col min="8" max="8" width="12" bestFit="1" customWidth="1"/>
  </cols>
  <sheetData>
    <row r="2" spans="1:8" x14ac:dyDescent="0.2">
      <c r="A2" t="s">
        <v>29</v>
      </c>
    </row>
    <row r="3" spans="1:8" x14ac:dyDescent="0.2">
      <c r="A3" t="s">
        <v>30</v>
      </c>
    </row>
    <row r="5" spans="1:8" x14ac:dyDescent="0.2">
      <c r="A5" t="s">
        <v>0</v>
      </c>
      <c r="B5" s="4">
        <v>8524</v>
      </c>
      <c r="E5" t="s">
        <v>47</v>
      </c>
      <c r="F5" s="11">
        <v>1244</v>
      </c>
    </row>
    <row r="6" spans="1:8" x14ac:dyDescent="0.2">
      <c r="B6" s="4"/>
    </row>
    <row r="7" spans="1:8" x14ac:dyDescent="0.2">
      <c r="B7" s="14" t="s">
        <v>31</v>
      </c>
      <c r="C7" s="15"/>
      <c r="D7" s="16"/>
      <c r="E7" s="17" t="s">
        <v>40</v>
      </c>
      <c r="F7" s="18"/>
      <c r="G7" s="19"/>
      <c r="H7" s="5" t="s">
        <v>27</v>
      </c>
    </row>
    <row r="8" spans="1:8" x14ac:dyDescent="0.2">
      <c r="B8" s="7" t="s">
        <v>2</v>
      </c>
      <c r="C8" s="5" t="s">
        <v>1</v>
      </c>
      <c r="D8" s="8" t="s">
        <v>5</v>
      </c>
      <c r="E8" s="7" t="s">
        <v>7</v>
      </c>
      <c r="F8" s="5" t="s">
        <v>7</v>
      </c>
      <c r="G8" s="8" t="s">
        <v>10</v>
      </c>
      <c r="H8" s="5" t="s">
        <v>12</v>
      </c>
    </row>
    <row r="9" spans="1:8" x14ac:dyDescent="0.2">
      <c r="B9" s="9" t="s">
        <v>3</v>
      </c>
      <c r="C9" s="2" t="s">
        <v>4</v>
      </c>
      <c r="D9" s="10" t="s">
        <v>6</v>
      </c>
      <c r="E9" s="9" t="s">
        <v>8</v>
      </c>
      <c r="F9" s="2" t="s">
        <v>9</v>
      </c>
      <c r="G9" s="10" t="s">
        <v>11</v>
      </c>
      <c r="H9" s="2" t="s">
        <v>13</v>
      </c>
    </row>
    <row r="11" spans="1:8" x14ac:dyDescent="0.2">
      <c r="A11" t="s">
        <v>49</v>
      </c>
      <c r="B11" s="1">
        <v>76370860</v>
      </c>
      <c r="C11" s="1">
        <v>14351609</v>
      </c>
      <c r="D11" s="1">
        <v>313736</v>
      </c>
      <c r="E11" s="1">
        <v>3948043</v>
      </c>
      <c r="F11" s="1">
        <v>298418</v>
      </c>
      <c r="G11" s="1">
        <v>20000</v>
      </c>
      <c r="H11" s="1">
        <v>100945753</v>
      </c>
    </row>
    <row r="12" spans="1:8" x14ac:dyDescent="0.2">
      <c r="A12" t="s">
        <v>48</v>
      </c>
      <c r="B12" s="1">
        <v>78292577</v>
      </c>
      <c r="C12" s="1">
        <v>14651552</v>
      </c>
      <c r="D12" s="1">
        <v>434996</v>
      </c>
      <c r="E12" s="1">
        <v>3733534</v>
      </c>
      <c r="F12" s="1">
        <v>322495</v>
      </c>
      <c r="G12" s="1">
        <v>16127</v>
      </c>
      <c r="H12" s="1">
        <v>101613063</v>
      </c>
    </row>
    <row r="13" spans="1:8" x14ac:dyDescent="0.2">
      <c r="A13" t="s">
        <v>22</v>
      </c>
      <c r="B13" s="1">
        <f>B12/$B$5</f>
        <v>9184.9574143594564</v>
      </c>
      <c r="C13" s="1">
        <f t="shared" ref="C13:H13" si="0">C12/$B$5</f>
        <v>1718.8587517597373</v>
      </c>
      <c r="D13" s="1">
        <f t="shared" si="0"/>
        <v>51.031909901454718</v>
      </c>
      <c r="E13" s="1">
        <f t="shared" si="0"/>
        <v>438.00258094791178</v>
      </c>
      <c r="F13" s="1">
        <f t="shared" si="0"/>
        <v>37.833763491318628</v>
      </c>
      <c r="G13" s="1">
        <f t="shared" si="0"/>
        <v>1.8919521351478179</v>
      </c>
      <c r="H13" s="1">
        <f t="shared" si="0"/>
        <v>11920.819216330361</v>
      </c>
    </row>
    <row r="14" spans="1:8" x14ac:dyDescent="0.2">
      <c r="B14" s="1"/>
      <c r="C14" s="1"/>
      <c r="D14" s="1"/>
      <c r="E14" s="1"/>
      <c r="F14" s="1"/>
      <c r="G14" s="1"/>
      <c r="H14" s="1"/>
    </row>
    <row r="15" spans="1:8" x14ac:dyDescent="0.2">
      <c r="A15" t="s">
        <v>50</v>
      </c>
      <c r="B15" s="1">
        <v>79823232</v>
      </c>
      <c r="C15" s="1">
        <v>14520156</v>
      </c>
      <c r="D15" s="1">
        <v>57000000</v>
      </c>
      <c r="E15" s="1">
        <v>4798043</v>
      </c>
      <c r="F15" s="1">
        <v>511547</v>
      </c>
      <c r="G15" s="1">
        <v>20000</v>
      </c>
      <c r="H15" s="1">
        <v>162712753</v>
      </c>
    </row>
    <row r="16" spans="1:8" x14ac:dyDescent="0.2">
      <c r="A16" t="s">
        <v>51</v>
      </c>
      <c r="B16" s="1">
        <v>78629128</v>
      </c>
      <c r="C16" s="1">
        <v>14179406</v>
      </c>
      <c r="D16" s="1">
        <v>56103378</v>
      </c>
      <c r="E16" s="1">
        <v>4033382</v>
      </c>
      <c r="F16" s="1">
        <v>302484</v>
      </c>
      <c r="G16" s="1">
        <v>17690</v>
      </c>
      <c r="H16" s="1">
        <v>157253011</v>
      </c>
    </row>
    <row r="17" spans="1:8" x14ac:dyDescent="0.2">
      <c r="A17" t="s">
        <v>21</v>
      </c>
      <c r="B17" s="1">
        <f>B16/$B$5</f>
        <v>9224.4401689347724</v>
      </c>
      <c r="C17" s="1">
        <f t="shared" ref="C17:H17" si="1">C16/$B$5</f>
        <v>1663.4685593618019</v>
      </c>
      <c r="D17" s="1">
        <f t="shared" si="1"/>
        <v>6581.813467855467</v>
      </c>
      <c r="E17" s="1">
        <f t="shared" si="1"/>
        <v>473.17949319568277</v>
      </c>
      <c r="F17" s="1">
        <f t="shared" si="1"/>
        <v>35.486156733927736</v>
      </c>
      <c r="G17" s="1">
        <f>G16/$B$5</f>
        <v>2.0753167526982637</v>
      </c>
      <c r="H17" s="1">
        <f t="shared" si="1"/>
        <v>18448.265016424215</v>
      </c>
    </row>
    <row r="18" spans="1:8" x14ac:dyDescent="0.2">
      <c r="B18" s="1"/>
      <c r="C18" s="1"/>
      <c r="D18" s="1"/>
      <c r="E18" s="1"/>
      <c r="F18" s="1"/>
      <c r="G18" s="1"/>
      <c r="H18" s="1"/>
    </row>
    <row r="19" spans="1:8" x14ac:dyDescent="0.2">
      <c r="B19" s="1"/>
      <c r="C19" s="1"/>
      <c r="D19" s="1"/>
      <c r="E19" s="1"/>
      <c r="F19" s="1"/>
      <c r="G19" s="1"/>
      <c r="H19" s="1"/>
    </row>
    <row r="20" spans="1:8" x14ac:dyDescent="0.2">
      <c r="A20" t="s">
        <v>23</v>
      </c>
      <c r="B20" s="1">
        <f>36788115.66+5444317.16</f>
        <v>42232432.819999993</v>
      </c>
      <c r="C20" s="1">
        <f>12070906+1780802</f>
        <v>13851708</v>
      </c>
      <c r="D20" s="1">
        <v>0</v>
      </c>
      <c r="E20" s="1">
        <v>0</v>
      </c>
      <c r="F20" s="1">
        <v>0</v>
      </c>
      <c r="G20" s="1">
        <v>0</v>
      </c>
      <c r="H20" s="1">
        <f>SUM(B20:G20)</f>
        <v>56084140.819999993</v>
      </c>
    </row>
    <row r="21" spans="1:8" x14ac:dyDescent="0.2">
      <c r="A21" t="s">
        <v>24</v>
      </c>
      <c r="B21" s="1">
        <v>415132.3</v>
      </c>
      <c r="C21" s="1">
        <v>135290</v>
      </c>
      <c r="D21" s="1">
        <v>0</v>
      </c>
      <c r="E21" s="1">
        <v>0</v>
      </c>
      <c r="F21" s="1">
        <v>0</v>
      </c>
      <c r="G21" s="1">
        <v>0</v>
      </c>
      <c r="H21" s="1">
        <f t="shared" ref="H21:H22" si="2">SUM(B21:G21)</f>
        <v>550422.30000000005</v>
      </c>
    </row>
    <row r="22" spans="1:8" x14ac:dyDescent="0.2">
      <c r="A22" t="s">
        <v>25</v>
      </c>
      <c r="B22" s="6">
        <v>228093</v>
      </c>
      <c r="C22" s="6">
        <v>72811</v>
      </c>
      <c r="D22" s="6">
        <v>0</v>
      </c>
      <c r="E22" s="6">
        <v>0</v>
      </c>
      <c r="F22" s="6">
        <v>0</v>
      </c>
      <c r="G22" s="6">
        <v>0</v>
      </c>
      <c r="H22" s="6">
        <f t="shared" si="2"/>
        <v>300904</v>
      </c>
    </row>
    <row r="23" spans="1:8" x14ac:dyDescent="0.2">
      <c r="A23" t="s">
        <v>26</v>
      </c>
      <c r="B23" s="1">
        <f>SUM(B20:B22)</f>
        <v>42875658.11999999</v>
      </c>
      <c r="C23" s="1">
        <f t="shared" ref="C23:H23" si="3">SUM(C20:C22)</f>
        <v>14059809</v>
      </c>
      <c r="D23" s="1">
        <f t="shared" si="3"/>
        <v>0</v>
      </c>
      <c r="E23" s="1">
        <f t="shared" si="3"/>
        <v>0</v>
      </c>
      <c r="F23" s="1">
        <f t="shared" si="3"/>
        <v>0</v>
      </c>
      <c r="G23" s="1">
        <f t="shared" si="3"/>
        <v>0</v>
      </c>
      <c r="H23" s="1">
        <f t="shared" si="3"/>
        <v>56935467.11999999</v>
      </c>
    </row>
    <row r="24" spans="1:8" x14ac:dyDescent="0.2">
      <c r="A24" t="s">
        <v>16</v>
      </c>
      <c r="B24" s="1">
        <f>B23/$B$5</f>
        <v>5029.9927404974178</v>
      </c>
      <c r="C24" s="1">
        <f t="shared" ref="C24:H24" si="4">C23/$B$5</f>
        <v>1649.4379399343031</v>
      </c>
      <c r="D24" s="1">
        <f t="shared" si="4"/>
        <v>0</v>
      </c>
      <c r="E24" s="1">
        <f t="shared" si="4"/>
        <v>0</v>
      </c>
      <c r="F24" s="1">
        <f t="shared" si="4"/>
        <v>0</v>
      </c>
      <c r="G24" s="1">
        <f t="shared" si="4"/>
        <v>0</v>
      </c>
      <c r="H24" s="1">
        <f t="shared" si="4"/>
        <v>6679.4306804317212</v>
      </c>
    </row>
    <row r="25" spans="1:8" x14ac:dyDescent="0.2">
      <c r="B25" s="1"/>
      <c r="C25" s="1"/>
      <c r="D25" s="1"/>
      <c r="E25" s="1"/>
      <c r="F25" s="1"/>
      <c r="G25" s="1"/>
      <c r="H25" s="1"/>
    </row>
    <row r="26" spans="1:8" x14ac:dyDescent="0.2">
      <c r="A26" t="s">
        <v>17</v>
      </c>
      <c r="B26" s="1">
        <v>32852979</v>
      </c>
      <c r="C26" s="1">
        <v>359875</v>
      </c>
      <c r="D26" s="1">
        <v>0</v>
      </c>
      <c r="E26" s="1">
        <v>18731</v>
      </c>
      <c r="F26" s="1">
        <v>16676</v>
      </c>
      <c r="G26" s="1">
        <v>103</v>
      </c>
      <c r="H26" s="1">
        <v>34845031</v>
      </c>
    </row>
    <row r="27" spans="1:8" x14ac:dyDescent="0.2">
      <c r="A27" t="s">
        <v>18</v>
      </c>
      <c r="B27" s="1">
        <f>B26/$B$5</f>
        <v>3854.1739793524166</v>
      </c>
      <c r="C27" s="1">
        <f t="shared" ref="C27:H27" si="5">C26/$B$5</f>
        <v>42.219028625058655</v>
      </c>
      <c r="D27" s="1">
        <f t="shared" si="5"/>
        <v>0</v>
      </c>
      <c r="E27" s="1">
        <f t="shared" si="5"/>
        <v>2.1974425152510557</v>
      </c>
      <c r="F27" s="1">
        <f t="shared" si="5"/>
        <v>1.9563585171281088</v>
      </c>
      <c r="G27" s="1">
        <f t="shared" si="5"/>
        <v>1.2083528859690286E-2</v>
      </c>
      <c r="H27" s="1">
        <f t="shared" si="5"/>
        <v>4087.8731816048803</v>
      </c>
    </row>
    <row r="28" spans="1:8" x14ac:dyDescent="0.2">
      <c r="B28" s="1"/>
    </row>
    <row r="29" spans="1:8" x14ac:dyDescent="0.2">
      <c r="B29" s="1"/>
    </row>
    <row r="30" spans="1:8" x14ac:dyDescent="0.2">
      <c r="A30" t="s">
        <v>28</v>
      </c>
      <c r="B30" s="1"/>
    </row>
    <row r="31" spans="1:8" x14ac:dyDescent="0.2">
      <c r="B31" s="1"/>
    </row>
    <row r="32" spans="1:8" x14ac:dyDescent="0.2">
      <c r="B32" s="1"/>
    </row>
    <row r="33" spans="1:2" x14ac:dyDescent="0.2">
      <c r="A33" t="s">
        <v>32</v>
      </c>
      <c r="B33" s="1"/>
    </row>
    <row r="34" spans="1:2" x14ac:dyDescent="0.2">
      <c r="A34" t="s">
        <v>33</v>
      </c>
      <c r="B34" s="1"/>
    </row>
    <row r="35" spans="1:2" x14ac:dyDescent="0.2">
      <c r="B35" s="1"/>
    </row>
    <row r="36" spans="1:2" x14ac:dyDescent="0.2">
      <c r="A36" t="s">
        <v>34</v>
      </c>
      <c r="B36" s="1"/>
    </row>
    <row r="37" spans="1:2" x14ac:dyDescent="0.2">
      <c r="A37" t="s">
        <v>35</v>
      </c>
    </row>
    <row r="38" spans="1:2" x14ac:dyDescent="0.2">
      <c r="A38" t="s">
        <v>36</v>
      </c>
      <c r="B38" s="1"/>
    </row>
    <row r="39" spans="1:2" x14ac:dyDescent="0.2">
      <c r="B39" s="3"/>
    </row>
    <row r="40" spans="1:2" x14ac:dyDescent="0.2">
      <c r="A40" t="s">
        <v>37</v>
      </c>
      <c r="B40" s="1"/>
    </row>
    <row r="41" spans="1:2" x14ac:dyDescent="0.2">
      <c r="A41" t="s">
        <v>38</v>
      </c>
      <c r="B41" s="1"/>
    </row>
    <row r="42" spans="1:2" x14ac:dyDescent="0.2">
      <c r="B42" s="1"/>
    </row>
    <row r="43" spans="1:2" x14ac:dyDescent="0.2">
      <c r="A43" t="s">
        <v>39</v>
      </c>
    </row>
    <row r="45" spans="1:2" x14ac:dyDescent="0.2">
      <c r="A45" t="s">
        <v>41</v>
      </c>
    </row>
    <row r="46" spans="1:2" x14ac:dyDescent="0.2">
      <c r="A46" t="s">
        <v>42</v>
      </c>
    </row>
  </sheetData>
  <mergeCells count="2">
    <mergeCell ref="B7:D7"/>
    <mergeCell ref="E7:G7"/>
  </mergeCells>
  <pageMargins left="0.7" right="0.7" top="0.75" bottom="0.75" header="0.3" footer="0.3"/>
  <pageSetup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H46"/>
  <sheetViews>
    <sheetView workbookViewId="0">
      <selection activeCell="A13" sqref="A13"/>
    </sheetView>
  </sheetViews>
  <sheetFormatPr defaultRowHeight="12.75" x14ac:dyDescent="0.2"/>
  <cols>
    <col min="1" max="1" width="39" customWidth="1"/>
    <col min="2" max="3" width="11.5703125" customWidth="1"/>
    <col min="4" max="4" width="12" bestFit="1" customWidth="1"/>
    <col min="5" max="7" width="11.5703125" customWidth="1"/>
    <col min="8" max="8" width="12" bestFit="1" customWidth="1"/>
  </cols>
  <sheetData>
    <row r="2" spans="1:8" x14ac:dyDescent="0.2">
      <c r="A2" t="s">
        <v>29</v>
      </c>
    </row>
    <row r="3" spans="1:8" x14ac:dyDescent="0.2">
      <c r="A3" t="s">
        <v>30</v>
      </c>
    </row>
    <row r="5" spans="1:8" x14ac:dyDescent="0.2">
      <c r="A5" t="s">
        <v>0</v>
      </c>
      <c r="B5" s="4">
        <v>8129</v>
      </c>
      <c r="E5" t="s">
        <v>47</v>
      </c>
      <c r="F5" s="11">
        <v>1204.7</v>
      </c>
    </row>
    <row r="6" spans="1:8" x14ac:dyDescent="0.2">
      <c r="B6" s="4"/>
    </row>
    <row r="7" spans="1:8" x14ac:dyDescent="0.2">
      <c r="B7" s="14" t="s">
        <v>31</v>
      </c>
      <c r="C7" s="15"/>
      <c r="D7" s="16"/>
      <c r="E7" s="17" t="s">
        <v>40</v>
      </c>
      <c r="F7" s="18"/>
      <c r="G7" s="19"/>
      <c r="H7" s="5" t="s">
        <v>27</v>
      </c>
    </row>
    <row r="8" spans="1:8" x14ac:dyDescent="0.2">
      <c r="B8" s="7" t="s">
        <v>2</v>
      </c>
      <c r="C8" s="5" t="s">
        <v>1</v>
      </c>
      <c r="D8" s="8" t="s">
        <v>5</v>
      </c>
      <c r="E8" s="7" t="s">
        <v>7</v>
      </c>
      <c r="F8" s="5" t="s">
        <v>7</v>
      </c>
      <c r="G8" s="8" t="s">
        <v>10</v>
      </c>
      <c r="H8" s="5" t="s">
        <v>12</v>
      </c>
    </row>
    <row r="9" spans="1:8" x14ac:dyDescent="0.2">
      <c r="B9" s="9" t="s">
        <v>3</v>
      </c>
      <c r="C9" s="2" t="s">
        <v>4</v>
      </c>
      <c r="D9" s="10" t="s">
        <v>6</v>
      </c>
      <c r="E9" s="9" t="s">
        <v>8</v>
      </c>
      <c r="F9" s="2" t="s">
        <v>9</v>
      </c>
      <c r="G9" s="10" t="s">
        <v>11</v>
      </c>
      <c r="H9" s="2" t="s">
        <v>13</v>
      </c>
    </row>
    <row r="11" spans="1:8" x14ac:dyDescent="0.2">
      <c r="A11" t="s">
        <v>43</v>
      </c>
      <c r="B11" s="1">
        <v>68817809</v>
      </c>
      <c r="C11" s="1">
        <f>12398502+764732</f>
        <v>13163234</v>
      </c>
      <c r="D11" s="1">
        <v>50587844</v>
      </c>
      <c r="E11" s="1">
        <f>1503737+2290303</f>
        <v>3794040</v>
      </c>
      <c r="F11" s="1">
        <v>197190</v>
      </c>
      <c r="G11" s="1">
        <v>20000</v>
      </c>
      <c r="H11" s="1">
        <v>141987827</v>
      </c>
    </row>
    <row r="12" spans="1:8" x14ac:dyDescent="0.2">
      <c r="A12" t="s">
        <v>44</v>
      </c>
      <c r="B12" s="1">
        <f>70505191+63176</f>
        <v>70568367</v>
      </c>
      <c r="C12" s="1">
        <f>12327176+764732</f>
        <v>13091908</v>
      </c>
      <c r="D12" s="1">
        <f>274386+46545000+3942844</f>
        <v>50762230</v>
      </c>
      <c r="E12" s="1">
        <f>1368951+2305703</f>
        <v>3674654</v>
      </c>
      <c r="F12" s="1">
        <v>247145</v>
      </c>
      <c r="G12" s="1">
        <v>20637</v>
      </c>
      <c r="H12" s="1">
        <v>142780849</v>
      </c>
    </row>
    <row r="13" spans="1:8" x14ac:dyDescent="0.2">
      <c r="A13" t="s">
        <v>22</v>
      </c>
      <c r="B13" s="1">
        <f>B12/$B$5</f>
        <v>8681.0637224750899</v>
      </c>
      <c r="C13" s="1">
        <f t="shared" ref="C13:H13" si="0">C12/$B$5</f>
        <v>1610.5188830114405</v>
      </c>
      <c r="D13" s="1">
        <f t="shared" si="0"/>
        <v>6244.584819781031</v>
      </c>
      <c r="E13" s="1">
        <f t="shared" si="0"/>
        <v>452.04256366096689</v>
      </c>
      <c r="F13" s="1">
        <f t="shared" si="0"/>
        <v>30.402878582851518</v>
      </c>
      <c r="G13" s="1">
        <f t="shared" si="0"/>
        <v>2.5386886455898634</v>
      </c>
      <c r="H13" s="1">
        <f t="shared" si="0"/>
        <v>17564.380489605119</v>
      </c>
    </row>
    <row r="14" spans="1:8" x14ac:dyDescent="0.2">
      <c r="B14" s="1"/>
      <c r="C14" s="1"/>
      <c r="D14" s="1"/>
      <c r="E14" s="1"/>
      <c r="F14" s="1"/>
      <c r="G14" s="1"/>
      <c r="H14" s="1"/>
    </row>
    <row r="15" spans="1:8" x14ac:dyDescent="0.2">
      <c r="A15" t="s">
        <v>45</v>
      </c>
      <c r="B15" s="1">
        <v>70254689</v>
      </c>
      <c r="C15" s="1">
        <v>11761460</v>
      </c>
      <c r="D15" s="1">
        <v>121520000</v>
      </c>
      <c r="E15" s="1">
        <v>4060040</v>
      </c>
      <c r="F15" s="1">
        <v>230236</v>
      </c>
      <c r="G15" s="1">
        <v>20000</v>
      </c>
      <c r="H15" s="1">
        <v>213988568</v>
      </c>
    </row>
    <row r="16" spans="1:8" x14ac:dyDescent="0.2">
      <c r="A16" t="s">
        <v>46</v>
      </c>
      <c r="B16" s="1">
        <v>69099061</v>
      </c>
      <c r="C16" s="1">
        <v>11759611</v>
      </c>
      <c r="D16" s="1">
        <v>8323150</v>
      </c>
      <c r="E16" s="1">
        <v>3752467</v>
      </c>
      <c r="F16" s="1">
        <v>207228</v>
      </c>
      <c r="G16" s="1">
        <v>15749</v>
      </c>
      <c r="H16" s="1">
        <v>97371509</v>
      </c>
    </row>
    <row r="17" spans="1:8" x14ac:dyDescent="0.2">
      <c r="A17" t="s">
        <v>21</v>
      </c>
      <c r="B17" s="1">
        <f>B16/$B$5</f>
        <v>8500.3150449009718</v>
      </c>
      <c r="C17" s="1">
        <f t="shared" ref="C17:H17" si="1">C16/$B$5</f>
        <v>1446.6245540656907</v>
      </c>
      <c r="D17" s="1">
        <f t="shared" si="1"/>
        <v>1023.8836265223275</v>
      </c>
      <c r="E17" s="1">
        <f t="shared" si="1"/>
        <v>461.61483577315784</v>
      </c>
      <c r="F17" s="1">
        <f t="shared" si="1"/>
        <v>25.492434493787673</v>
      </c>
      <c r="G17" s="1">
        <f>G16/$B$5</f>
        <v>1.9373846721613974</v>
      </c>
      <c r="H17" s="1">
        <f t="shared" si="1"/>
        <v>11978.288719399679</v>
      </c>
    </row>
    <row r="18" spans="1:8" x14ac:dyDescent="0.2">
      <c r="B18" s="1"/>
      <c r="C18" s="1"/>
      <c r="D18" s="1"/>
      <c r="E18" s="1"/>
      <c r="F18" s="1"/>
      <c r="G18" s="1"/>
      <c r="H18" s="1"/>
    </row>
    <row r="19" spans="1:8" x14ac:dyDescent="0.2">
      <c r="B19" s="1"/>
      <c r="C19" s="1"/>
      <c r="D19" s="1"/>
      <c r="E19" s="1"/>
      <c r="F19" s="1"/>
      <c r="G19" s="1"/>
      <c r="H19" s="1"/>
    </row>
    <row r="20" spans="1:8" x14ac:dyDescent="0.2">
      <c r="A20" t="s">
        <v>23</v>
      </c>
      <c r="B20" s="1">
        <f>30621578+5038856</f>
        <v>35660434</v>
      </c>
      <c r="C20" s="1">
        <f>10047495+1653340</f>
        <v>11700835</v>
      </c>
      <c r="D20" s="1">
        <v>0</v>
      </c>
      <c r="E20" s="1">
        <v>0</v>
      </c>
      <c r="F20" s="1">
        <v>0</v>
      </c>
      <c r="G20" s="1">
        <v>0</v>
      </c>
      <c r="H20" s="1">
        <f>SUM(B20:G20)</f>
        <v>47361269</v>
      </c>
    </row>
    <row r="21" spans="1:8" x14ac:dyDescent="0.2">
      <c r="A21" t="s">
        <v>24</v>
      </c>
      <c r="B21" s="1">
        <v>622035</v>
      </c>
      <c r="C21" s="1">
        <v>200800</v>
      </c>
      <c r="D21" s="1">
        <v>0</v>
      </c>
      <c r="E21" s="1">
        <v>0</v>
      </c>
      <c r="F21" s="1">
        <v>0</v>
      </c>
      <c r="G21" s="1">
        <v>0</v>
      </c>
      <c r="H21" s="1">
        <f t="shared" ref="H21:H22" si="2">SUM(B21:G21)</f>
        <v>822835</v>
      </c>
    </row>
    <row r="22" spans="1:8" x14ac:dyDescent="0.2">
      <c r="A22" t="s">
        <v>25</v>
      </c>
      <c r="B22" s="6">
        <v>261311</v>
      </c>
      <c r="C22" s="6">
        <v>84666</v>
      </c>
      <c r="D22" s="6">
        <v>0</v>
      </c>
      <c r="E22" s="6">
        <v>0</v>
      </c>
      <c r="F22" s="6">
        <v>0</v>
      </c>
      <c r="G22" s="6">
        <v>0</v>
      </c>
      <c r="H22" s="6">
        <f t="shared" si="2"/>
        <v>345977</v>
      </c>
    </row>
    <row r="23" spans="1:8" x14ac:dyDescent="0.2">
      <c r="A23" t="s">
        <v>26</v>
      </c>
      <c r="B23" s="1">
        <f>SUM(B20:B22)</f>
        <v>36543780</v>
      </c>
      <c r="C23" s="1">
        <f t="shared" ref="C23:H23" si="3">SUM(C20:C22)</f>
        <v>11986301</v>
      </c>
      <c r="D23" s="1">
        <f t="shared" si="3"/>
        <v>0</v>
      </c>
      <c r="E23" s="1">
        <f t="shared" si="3"/>
        <v>0</v>
      </c>
      <c r="F23" s="1">
        <f t="shared" si="3"/>
        <v>0</v>
      </c>
      <c r="G23" s="1">
        <f t="shared" si="3"/>
        <v>0</v>
      </c>
      <c r="H23" s="1">
        <f t="shared" si="3"/>
        <v>48530081</v>
      </c>
    </row>
    <row r="24" spans="1:8" x14ac:dyDescent="0.2">
      <c r="A24" t="s">
        <v>16</v>
      </c>
      <c r="B24" s="1">
        <f>B23/$B$5</f>
        <v>4495.4828392176159</v>
      </c>
      <c r="C24" s="1">
        <f t="shared" ref="C24:H24" si="4">C23/$B$5</f>
        <v>1474.5111329806864</v>
      </c>
      <c r="D24" s="1">
        <f t="shared" si="4"/>
        <v>0</v>
      </c>
      <c r="E24" s="1">
        <f t="shared" si="4"/>
        <v>0</v>
      </c>
      <c r="F24" s="1">
        <f t="shared" si="4"/>
        <v>0</v>
      </c>
      <c r="G24" s="1">
        <f t="shared" si="4"/>
        <v>0</v>
      </c>
      <c r="H24" s="1">
        <f t="shared" si="4"/>
        <v>5969.9939721983028</v>
      </c>
    </row>
    <row r="25" spans="1:8" x14ac:dyDescent="0.2">
      <c r="B25" s="1"/>
      <c r="C25" s="1"/>
      <c r="D25" s="1"/>
      <c r="E25" s="1"/>
      <c r="F25" s="1"/>
      <c r="G25" s="1"/>
      <c r="H25" s="1"/>
    </row>
    <row r="26" spans="1:8" x14ac:dyDescent="0.2">
      <c r="A26" t="s">
        <v>17</v>
      </c>
      <c r="B26" s="1">
        <v>32720248</v>
      </c>
      <c r="C26" s="1">
        <v>216619</v>
      </c>
      <c r="D26" s="1">
        <v>0</v>
      </c>
      <c r="E26" s="1">
        <v>124849</v>
      </c>
      <c r="F26" s="1">
        <v>11629</v>
      </c>
      <c r="G26" s="1">
        <v>201</v>
      </c>
      <c r="H26" s="1">
        <v>33774734</v>
      </c>
    </row>
    <row r="27" spans="1:8" x14ac:dyDescent="0.2">
      <c r="A27" t="s">
        <v>18</v>
      </c>
      <c r="B27" s="1">
        <f>B26/$B$5</f>
        <v>4025.1258457374829</v>
      </c>
      <c r="C27" s="1">
        <f t="shared" ref="C27:H27" si="5">C26/$B$5</f>
        <v>26.647681141591832</v>
      </c>
      <c r="D27" s="1">
        <f t="shared" si="5"/>
        <v>0</v>
      </c>
      <c r="E27" s="1">
        <f t="shared" si="5"/>
        <v>15.358469676466971</v>
      </c>
      <c r="F27" s="1">
        <f t="shared" si="5"/>
        <v>1.4305572641161275</v>
      </c>
      <c r="G27" s="1">
        <f t="shared" si="5"/>
        <v>2.472628859638332E-2</v>
      </c>
      <c r="H27" s="1">
        <f t="shared" si="5"/>
        <v>4154.8448763685574</v>
      </c>
    </row>
    <row r="28" spans="1:8" x14ac:dyDescent="0.2">
      <c r="B28" s="1"/>
    </row>
    <row r="29" spans="1:8" x14ac:dyDescent="0.2">
      <c r="B29" s="1"/>
    </row>
    <row r="30" spans="1:8" x14ac:dyDescent="0.2">
      <c r="A30" t="s">
        <v>28</v>
      </c>
      <c r="B30" s="1"/>
    </row>
    <row r="31" spans="1:8" x14ac:dyDescent="0.2">
      <c r="B31" s="1"/>
    </row>
    <row r="32" spans="1:8" x14ac:dyDescent="0.2">
      <c r="B32" s="1"/>
    </row>
    <row r="33" spans="1:2" x14ac:dyDescent="0.2">
      <c r="A33" t="s">
        <v>32</v>
      </c>
      <c r="B33" s="1"/>
    </row>
    <row r="34" spans="1:2" x14ac:dyDescent="0.2">
      <c r="A34" t="s">
        <v>33</v>
      </c>
      <c r="B34" s="1"/>
    </row>
    <row r="35" spans="1:2" x14ac:dyDescent="0.2">
      <c r="B35" s="1"/>
    </row>
    <row r="36" spans="1:2" x14ac:dyDescent="0.2">
      <c r="A36" t="s">
        <v>34</v>
      </c>
      <c r="B36" s="1"/>
    </row>
    <row r="37" spans="1:2" x14ac:dyDescent="0.2">
      <c r="A37" t="s">
        <v>35</v>
      </c>
    </row>
    <row r="38" spans="1:2" x14ac:dyDescent="0.2">
      <c r="A38" t="s">
        <v>36</v>
      </c>
      <c r="B38" s="1"/>
    </row>
    <row r="39" spans="1:2" x14ac:dyDescent="0.2">
      <c r="B39" s="3"/>
    </row>
    <row r="40" spans="1:2" x14ac:dyDescent="0.2">
      <c r="A40" t="s">
        <v>37</v>
      </c>
      <c r="B40" s="1"/>
    </row>
    <row r="41" spans="1:2" x14ac:dyDescent="0.2">
      <c r="A41" t="s">
        <v>38</v>
      </c>
      <c r="B41" s="1"/>
    </row>
    <row r="42" spans="1:2" x14ac:dyDescent="0.2">
      <c r="B42" s="1"/>
    </row>
    <row r="43" spans="1:2" x14ac:dyDescent="0.2">
      <c r="A43" t="s">
        <v>39</v>
      </c>
    </row>
    <row r="45" spans="1:2" x14ac:dyDescent="0.2">
      <c r="A45" t="s">
        <v>41</v>
      </c>
    </row>
    <row r="46" spans="1:2" x14ac:dyDescent="0.2">
      <c r="A46" t="s">
        <v>42</v>
      </c>
    </row>
  </sheetData>
  <mergeCells count="2">
    <mergeCell ref="B7:D7"/>
    <mergeCell ref="E7:G7"/>
  </mergeCells>
  <pageMargins left="0.7" right="0.7" top="0.75" bottom="0.75" header="0.3" footer="0.3"/>
  <pageSetup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H46"/>
  <sheetViews>
    <sheetView workbookViewId="0">
      <selection activeCell="A11" sqref="A11"/>
    </sheetView>
  </sheetViews>
  <sheetFormatPr defaultRowHeight="12.75" x14ac:dyDescent="0.2"/>
  <cols>
    <col min="1" max="1" width="39" customWidth="1"/>
    <col min="2" max="7" width="11.5703125" customWidth="1"/>
    <col min="8" max="8" width="12" bestFit="1" customWidth="1"/>
  </cols>
  <sheetData>
    <row r="2" spans="1:8" x14ac:dyDescent="0.2">
      <c r="A2" t="s">
        <v>29</v>
      </c>
    </row>
    <row r="3" spans="1:8" x14ac:dyDescent="0.2">
      <c r="A3" t="s">
        <v>30</v>
      </c>
    </row>
    <row r="5" spans="1:8" x14ac:dyDescent="0.2">
      <c r="A5" t="s">
        <v>0</v>
      </c>
      <c r="B5" s="4">
        <v>7997</v>
      </c>
    </row>
    <row r="6" spans="1:8" x14ac:dyDescent="0.2">
      <c r="B6" s="4"/>
    </row>
    <row r="7" spans="1:8" x14ac:dyDescent="0.2">
      <c r="B7" s="14" t="s">
        <v>31</v>
      </c>
      <c r="C7" s="15"/>
      <c r="D7" s="16"/>
      <c r="E7" s="17" t="s">
        <v>40</v>
      </c>
      <c r="F7" s="18"/>
      <c r="G7" s="19"/>
      <c r="H7" s="5" t="s">
        <v>27</v>
      </c>
    </row>
    <row r="8" spans="1:8" x14ac:dyDescent="0.2">
      <c r="B8" s="7" t="s">
        <v>2</v>
      </c>
      <c r="C8" s="5" t="s">
        <v>1</v>
      </c>
      <c r="D8" s="8" t="s">
        <v>5</v>
      </c>
      <c r="E8" s="7" t="s">
        <v>7</v>
      </c>
      <c r="F8" s="5" t="s">
        <v>7</v>
      </c>
      <c r="G8" s="8" t="s">
        <v>10</v>
      </c>
      <c r="H8" s="5" t="s">
        <v>12</v>
      </c>
    </row>
    <row r="9" spans="1:8" x14ac:dyDescent="0.2">
      <c r="B9" s="9" t="s">
        <v>3</v>
      </c>
      <c r="C9" s="2" t="s">
        <v>4</v>
      </c>
      <c r="D9" s="10" t="s">
        <v>6</v>
      </c>
      <c r="E9" s="9" t="s">
        <v>8</v>
      </c>
      <c r="F9" s="2" t="s">
        <v>9</v>
      </c>
      <c r="G9" s="10" t="s">
        <v>11</v>
      </c>
      <c r="H9" s="2" t="s">
        <v>13</v>
      </c>
    </row>
    <row r="11" spans="1:8" x14ac:dyDescent="0.2">
      <c r="A11" t="s">
        <v>14</v>
      </c>
      <c r="B11" s="1">
        <v>66051513</v>
      </c>
      <c r="C11" s="1">
        <v>63095594</v>
      </c>
      <c r="D11" s="1">
        <v>75792948</v>
      </c>
      <c r="E11" s="1">
        <v>3608408</v>
      </c>
      <c r="F11" s="1">
        <v>191356</v>
      </c>
      <c r="G11" s="1">
        <v>20000</v>
      </c>
      <c r="H11" s="1">
        <v>214554723</v>
      </c>
    </row>
    <row r="12" spans="1:8" x14ac:dyDescent="0.2">
      <c r="A12" t="s">
        <v>19</v>
      </c>
      <c r="B12" s="1">
        <v>66353267</v>
      </c>
      <c r="C12" s="1">
        <v>63174031</v>
      </c>
      <c r="D12" s="1">
        <v>75799320</v>
      </c>
      <c r="E12" s="1">
        <v>3456251</v>
      </c>
      <c r="F12" s="1">
        <v>181289</v>
      </c>
      <c r="G12" s="1">
        <v>23376</v>
      </c>
      <c r="H12" s="1">
        <v>213746955</v>
      </c>
    </row>
    <row r="13" spans="1:8" x14ac:dyDescent="0.2">
      <c r="A13" t="s">
        <v>22</v>
      </c>
      <c r="B13" s="1">
        <f>B12/$B$5</f>
        <v>8297.2698511941981</v>
      </c>
      <c r="C13" s="1">
        <f t="shared" ref="C13:H13" si="0">C12/$B$5</f>
        <v>7899.716268600725</v>
      </c>
      <c r="D13" s="1">
        <f t="shared" si="0"/>
        <v>9478.4694260347624</v>
      </c>
      <c r="E13" s="1">
        <f t="shared" si="0"/>
        <v>432.19344754282855</v>
      </c>
      <c r="F13" s="1">
        <f t="shared" si="0"/>
        <v>22.669626109791171</v>
      </c>
      <c r="G13" s="1">
        <f t="shared" si="0"/>
        <v>2.9230961610603976</v>
      </c>
      <c r="H13" s="1">
        <f t="shared" si="0"/>
        <v>26728.392522195823</v>
      </c>
    </row>
    <row r="14" spans="1:8" x14ac:dyDescent="0.2">
      <c r="B14" s="1"/>
      <c r="C14" s="1"/>
      <c r="D14" s="1"/>
      <c r="E14" s="1"/>
      <c r="F14" s="1"/>
      <c r="G14" s="1"/>
      <c r="H14" s="1"/>
    </row>
    <row r="15" spans="1:8" x14ac:dyDescent="0.2">
      <c r="A15" t="s">
        <v>15</v>
      </c>
      <c r="B15" s="1">
        <v>75736870</v>
      </c>
      <c r="C15" s="1">
        <v>66025615</v>
      </c>
      <c r="D15" s="1">
        <v>75799320</v>
      </c>
      <c r="E15" s="1">
        <v>4235408</v>
      </c>
      <c r="F15" s="1">
        <v>191356</v>
      </c>
      <c r="G15" s="1">
        <v>20000</v>
      </c>
      <c r="H15" s="1">
        <v>153321237</v>
      </c>
    </row>
    <row r="16" spans="1:8" x14ac:dyDescent="0.2">
      <c r="A16" t="s">
        <v>20</v>
      </c>
      <c r="B16" s="1">
        <v>70912931</v>
      </c>
      <c r="C16" s="1">
        <v>64929192</v>
      </c>
      <c r="D16" s="1">
        <v>1102385</v>
      </c>
      <c r="E16" s="1">
        <v>3432546</v>
      </c>
      <c r="F16" s="1">
        <v>170060</v>
      </c>
      <c r="G16" s="1">
        <v>17589</v>
      </c>
      <c r="H16" s="1">
        <v>145357957</v>
      </c>
    </row>
    <row r="17" spans="1:8" x14ac:dyDescent="0.2">
      <c r="A17" t="s">
        <v>21</v>
      </c>
      <c r="B17" s="1">
        <f>B16/$B$5</f>
        <v>8867.4416656246085</v>
      </c>
      <c r="C17" s="1">
        <f t="shared" ref="C17:H17" si="1">C16/$B$5</f>
        <v>8119.1936976366142</v>
      </c>
      <c r="D17" s="1">
        <f t="shared" si="1"/>
        <v>137.84981868200575</v>
      </c>
      <c r="E17" s="1">
        <f t="shared" si="1"/>
        <v>429.22921095410777</v>
      </c>
      <c r="F17" s="1">
        <f t="shared" si="1"/>
        <v>21.265474552957357</v>
      </c>
      <c r="G17" s="1">
        <f t="shared" si="1"/>
        <v>2.1994497936726272</v>
      </c>
      <c r="H17" s="1">
        <f t="shared" si="1"/>
        <v>18176.560835313241</v>
      </c>
    </row>
    <row r="18" spans="1:8" x14ac:dyDescent="0.2">
      <c r="B18" s="1"/>
      <c r="C18" s="1"/>
      <c r="D18" s="1"/>
      <c r="E18" s="1"/>
      <c r="F18" s="1"/>
      <c r="G18" s="1"/>
      <c r="H18" s="1"/>
    </row>
    <row r="19" spans="1:8" x14ac:dyDescent="0.2">
      <c r="B19" s="1"/>
      <c r="C19" s="1"/>
      <c r="D19" s="1"/>
      <c r="E19" s="1"/>
      <c r="F19" s="1"/>
      <c r="G19" s="1"/>
      <c r="H19" s="1"/>
    </row>
    <row r="20" spans="1:8" x14ac:dyDescent="0.2">
      <c r="A20" t="s">
        <v>23</v>
      </c>
      <c r="B20" s="1">
        <f>22898346+11218505</f>
        <v>34116851</v>
      </c>
      <c r="C20" s="1">
        <v>7549449</v>
      </c>
      <c r="D20" s="1">
        <v>0</v>
      </c>
      <c r="E20" s="1">
        <v>0</v>
      </c>
      <c r="F20" s="1">
        <v>0</v>
      </c>
      <c r="G20" s="1">
        <v>0</v>
      </c>
      <c r="H20" s="1">
        <f>SUM(B20:G20)</f>
        <v>41666300</v>
      </c>
    </row>
    <row r="21" spans="1:8" x14ac:dyDescent="0.2">
      <c r="A21" t="s">
        <v>24</v>
      </c>
      <c r="B21" s="1">
        <v>281491</v>
      </c>
      <c r="C21" s="1">
        <v>102034</v>
      </c>
      <c r="D21" s="1">
        <v>0</v>
      </c>
      <c r="E21" s="1">
        <v>0</v>
      </c>
      <c r="F21" s="1">
        <v>0</v>
      </c>
      <c r="G21" s="1">
        <v>0</v>
      </c>
      <c r="H21" s="1">
        <f t="shared" ref="H21:H22" si="2">SUM(B21:G21)</f>
        <v>383525</v>
      </c>
    </row>
    <row r="22" spans="1:8" x14ac:dyDescent="0.2">
      <c r="A22" t="s">
        <v>25</v>
      </c>
      <c r="B22" s="6">
        <f>326938+84032</f>
        <v>410970</v>
      </c>
      <c r="C22" s="6">
        <v>82579</v>
      </c>
      <c r="D22" s="6">
        <v>0</v>
      </c>
      <c r="E22" s="6">
        <v>0</v>
      </c>
      <c r="F22" s="6">
        <v>0</v>
      </c>
      <c r="G22" s="6">
        <v>0</v>
      </c>
      <c r="H22" s="6">
        <f t="shared" si="2"/>
        <v>493549</v>
      </c>
    </row>
    <row r="23" spans="1:8" x14ac:dyDescent="0.2">
      <c r="A23" t="s">
        <v>26</v>
      </c>
      <c r="B23" s="1">
        <f>SUM(B20:B22)</f>
        <v>34809312</v>
      </c>
      <c r="C23" s="1">
        <f t="shared" ref="C23:H23" si="3">SUM(C20:C22)</f>
        <v>7734062</v>
      </c>
      <c r="D23" s="1">
        <f t="shared" si="3"/>
        <v>0</v>
      </c>
      <c r="E23" s="1">
        <f t="shared" si="3"/>
        <v>0</v>
      </c>
      <c r="F23" s="1">
        <f t="shared" si="3"/>
        <v>0</v>
      </c>
      <c r="G23" s="1">
        <f t="shared" si="3"/>
        <v>0</v>
      </c>
      <c r="H23" s="1">
        <f t="shared" si="3"/>
        <v>42543374</v>
      </c>
    </row>
    <row r="24" spans="1:8" x14ac:dyDescent="0.2">
      <c r="A24" t="s">
        <v>16</v>
      </c>
      <c r="B24" s="1">
        <f>B23/$B$5</f>
        <v>4352.7962986119792</v>
      </c>
      <c r="C24" s="1">
        <f t="shared" ref="C24:H24" si="4">C23/$B$5</f>
        <v>967.12042015755912</v>
      </c>
      <c r="D24" s="1">
        <f t="shared" si="4"/>
        <v>0</v>
      </c>
      <c r="E24" s="1">
        <f t="shared" si="4"/>
        <v>0</v>
      </c>
      <c r="F24" s="1">
        <f t="shared" si="4"/>
        <v>0</v>
      </c>
      <c r="G24" s="1">
        <f t="shared" si="4"/>
        <v>0</v>
      </c>
      <c r="H24" s="1">
        <f t="shared" si="4"/>
        <v>5319.9167187695384</v>
      </c>
    </row>
    <row r="25" spans="1:8" x14ac:dyDescent="0.2">
      <c r="B25" s="1"/>
      <c r="C25" s="1"/>
      <c r="D25" s="1"/>
      <c r="E25" s="1"/>
      <c r="F25" s="1"/>
      <c r="G25" s="1"/>
      <c r="H25" s="1"/>
    </row>
    <row r="26" spans="1:8" x14ac:dyDescent="0.2">
      <c r="A26" t="s">
        <v>17</v>
      </c>
      <c r="B26" s="1">
        <v>30131333</v>
      </c>
      <c r="C26" s="1">
        <v>0</v>
      </c>
      <c r="D26" s="1">
        <v>0</v>
      </c>
      <c r="E26" s="1">
        <v>53170</v>
      </c>
      <c r="F26" s="1">
        <v>10563</v>
      </c>
      <c r="G26" s="1">
        <v>130</v>
      </c>
      <c r="H26" s="1">
        <v>31384002</v>
      </c>
    </row>
    <row r="27" spans="1:8" x14ac:dyDescent="0.2">
      <c r="A27" t="s">
        <v>18</v>
      </c>
      <c r="B27" s="1">
        <f>B26/$B$5</f>
        <v>3767.829561085407</v>
      </c>
      <c r="C27" s="1">
        <f t="shared" ref="C27:H27" si="5">C26/$B$5</f>
        <v>0</v>
      </c>
      <c r="D27" s="1">
        <f t="shared" si="5"/>
        <v>0</v>
      </c>
      <c r="E27" s="1">
        <f t="shared" si="5"/>
        <v>6.6487432787295235</v>
      </c>
      <c r="F27" s="1">
        <f t="shared" si="5"/>
        <v>1.3208703263723895</v>
      </c>
      <c r="G27" s="1">
        <f t="shared" si="5"/>
        <v>1.6256096036013506E-2</v>
      </c>
      <c r="H27" s="1">
        <f t="shared" si="5"/>
        <v>3924.4719269726147</v>
      </c>
    </row>
    <row r="28" spans="1:8" x14ac:dyDescent="0.2">
      <c r="B28" s="1"/>
    </row>
    <row r="29" spans="1:8" x14ac:dyDescent="0.2">
      <c r="B29" s="1"/>
    </row>
    <row r="30" spans="1:8" x14ac:dyDescent="0.2">
      <c r="A30" t="s">
        <v>28</v>
      </c>
      <c r="B30" s="1"/>
    </row>
    <row r="31" spans="1:8" x14ac:dyDescent="0.2">
      <c r="B31" s="1"/>
    </row>
    <row r="32" spans="1:8" x14ac:dyDescent="0.2">
      <c r="B32" s="1"/>
    </row>
    <row r="33" spans="1:2" x14ac:dyDescent="0.2">
      <c r="A33" t="s">
        <v>32</v>
      </c>
      <c r="B33" s="1"/>
    </row>
    <row r="34" spans="1:2" x14ac:dyDescent="0.2">
      <c r="A34" t="s">
        <v>33</v>
      </c>
      <c r="B34" s="1"/>
    </row>
    <row r="35" spans="1:2" x14ac:dyDescent="0.2">
      <c r="B35" s="1"/>
    </row>
    <row r="36" spans="1:2" x14ac:dyDescent="0.2">
      <c r="A36" t="s">
        <v>34</v>
      </c>
      <c r="B36" s="1"/>
    </row>
    <row r="37" spans="1:2" x14ac:dyDescent="0.2">
      <c r="A37" t="s">
        <v>35</v>
      </c>
    </row>
    <row r="38" spans="1:2" x14ac:dyDescent="0.2">
      <c r="A38" t="s">
        <v>36</v>
      </c>
      <c r="B38" s="1"/>
    </row>
    <row r="39" spans="1:2" x14ac:dyDescent="0.2">
      <c r="B39" s="3"/>
    </row>
    <row r="40" spans="1:2" x14ac:dyDescent="0.2">
      <c r="A40" t="s">
        <v>37</v>
      </c>
      <c r="B40" s="1"/>
    </row>
    <row r="41" spans="1:2" x14ac:dyDescent="0.2">
      <c r="A41" t="s">
        <v>38</v>
      </c>
      <c r="B41" s="1"/>
    </row>
    <row r="42" spans="1:2" x14ac:dyDescent="0.2">
      <c r="B42" s="1"/>
    </row>
    <row r="43" spans="1:2" x14ac:dyDescent="0.2">
      <c r="A43" t="s">
        <v>39</v>
      </c>
    </row>
    <row r="45" spans="1:2" x14ac:dyDescent="0.2">
      <c r="A45" t="s">
        <v>41</v>
      </c>
    </row>
    <row r="46" spans="1:2" x14ac:dyDescent="0.2">
      <c r="A46" t="s">
        <v>42</v>
      </c>
    </row>
  </sheetData>
  <mergeCells count="2">
    <mergeCell ref="B7:D7"/>
    <mergeCell ref="E7:G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2025 Narrative</vt:lpstr>
      <vt:lpstr>2023 Narrative</vt:lpstr>
      <vt:lpstr>2020 Narrative</vt:lpstr>
      <vt:lpstr>2018 Narrative</vt:lpstr>
      <vt:lpstr>2016 Narrative</vt:lpstr>
      <vt:lpstr>2015 Narrative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Kahlden</dc:creator>
  <cp:lastModifiedBy>Ryan Kahlden</cp:lastModifiedBy>
  <cp:lastPrinted>2023-09-07T15:51:06Z</cp:lastPrinted>
  <dcterms:created xsi:type="dcterms:W3CDTF">2016-04-12T19:54:40Z</dcterms:created>
  <dcterms:modified xsi:type="dcterms:W3CDTF">2025-12-19T13:57:04Z</dcterms:modified>
</cp:coreProperties>
</file>