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P:\170\170-10862-001\Program Wide\0-0-Proposal\1-Client-RFQ\IDIQ\2025 Bond IDIQ\Addendum 02\"/>
    </mc:Choice>
  </mc:AlternateContent>
  <xr:revisionPtr revIDLastSave="0" documentId="8_{B9B15501-3BED-4D7F-8326-BEBA2F61ACD0}" xr6:coauthVersionLast="47" xr6:coauthVersionMax="47" xr10:uidLastSave="{00000000-0000-0000-0000-000000000000}"/>
  <workbookProtection workbookAlgorithmName="SHA-512" workbookHashValue="dNa/8KPxoh2pU6NVckZ1KfDmjUU7cEy+hG2yyOdcV51OyoKYTJZCJzKQk1IoOsF9uEG2jKcERprXJxZ8RviBdA==" workbookSaltValue="pOIDZwfOuoSPbKB0BLvXKA==" workbookSpinCount="100000" lockStructure="1"/>
  <bookViews>
    <workbookView xWindow="-100" yWindow="-100" windowWidth="38304" windowHeight="15563" tabRatio="832" activeTab="1" xr2:uid="{00000000-000D-0000-FFFF-FFFF00000000}"/>
  </bookViews>
  <sheets>
    <sheet name="Instructions" sheetId="33" r:id="rId1"/>
    <sheet name="IDIQ Response Form" sheetId="30" r:id="rId2"/>
    <sheet name="List" sheetId="34" state="hidden" r:id="rId3"/>
  </sheets>
  <definedNames>
    <definedName name="AllServiceCategories" localSheetId="2">List!$A$3:$A$21</definedName>
    <definedName name="AllServiceCategories">List!$A$3:$A$21</definedName>
    <definedName name="ChangeOrders" localSheetId="2">List!$M$3:$M$7</definedName>
    <definedName name="ChangeOrders">List!$M$3:$M$7</definedName>
    <definedName name="Claims" localSheetId="2">List!$N$3:$N$6</definedName>
    <definedName name="Claims">List!$N$3:$N$6</definedName>
    <definedName name="K12ProjectExperience" localSheetId="2">List!$J$3:$J$7</definedName>
    <definedName name="K12ProjectExperience">List!$J$3:$J$7</definedName>
    <definedName name="K12YearsExperience" localSheetId="2">List!$I$3:$I$7</definedName>
    <definedName name="K12YearsExperience">List!$I$3:$I$7</definedName>
    <definedName name="MonthsOfBacklog" localSheetId="2">List!$P$3:$P$5</definedName>
    <definedName name="MonthsOfBacklog">List!$P$3:$P$5</definedName>
    <definedName name="NumberOfEmployees" localSheetId="2">List!$D$3:$D$6</definedName>
    <definedName name="NumberOfEmployees">List!$D$3:$D$6</definedName>
    <definedName name="NumberOfEmployeesHouston" localSheetId="2">List!$E$3:$E$5</definedName>
    <definedName name="NumberOfEmployeesHouston">List!$E$3:$E$5</definedName>
    <definedName name="NumberOfLiscensedProfessionals" localSheetId="2">List!$F$3:$F$5</definedName>
    <definedName name="NumberOfLiscensedProfessionals">List!$F$3:$F$5</definedName>
    <definedName name="_xlnm.Print_Area" localSheetId="1">'IDIQ Response Form'!$A$1:$L$218</definedName>
    <definedName name="ProjectCompletion" localSheetId="2">List!$L$3:$L$15</definedName>
    <definedName name="ProjectCompletion">List!$L$3:$L$15</definedName>
    <definedName name="RepeatProjects" localSheetId="2">List!$K$3:$K$5</definedName>
    <definedName name="RepeatProjects">List!$K$3:$K$5</definedName>
    <definedName name="RFI" localSheetId="2">List!$O$3:$O$7</definedName>
    <definedName name="RFI">List!$O$3:$O$7</definedName>
    <definedName name="ServiceCategories" localSheetId="2">List!$A$3:$A$21</definedName>
    <definedName name="ServiceCategories">List!$A$3:$A$21</definedName>
    <definedName name="ServicesCategories" localSheetId="2">List!$A$3:$A$21</definedName>
    <definedName name="ServicesCategories">List!$A$3:$A$21</definedName>
    <definedName name="StaffProjectManagerYearsInCurrentFirm" localSheetId="2">List!$H$3:$H$6</definedName>
    <definedName name="StaffProjectManagerYearsInCurrentFirm">List!$H$3:$H$6</definedName>
    <definedName name="StaffProjectManagerYearsInProfession" localSheetId="2">List!$G$3:$G$5</definedName>
    <definedName name="StaffProjectManagerYearsInProfession">List!$G$3:$G$5</definedName>
    <definedName name="Year_project_completed__or__In_Design__or__Under_Construction”">List!$L$3:$L$15</definedName>
    <definedName name="YearsInBusiness" localSheetId="2">List!$C$3:$C$5</definedName>
    <definedName name="YearsInBusiness">List!$C$3:$C$5</definedName>
    <definedName name="YearsInCurrentFirm" localSheetId="2">List!$H$3:$H$6</definedName>
    <definedName name="YearsInCurrentFirm">List!$H$3:$H$6</definedName>
    <definedName name="YearsInProfession" localSheetId="2">List!$G$3:$G$5</definedName>
    <definedName name="YearsInProfession">List!$G$3:$G$5</definedName>
    <definedName name="YesNo" localSheetId="2">List!$B$3:$B$4</definedName>
    <definedName name="YesNo">List!$B$3:$B$4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55" i="30" l="1"/>
  <c r="K355" i="30"/>
  <c r="J355" i="30"/>
  <c r="L354" i="30"/>
  <c r="K354" i="30"/>
  <c r="J354" i="30"/>
  <c r="L353" i="30"/>
  <c r="K353" i="30"/>
  <c r="J353" i="30"/>
  <c r="L352" i="30"/>
  <c r="K352" i="30"/>
  <c r="J352" i="30"/>
  <c r="L351" i="30"/>
  <c r="K351" i="30"/>
  <c r="J351" i="30"/>
  <c r="C351" i="30"/>
  <c r="L350" i="30"/>
  <c r="K350" i="30"/>
  <c r="J350" i="30"/>
  <c r="L349" i="30"/>
  <c r="K349" i="30"/>
  <c r="J349" i="30"/>
  <c r="L348" i="30"/>
  <c r="K348" i="30"/>
  <c r="J348" i="30"/>
  <c r="L347" i="30"/>
  <c r="K347" i="30"/>
  <c r="J347" i="30"/>
  <c r="C347" i="30"/>
  <c r="L346" i="30"/>
  <c r="K346" i="30"/>
  <c r="J346" i="30"/>
  <c r="L345" i="30"/>
  <c r="K345" i="30"/>
  <c r="J345" i="30"/>
  <c r="C345" i="30"/>
  <c r="L344" i="30"/>
  <c r="K344" i="30"/>
  <c r="J344" i="30"/>
  <c r="L343" i="30"/>
  <c r="K343" i="30"/>
  <c r="J343" i="30"/>
  <c r="L342" i="30"/>
  <c r="K342" i="30"/>
  <c r="J342" i="30"/>
  <c r="L341" i="30"/>
  <c r="K341" i="30"/>
  <c r="J341" i="30"/>
  <c r="L340" i="30"/>
  <c r="K340" i="30"/>
  <c r="J340" i="30"/>
  <c r="L339" i="30"/>
  <c r="K339" i="30"/>
  <c r="J339" i="30"/>
  <c r="L338" i="30"/>
  <c r="K338" i="30"/>
  <c r="J338" i="30"/>
  <c r="L337" i="30"/>
  <c r="K337" i="30"/>
  <c r="J337" i="30"/>
  <c r="L336" i="30"/>
  <c r="K336" i="30"/>
  <c r="J336" i="30"/>
  <c r="L335" i="30"/>
  <c r="K335" i="30"/>
  <c r="J335" i="30"/>
  <c r="L334" i="30"/>
  <c r="K334" i="30"/>
  <c r="J334" i="30"/>
  <c r="L333" i="30"/>
  <c r="K333" i="30"/>
  <c r="J333" i="30"/>
  <c r="L332" i="30"/>
  <c r="K332" i="30"/>
  <c r="J332" i="30"/>
  <c r="C332" i="30"/>
  <c r="L331" i="30"/>
  <c r="K331" i="30"/>
  <c r="J331" i="30"/>
  <c r="L330" i="30"/>
  <c r="K330" i="30"/>
  <c r="J330" i="30"/>
  <c r="C330" i="30"/>
  <c r="L329" i="30"/>
  <c r="K329" i="30"/>
  <c r="J329" i="30"/>
  <c r="C329" i="30"/>
  <c r="L328" i="30"/>
  <c r="K328" i="30"/>
  <c r="J328" i="30"/>
  <c r="L327" i="30"/>
  <c r="K327" i="30"/>
  <c r="J327" i="30"/>
  <c r="C327" i="30"/>
  <c r="C349" i="30" s="1"/>
  <c r="L325" i="30"/>
  <c r="K325" i="30"/>
  <c r="J325" i="30"/>
  <c r="L324" i="30"/>
  <c r="K324" i="30"/>
  <c r="J324" i="30"/>
  <c r="L323" i="30"/>
  <c r="K323" i="30"/>
  <c r="J323" i="30"/>
  <c r="L322" i="30"/>
  <c r="K322" i="30"/>
  <c r="J322" i="30"/>
  <c r="L321" i="30"/>
  <c r="K321" i="30"/>
  <c r="J321" i="30"/>
  <c r="C321" i="30"/>
  <c r="L320" i="30"/>
  <c r="K320" i="30"/>
  <c r="J320" i="30"/>
  <c r="L319" i="30"/>
  <c r="K319" i="30"/>
  <c r="J319" i="30"/>
  <c r="L318" i="30"/>
  <c r="K318" i="30"/>
  <c r="J318" i="30"/>
  <c r="L317" i="30"/>
  <c r="K317" i="30"/>
  <c r="J317" i="30"/>
  <c r="C317" i="30"/>
  <c r="L316" i="30"/>
  <c r="K316" i="30"/>
  <c r="J316" i="30"/>
  <c r="L315" i="30"/>
  <c r="K315" i="30"/>
  <c r="J315" i="30"/>
  <c r="C315" i="30"/>
  <c r="L314" i="30"/>
  <c r="K314" i="30"/>
  <c r="J314" i="30"/>
  <c r="L313" i="30"/>
  <c r="K313" i="30"/>
  <c r="J313" i="30"/>
  <c r="L312" i="30"/>
  <c r="K312" i="30"/>
  <c r="J312" i="30"/>
  <c r="L311" i="30"/>
  <c r="K311" i="30"/>
  <c r="J311" i="30"/>
  <c r="L310" i="30"/>
  <c r="K310" i="30"/>
  <c r="J310" i="30"/>
  <c r="L309" i="30"/>
  <c r="K309" i="30"/>
  <c r="J309" i="30"/>
  <c r="L308" i="30"/>
  <c r="K308" i="30"/>
  <c r="J308" i="30"/>
  <c r="L307" i="30"/>
  <c r="K307" i="30"/>
  <c r="J307" i="30"/>
  <c r="L306" i="30"/>
  <c r="K306" i="30"/>
  <c r="J306" i="30"/>
  <c r="L305" i="30"/>
  <c r="K305" i="30"/>
  <c r="J305" i="30"/>
  <c r="L304" i="30"/>
  <c r="K304" i="30"/>
  <c r="J304" i="30"/>
  <c r="L303" i="30"/>
  <c r="K303" i="30"/>
  <c r="J303" i="30"/>
  <c r="L302" i="30"/>
  <c r="K302" i="30"/>
  <c r="J302" i="30"/>
  <c r="C302" i="30"/>
  <c r="L301" i="30"/>
  <c r="K301" i="30"/>
  <c r="J301" i="30"/>
  <c r="L300" i="30"/>
  <c r="K300" i="30"/>
  <c r="J300" i="30"/>
  <c r="C300" i="30"/>
  <c r="L299" i="30"/>
  <c r="K299" i="30"/>
  <c r="J299" i="30"/>
  <c r="C299" i="30"/>
  <c r="L298" i="30"/>
  <c r="K298" i="30"/>
  <c r="J298" i="30"/>
  <c r="L297" i="30"/>
  <c r="K297" i="30"/>
  <c r="J297" i="30"/>
  <c r="C297" i="30"/>
  <c r="C319" i="30" s="1"/>
  <c r="L295" i="30"/>
  <c r="K295" i="30"/>
  <c r="J295" i="30"/>
  <c r="L294" i="30"/>
  <c r="K294" i="30"/>
  <c r="J294" i="30"/>
  <c r="L293" i="30"/>
  <c r="K293" i="30"/>
  <c r="J293" i="30"/>
  <c r="L292" i="30"/>
  <c r="K292" i="30"/>
  <c r="J292" i="30"/>
  <c r="L291" i="30"/>
  <c r="K291" i="30"/>
  <c r="J291" i="30"/>
  <c r="C291" i="30"/>
  <c r="L290" i="30"/>
  <c r="K290" i="30"/>
  <c r="J290" i="30"/>
  <c r="L289" i="30"/>
  <c r="K289" i="30"/>
  <c r="J289" i="30"/>
  <c r="L288" i="30"/>
  <c r="K288" i="30"/>
  <c r="J288" i="30"/>
  <c r="L287" i="30"/>
  <c r="K287" i="30"/>
  <c r="J287" i="30"/>
  <c r="C287" i="30"/>
  <c r="L286" i="30"/>
  <c r="K286" i="30"/>
  <c r="J286" i="30"/>
  <c r="L285" i="30"/>
  <c r="K285" i="30"/>
  <c r="J285" i="30"/>
  <c r="L284" i="30"/>
  <c r="K284" i="30"/>
  <c r="J284" i="30"/>
  <c r="L283" i="30"/>
  <c r="K283" i="30"/>
  <c r="J283" i="30"/>
  <c r="L282" i="30"/>
  <c r="K282" i="30"/>
  <c r="J282" i="30"/>
  <c r="L281" i="30"/>
  <c r="K281" i="30"/>
  <c r="J281" i="30"/>
  <c r="L280" i="30"/>
  <c r="K280" i="30"/>
  <c r="J280" i="30"/>
  <c r="L279" i="30"/>
  <c r="K279" i="30"/>
  <c r="J279" i="30"/>
  <c r="L278" i="30"/>
  <c r="K278" i="30"/>
  <c r="J278" i="30"/>
  <c r="L277" i="30"/>
  <c r="K277" i="30"/>
  <c r="J277" i="30"/>
  <c r="L276" i="30"/>
  <c r="K276" i="30"/>
  <c r="J276" i="30"/>
  <c r="L275" i="30"/>
  <c r="K275" i="30"/>
  <c r="J275" i="30"/>
  <c r="L274" i="30"/>
  <c r="K274" i="30"/>
  <c r="J274" i="30"/>
  <c r="L273" i="30"/>
  <c r="K273" i="30"/>
  <c r="J273" i="30"/>
  <c r="L272" i="30"/>
  <c r="K272" i="30"/>
  <c r="J272" i="30"/>
  <c r="C272" i="30"/>
  <c r="L271" i="30"/>
  <c r="K271" i="30"/>
  <c r="J271" i="30"/>
  <c r="L270" i="30"/>
  <c r="K270" i="30"/>
  <c r="J270" i="30"/>
  <c r="C270" i="30"/>
  <c r="L269" i="30"/>
  <c r="K269" i="30"/>
  <c r="J269" i="30"/>
  <c r="C269" i="30"/>
  <c r="L268" i="30"/>
  <c r="K268" i="30"/>
  <c r="J268" i="30"/>
  <c r="L267" i="30"/>
  <c r="K267" i="30"/>
  <c r="J267" i="30"/>
  <c r="C267" i="30"/>
  <c r="C285" i="30" s="1"/>
  <c r="L265" i="30"/>
  <c r="K265" i="30"/>
  <c r="J265" i="30"/>
  <c r="L264" i="30"/>
  <c r="K264" i="30"/>
  <c r="J264" i="30"/>
  <c r="L263" i="30"/>
  <c r="K263" i="30"/>
  <c r="J263" i="30"/>
  <c r="L262" i="30"/>
  <c r="K262" i="30"/>
  <c r="J262" i="30"/>
  <c r="L261" i="30"/>
  <c r="K261" i="30"/>
  <c r="J261" i="30"/>
  <c r="C261" i="30"/>
  <c r="L260" i="30"/>
  <c r="K260" i="30"/>
  <c r="J260" i="30"/>
  <c r="L259" i="30"/>
  <c r="K259" i="30"/>
  <c r="J259" i="30"/>
  <c r="L258" i="30"/>
  <c r="K258" i="30"/>
  <c r="J258" i="30"/>
  <c r="L257" i="30"/>
  <c r="K257" i="30"/>
  <c r="J257" i="30"/>
  <c r="L256" i="30"/>
  <c r="K256" i="30"/>
  <c r="J256" i="30"/>
  <c r="L255" i="30"/>
  <c r="K255" i="30"/>
  <c r="J255" i="30"/>
  <c r="L254" i="30"/>
  <c r="K254" i="30"/>
  <c r="J254" i="30"/>
  <c r="L253" i="30"/>
  <c r="K253" i="30"/>
  <c r="J253" i="30"/>
  <c r="L252" i="30"/>
  <c r="K252" i="30"/>
  <c r="J252" i="30"/>
  <c r="L251" i="30"/>
  <c r="K251" i="30"/>
  <c r="J251" i="30"/>
  <c r="L250" i="30"/>
  <c r="K250" i="30"/>
  <c r="J250" i="30"/>
  <c r="L249" i="30"/>
  <c r="K249" i="30"/>
  <c r="J249" i="30"/>
  <c r="L248" i="30"/>
  <c r="K248" i="30"/>
  <c r="J248" i="30"/>
  <c r="L247" i="30"/>
  <c r="K247" i="30"/>
  <c r="J247" i="30"/>
  <c r="L246" i="30"/>
  <c r="K246" i="30"/>
  <c r="J246" i="30"/>
  <c r="L245" i="30"/>
  <c r="K245" i="30"/>
  <c r="J245" i="30"/>
  <c r="L244" i="30"/>
  <c r="K244" i="30"/>
  <c r="J244" i="30"/>
  <c r="L243" i="30"/>
  <c r="K243" i="30"/>
  <c r="J243" i="30"/>
  <c r="L242" i="30"/>
  <c r="K242" i="30"/>
  <c r="J242" i="30"/>
  <c r="C242" i="30"/>
  <c r="L241" i="30"/>
  <c r="K241" i="30"/>
  <c r="J241" i="30"/>
  <c r="L240" i="30"/>
  <c r="K240" i="30"/>
  <c r="J240" i="30"/>
  <c r="C240" i="30"/>
  <c r="L239" i="30"/>
  <c r="K239" i="30"/>
  <c r="J239" i="30"/>
  <c r="C239" i="30"/>
  <c r="L238" i="30"/>
  <c r="K238" i="30"/>
  <c r="J238" i="30"/>
  <c r="L237" i="30"/>
  <c r="K237" i="30"/>
  <c r="J237" i="30"/>
  <c r="C237" i="30"/>
  <c r="C255" i="30" s="1"/>
  <c r="L235" i="30"/>
  <c r="K235" i="30"/>
  <c r="J235" i="30"/>
  <c r="L234" i="30"/>
  <c r="K234" i="30"/>
  <c r="J234" i="30"/>
  <c r="L233" i="30"/>
  <c r="K233" i="30"/>
  <c r="J233" i="30"/>
  <c r="L232" i="30"/>
  <c r="K232" i="30"/>
  <c r="J232" i="30"/>
  <c r="L231" i="30"/>
  <c r="K231" i="30"/>
  <c r="J231" i="30"/>
  <c r="C231" i="30"/>
  <c r="L230" i="30"/>
  <c r="K230" i="30"/>
  <c r="J230" i="30"/>
  <c r="L229" i="30"/>
  <c r="K229" i="30"/>
  <c r="J229" i="30"/>
  <c r="L228" i="30"/>
  <c r="K228" i="30"/>
  <c r="J228" i="30"/>
  <c r="L227" i="30"/>
  <c r="K227" i="30"/>
  <c r="J227" i="30"/>
  <c r="C227" i="30"/>
  <c r="L226" i="30"/>
  <c r="K226" i="30"/>
  <c r="J226" i="30"/>
  <c r="L225" i="30"/>
  <c r="K225" i="30"/>
  <c r="J225" i="30"/>
  <c r="L224" i="30"/>
  <c r="K224" i="30"/>
  <c r="J224" i="30"/>
  <c r="L223" i="30"/>
  <c r="K223" i="30"/>
  <c r="J223" i="30"/>
  <c r="L222" i="30"/>
  <c r="K222" i="30"/>
  <c r="J222" i="30"/>
  <c r="L221" i="30"/>
  <c r="K221" i="30"/>
  <c r="J221" i="30"/>
  <c r="L220" i="30"/>
  <c r="K220" i="30"/>
  <c r="J220" i="30"/>
  <c r="L219" i="30"/>
  <c r="K219" i="30"/>
  <c r="J219" i="30"/>
  <c r="L218" i="30"/>
  <c r="K218" i="30"/>
  <c r="J218" i="30"/>
  <c r="L217" i="30"/>
  <c r="K217" i="30"/>
  <c r="J217" i="30"/>
  <c r="L216" i="30"/>
  <c r="K216" i="30"/>
  <c r="J216" i="30"/>
  <c r="L215" i="30"/>
  <c r="K215" i="30"/>
  <c r="J215" i="30"/>
  <c r="L214" i="30"/>
  <c r="K214" i="30"/>
  <c r="J214" i="30"/>
  <c r="L213" i="30"/>
  <c r="K213" i="30"/>
  <c r="J213" i="30"/>
  <c r="L212" i="30"/>
  <c r="K212" i="30"/>
  <c r="J212" i="30"/>
  <c r="C212" i="30"/>
  <c r="L211" i="30"/>
  <c r="K211" i="30"/>
  <c r="J211" i="30"/>
  <c r="L210" i="30"/>
  <c r="K210" i="30"/>
  <c r="J210" i="30"/>
  <c r="C210" i="30"/>
  <c r="L209" i="30"/>
  <c r="K209" i="30"/>
  <c r="J209" i="30"/>
  <c r="C209" i="30"/>
  <c r="L208" i="30"/>
  <c r="K208" i="30"/>
  <c r="J208" i="30"/>
  <c r="L207" i="30"/>
  <c r="K207" i="30"/>
  <c r="J207" i="30"/>
  <c r="C207" i="30"/>
  <c r="C225" i="30" s="1"/>
  <c r="C37" i="30"/>
  <c r="C36" i="30"/>
  <c r="C35" i="30"/>
  <c r="C31" i="30"/>
  <c r="K31" i="30"/>
  <c r="J31" i="30"/>
  <c r="L31" i="30"/>
  <c r="C289" i="30" l="1"/>
  <c r="C259" i="30"/>
  <c r="C257" i="30"/>
  <c r="C229" i="30"/>
  <c r="L205" i="30"/>
  <c r="K205" i="30"/>
  <c r="J205" i="30"/>
  <c r="L204" i="30"/>
  <c r="K204" i="30"/>
  <c r="J204" i="30"/>
  <c r="L203" i="30"/>
  <c r="K203" i="30"/>
  <c r="J203" i="30"/>
  <c r="L202" i="30"/>
  <c r="K202" i="30"/>
  <c r="J202" i="30"/>
  <c r="K201" i="30"/>
  <c r="J201" i="30"/>
  <c r="L200" i="30"/>
  <c r="K200" i="30"/>
  <c r="J200" i="30"/>
  <c r="K199" i="30"/>
  <c r="J199" i="30"/>
  <c r="L198" i="30"/>
  <c r="K198" i="30"/>
  <c r="J198" i="30"/>
  <c r="K197" i="30"/>
  <c r="J197" i="30"/>
  <c r="L196" i="30"/>
  <c r="K196" i="30"/>
  <c r="J196" i="30"/>
  <c r="L195" i="30"/>
  <c r="K195" i="30"/>
  <c r="J195" i="30"/>
  <c r="L194" i="30"/>
  <c r="K194" i="30"/>
  <c r="J194" i="30"/>
  <c r="L193" i="30"/>
  <c r="K193" i="30"/>
  <c r="J193" i="30"/>
  <c r="L192" i="30"/>
  <c r="K192" i="30"/>
  <c r="J192" i="30"/>
  <c r="L191" i="30"/>
  <c r="K191" i="30"/>
  <c r="J191" i="30"/>
  <c r="L190" i="30"/>
  <c r="K190" i="30"/>
  <c r="J190" i="30"/>
  <c r="L189" i="30"/>
  <c r="K189" i="30"/>
  <c r="J189" i="30"/>
  <c r="L188" i="30"/>
  <c r="K188" i="30"/>
  <c r="J188" i="30"/>
  <c r="L187" i="30"/>
  <c r="K187" i="30"/>
  <c r="J187" i="30"/>
  <c r="L186" i="30"/>
  <c r="K186" i="30"/>
  <c r="J186" i="30"/>
  <c r="L185" i="30"/>
  <c r="K185" i="30"/>
  <c r="J185" i="30"/>
  <c r="L184" i="30"/>
  <c r="K184" i="30"/>
  <c r="J184" i="30"/>
  <c r="L183" i="30"/>
  <c r="K183" i="30"/>
  <c r="J183" i="30"/>
  <c r="L182" i="30"/>
  <c r="K182" i="30"/>
  <c r="J182" i="30"/>
  <c r="L181" i="30"/>
  <c r="K181" i="30"/>
  <c r="J181" i="30"/>
  <c r="K180" i="30"/>
  <c r="J180" i="30"/>
  <c r="K179" i="30"/>
  <c r="J179" i="30"/>
  <c r="L178" i="30"/>
  <c r="K178" i="30"/>
  <c r="J178" i="30"/>
  <c r="K177" i="30"/>
  <c r="J177" i="30"/>
  <c r="C177" i="30"/>
  <c r="L175" i="30"/>
  <c r="K175" i="30"/>
  <c r="J175" i="30"/>
  <c r="L174" i="30"/>
  <c r="K174" i="30"/>
  <c r="J174" i="30"/>
  <c r="L173" i="30"/>
  <c r="K173" i="30"/>
  <c r="J173" i="30"/>
  <c r="L172" i="30"/>
  <c r="K172" i="30"/>
  <c r="J172" i="30"/>
  <c r="K171" i="30"/>
  <c r="J171" i="30"/>
  <c r="L170" i="30"/>
  <c r="K170" i="30"/>
  <c r="J170" i="30"/>
  <c r="K169" i="30"/>
  <c r="J169" i="30"/>
  <c r="L168" i="30"/>
  <c r="K168" i="30"/>
  <c r="J168" i="30"/>
  <c r="K167" i="30"/>
  <c r="J167" i="30"/>
  <c r="L166" i="30"/>
  <c r="K166" i="30"/>
  <c r="J166" i="30"/>
  <c r="L165" i="30"/>
  <c r="K165" i="30"/>
  <c r="J165" i="30"/>
  <c r="L164" i="30"/>
  <c r="K164" i="30"/>
  <c r="J164" i="30"/>
  <c r="L163" i="30"/>
  <c r="K163" i="30"/>
  <c r="J163" i="30"/>
  <c r="L162" i="30"/>
  <c r="K162" i="30"/>
  <c r="J162" i="30"/>
  <c r="L161" i="30"/>
  <c r="K161" i="30"/>
  <c r="J161" i="30"/>
  <c r="L160" i="30"/>
  <c r="K160" i="30"/>
  <c r="J160" i="30"/>
  <c r="L159" i="30"/>
  <c r="K159" i="30"/>
  <c r="J159" i="30"/>
  <c r="L158" i="30"/>
  <c r="K158" i="30"/>
  <c r="J158" i="30"/>
  <c r="L157" i="30"/>
  <c r="K157" i="30"/>
  <c r="J157" i="30"/>
  <c r="L156" i="30"/>
  <c r="K156" i="30"/>
  <c r="J156" i="30"/>
  <c r="L155" i="30"/>
  <c r="K155" i="30"/>
  <c r="J155" i="30"/>
  <c r="L154" i="30"/>
  <c r="K154" i="30"/>
  <c r="J154" i="30"/>
  <c r="L153" i="30"/>
  <c r="K153" i="30"/>
  <c r="J153" i="30"/>
  <c r="L152" i="30"/>
  <c r="K152" i="30"/>
  <c r="J152" i="30"/>
  <c r="L151" i="30"/>
  <c r="K151" i="30"/>
  <c r="J151" i="30"/>
  <c r="K150" i="30"/>
  <c r="J150" i="30"/>
  <c r="K149" i="30"/>
  <c r="J149" i="30"/>
  <c r="L148" i="30"/>
  <c r="K148" i="30"/>
  <c r="J148" i="30"/>
  <c r="K147" i="30"/>
  <c r="J147" i="30"/>
  <c r="C147" i="30"/>
  <c r="L145" i="30"/>
  <c r="K145" i="30"/>
  <c r="J145" i="30"/>
  <c r="L144" i="30"/>
  <c r="K144" i="30"/>
  <c r="J144" i="30"/>
  <c r="L143" i="30"/>
  <c r="K143" i="30"/>
  <c r="J143" i="30"/>
  <c r="L142" i="30"/>
  <c r="K142" i="30"/>
  <c r="J142" i="30"/>
  <c r="K141" i="30"/>
  <c r="J141" i="30"/>
  <c r="L140" i="30"/>
  <c r="K140" i="30"/>
  <c r="J140" i="30"/>
  <c r="K139" i="30"/>
  <c r="J139" i="30"/>
  <c r="L138" i="30"/>
  <c r="K138" i="30"/>
  <c r="J138" i="30"/>
  <c r="K137" i="30"/>
  <c r="J137" i="30"/>
  <c r="L136" i="30"/>
  <c r="K136" i="30"/>
  <c r="J136" i="30"/>
  <c r="L135" i="30"/>
  <c r="K135" i="30"/>
  <c r="J135" i="30"/>
  <c r="L134" i="30"/>
  <c r="K134" i="30"/>
  <c r="J134" i="30"/>
  <c r="L133" i="30"/>
  <c r="K133" i="30"/>
  <c r="J133" i="30"/>
  <c r="L132" i="30"/>
  <c r="K132" i="30"/>
  <c r="J132" i="30"/>
  <c r="L131" i="30"/>
  <c r="K131" i="30"/>
  <c r="J131" i="30"/>
  <c r="L130" i="30"/>
  <c r="K130" i="30"/>
  <c r="J130" i="30"/>
  <c r="L129" i="30"/>
  <c r="K129" i="30"/>
  <c r="J129" i="30"/>
  <c r="L128" i="30"/>
  <c r="K128" i="30"/>
  <c r="J128" i="30"/>
  <c r="L127" i="30"/>
  <c r="K127" i="30"/>
  <c r="J127" i="30"/>
  <c r="L126" i="30"/>
  <c r="K126" i="30"/>
  <c r="J126" i="30"/>
  <c r="L125" i="30"/>
  <c r="K125" i="30"/>
  <c r="J125" i="30"/>
  <c r="L124" i="30"/>
  <c r="K124" i="30"/>
  <c r="J124" i="30"/>
  <c r="L123" i="30"/>
  <c r="K123" i="30"/>
  <c r="J123" i="30"/>
  <c r="L122" i="30"/>
  <c r="K122" i="30"/>
  <c r="J122" i="30"/>
  <c r="L121" i="30"/>
  <c r="K121" i="30"/>
  <c r="J121" i="30"/>
  <c r="K120" i="30"/>
  <c r="J120" i="30"/>
  <c r="K119" i="30"/>
  <c r="J119" i="30"/>
  <c r="L118" i="30"/>
  <c r="K118" i="30"/>
  <c r="J118" i="30"/>
  <c r="K117" i="30"/>
  <c r="J117" i="30"/>
  <c r="C117" i="30"/>
  <c r="L115" i="30"/>
  <c r="K115" i="30"/>
  <c r="J115" i="30"/>
  <c r="L114" i="30"/>
  <c r="K114" i="30"/>
  <c r="J114" i="30"/>
  <c r="L113" i="30"/>
  <c r="K113" i="30"/>
  <c r="J113" i="30"/>
  <c r="L112" i="30"/>
  <c r="K112" i="30"/>
  <c r="J112" i="30"/>
  <c r="K111" i="30"/>
  <c r="J111" i="30"/>
  <c r="L110" i="30"/>
  <c r="K110" i="30"/>
  <c r="J110" i="30"/>
  <c r="K109" i="30"/>
  <c r="J109" i="30"/>
  <c r="L108" i="30"/>
  <c r="K108" i="30"/>
  <c r="J108" i="30"/>
  <c r="K107" i="30"/>
  <c r="J107" i="30"/>
  <c r="L106" i="30"/>
  <c r="K106" i="30"/>
  <c r="J106" i="30"/>
  <c r="L105" i="30"/>
  <c r="K105" i="30"/>
  <c r="J105" i="30"/>
  <c r="L104" i="30"/>
  <c r="K104" i="30"/>
  <c r="J104" i="30"/>
  <c r="L103" i="30"/>
  <c r="K103" i="30"/>
  <c r="J103" i="30"/>
  <c r="L102" i="30"/>
  <c r="K102" i="30"/>
  <c r="J102" i="30"/>
  <c r="L101" i="30"/>
  <c r="K101" i="30"/>
  <c r="J101" i="30"/>
  <c r="L100" i="30"/>
  <c r="K100" i="30"/>
  <c r="J100" i="30"/>
  <c r="L99" i="30"/>
  <c r="K99" i="30"/>
  <c r="J99" i="30"/>
  <c r="L98" i="30"/>
  <c r="K98" i="30"/>
  <c r="J98" i="30"/>
  <c r="L97" i="30"/>
  <c r="K97" i="30"/>
  <c r="J97" i="30"/>
  <c r="L96" i="30"/>
  <c r="K96" i="30"/>
  <c r="J96" i="30"/>
  <c r="L95" i="30"/>
  <c r="K95" i="30"/>
  <c r="J95" i="30"/>
  <c r="L94" i="30"/>
  <c r="K94" i="30"/>
  <c r="J94" i="30"/>
  <c r="L93" i="30"/>
  <c r="K93" i="30"/>
  <c r="J93" i="30"/>
  <c r="L92" i="30"/>
  <c r="K92" i="30"/>
  <c r="J92" i="30"/>
  <c r="L91" i="30"/>
  <c r="K91" i="30"/>
  <c r="J91" i="30"/>
  <c r="K90" i="30"/>
  <c r="J90" i="30"/>
  <c r="K89" i="30"/>
  <c r="J89" i="30"/>
  <c r="L88" i="30"/>
  <c r="K88" i="30"/>
  <c r="J88" i="30"/>
  <c r="K87" i="30"/>
  <c r="J87" i="30"/>
  <c r="C87" i="30"/>
  <c r="L12" i="30"/>
  <c r="L13" i="30"/>
  <c r="L14" i="30"/>
  <c r="L15" i="30"/>
  <c r="L16" i="30"/>
  <c r="L17" i="30"/>
  <c r="L18" i="30"/>
  <c r="L19" i="30"/>
  <c r="L21" i="30"/>
  <c r="L28" i="30"/>
  <c r="L32" i="30"/>
  <c r="L40" i="30"/>
  <c r="L41" i="30"/>
  <c r="L42" i="30"/>
  <c r="L45" i="30"/>
  <c r="L48" i="30"/>
  <c r="L49" i="30"/>
  <c r="L50" i="30"/>
  <c r="L52" i="30"/>
  <c r="L58" i="30"/>
  <c r="L61" i="30"/>
  <c r="L62" i="30"/>
  <c r="L63" i="30"/>
  <c r="L64" i="30"/>
  <c r="L65" i="30"/>
  <c r="L66" i="30"/>
  <c r="L67" i="30"/>
  <c r="L68" i="30"/>
  <c r="L69" i="30"/>
  <c r="L70" i="30"/>
  <c r="L71" i="30"/>
  <c r="L72" i="30"/>
  <c r="L73" i="30"/>
  <c r="L74" i="30"/>
  <c r="L75" i="30"/>
  <c r="L76" i="30"/>
  <c r="L78" i="30"/>
  <c r="L80" i="30"/>
  <c r="L82" i="30"/>
  <c r="L83" i="30"/>
  <c r="L84" i="30"/>
  <c r="L85" i="30"/>
  <c r="L11" i="30"/>
  <c r="C45" i="30"/>
  <c r="C34" i="30"/>
  <c r="L34" i="30" s="1"/>
  <c r="C52" i="30"/>
  <c r="C44" i="30"/>
  <c r="L44" i="30" s="1"/>
  <c r="C53" i="30"/>
  <c r="L53" i="30" s="1"/>
  <c r="C33" i="30"/>
  <c r="L33" i="30" s="1"/>
  <c r="C32" i="30"/>
  <c r="J59" i="30"/>
  <c r="K59" i="30"/>
  <c r="C28" i="30"/>
  <c r="L199" i="30" l="1"/>
  <c r="C201" i="30"/>
  <c r="C199" i="30"/>
  <c r="C197" i="30"/>
  <c r="C169" i="30"/>
  <c r="L169" i="30" s="1"/>
  <c r="C167" i="30"/>
  <c r="C171" i="30"/>
  <c r="C139" i="30"/>
  <c r="C137" i="30"/>
  <c r="L137" i="30" s="1"/>
  <c r="C141" i="30"/>
  <c r="L109" i="30"/>
  <c r="C111" i="30"/>
  <c r="C109" i="30"/>
  <c r="C107" i="30"/>
  <c r="C179" i="30"/>
  <c r="L179" i="30" s="1"/>
  <c r="C182" i="30"/>
  <c r="C195" i="30"/>
  <c r="L177" i="30"/>
  <c r="C180" i="30"/>
  <c r="C149" i="30"/>
  <c r="L149" i="30" s="1"/>
  <c r="L171" i="30"/>
  <c r="L117" i="30"/>
  <c r="L141" i="30"/>
  <c r="L111" i="30"/>
  <c r="L87" i="30"/>
  <c r="C89" i="30"/>
  <c r="L89" i="30" s="1"/>
  <c r="C119" i="30"/>
  <c r="L119" i="30" s="1"/>
  <c r="L167" i="30"/>
  <c r="C152" i="30"/>
  <c r="C165" i="30"/>
  <c r="L147" i="30"/>
  <c r="C150" i="30"/>
  <c r="L150" i="30" s="1"/>
  <c r="L201" i="30"/>
  <c r="C122" i="30"/>
  <c r="C135" i="30"/>
  <c r="C120" i="30"/>
  <c r="L120" i="30" s="1"/>
  <c r="L139" i="30"/>
  <c r="L107" i="30"/>
  <c r="C92" i="30"/>
  <c r="C105" i="30"/>
  <c r="C90" i="30"/>
  <c r="L90" i="30" s="1"/>
  <c r="L197" i="30" l="1"/>
  <c r="L180" i="30"/>
  <c r="C11" i="30"/>
  <c r="C57" i="30"/>
  <c r="C81" i="30" l="1"/>
  <c r="C77" i="30"/>
  <c r="C79" i="30"/>
  <c r="C62" i="30"/>
  <c r="L57" i="30"/>
  <c r="C59" i="30"/>
  <c r="L79" i="30"/>
  <c r="L81" i="30"/>
  <c r="C75" i="30"/>
  <c r="C60" i="30"/>
  <c r="L60" i="30" s="1"/>
  <c r="C7" i="30"/>
  <c r="C50" i="30"/>
  <c r="C49" i="30"/>
  <c r="C48" i="30"/>
  <c r="C41" i="30"/>
  <c r="C42" i="30"/>
  <c r="C40" i="30"/>
  <c r="C12" i="30"/>
  <c r="C13" i="30"/>
  <c r="C14" i="30"/>
  <c r="C15" i="30"/>
  <c r="C16" i="30"/>
  <c r="C17" i="30"/>
  <c r="C18" i="30"/>
  <c r="C19" i="30"/>
  <c r="C10" i="30"/>
  <c r="J7" i="30"/>
  <c r="K7" i="30"/>
  <c r="J11" i="30"/>
  <c r="K11" i="30"/>
  <c r="J12" i="30"/>
  <c r="K12" i="30"/>
  <c r="J13" i="30"/>
  <c r="K13" i="30"/>
  <c r="J14" i="30"/>
  <c r="K14" i="30"/>
  <c r="J15" i="30"/>
  <c r="K15" i="30"/>
  <c r="J16" i="30"/>
  <c r="K16" i="30"/>
  <c r="J17" i="30"/>
  <c r="K17" i="30"/>
  <c r="J18" i="30"/>
  <c r="K18" i="30"/>
  <c r="J19" i="30"/>
  <c r="K19" i="30"/>
  <c r="J20" i="30"/>
  <c r="K20" i="30"/>
  <c r="J21" i="30"/>
  <c r="K21" i="30"/>
  <c r="J22" i="30"/>
  <c r="K22" i="30"/>
  <c r="J23" i="30"/>
  <c r="K23" i="30"/>
  <c r="J24" i="30"/>
  <c r="K24" i="30"/>
  <c r="J25" i="30"/>
  <c r="K25" i="30"/>
  <c r="J26" i="30"/>
  <c r="K26" i="30"/>
  <c r="J27" i="30"/>
  <c r="K27" i="30"/>
  <c r="J28" i="30"/>
  <c r="K28" i="30"/>
  <c r="J29" i="30"/>
  <c r="K29" i="30"/>
  <c r="J30" i="30"/>
  <c r="K30" i="30"/>
  <c r="J32" i="30"/>
  <c r="K32" i="30"/>
  <c r="J33" i="30"/>
  <c r="K33" i="30"/>
  <c r="J34" i="30"/>
  <c r="K34" i="30"/>
  <c r="J35" i="30"/>
  <c r="K35" i="30"/>
  <c r="J36" i="30"/>
  <c r="K36" i="30"/>
  <c r="J37" i="30"/>
  <c r="K37" i="30"/>
  <c r="J40" i="30"/>
  <c r="K40" i="30"/>
  <c r="J41" i="30"/>
  <c r="K41" i="30"/>
  <c r="J42" i="30"/>
  <c r="K42" i="30"/>
  <c r="J43" i="30"/>
  <c r="K43" i="30"/>
  <c r="J44" i="30"/>
  <c r="K44" i="30"/>
  <c r="J45" i="30"/>
  <c r="K45" i="30"/>
  <c r="J48" i="30"/>
  <c r="K48" i="30"/>
  <c r="J49" i="30"/>
  <c r="K49" i="30"/>
  <c r="J50" i="30"/>
  <c r="K50" i="30"/>
  <c r="J51" i="30"/>
  <c r="K51" i="30"/>
  <c r="J52" i="30"/>
  <c r="K52" i="30"/>
  <c r="J53" i="30"/>
  <c r="K53" i="30"/>
  <c r="J57" i="30"/>
  <c r="K57" i="30"/>
  <c r="J58" i="30"/>
  <c r="K58" i="30"/>
  <c r="J60" i="30"/>
  <c r="K60" i="30"/>
  <c r="J61" i="30"/>
  <c r="K61" i="30"/>
  <c r="J62" i="30"/>
  <c r="K62" i="30"/>
  <c r="J63" i="30"/>
  <c r="K63" i="30"/>
  <c r="J64" i="30"/>
  <c r="K64" i="30"/>
  <c r="J65" i="30"/>
  <c r="K65" i="30"/>
  <c r="J66" i="30"/>
  <c r="K66" i="30"/>
  <c r="J67" i="30"/>
  <c r="K67" i="30"/>
  <c r="J68" i="30"/>
  <c r="K68" i="30"/>
  <c r="J69" i="30"/>
  <c r="K69" i="30"/>
  <c r="J70" i="30"/>
  <c r="K70" i="30"/>
  <c r="J71" i="30"/>
  <c r="K71" i="30"/>
  <c r="J72" i="30"/>
  <c r="K72" i="30"/>
  <c r="J73" i="30"/>
  <c r="K73" i="30"/>
  <c r="J74" i="30"/>
  <c r="K74" i="30"/>
  <c r="J75" i="30"/>
  <c r="K75" i="30"/>
  <c r="J76" i="30"/>
  <c r="K76" i="30"/>
  <c r="J77" i="30"/>
  <c r="K77" i="30"/>
  <c r="J78" i="30"/>
  <c r="K78" i="30"/>
  <c r="J79" i="30"/>
  <c r="K79" i="30"/>
  <c r="J80" i="30"/>
  <c r="K80" i="30"/>
  <c r="J81" i="30"/>
  <c r="K81" i="30"/>
  <c r="J82" i="30"/>
  <c r="K82" i="30"/>
  <c r="J83" i="30"/>
  <c r="K83" i="30"/>
  <c r="J84" i="30"/>
  <c r="K84" i="30"/>
  <c r="J85" i="30"/>
  <c r="K85" i="30"/>
  <c r="K10" i="30"/>
  <c r="J10" i="30"/>
  <c r="L37" i="30"/>
  <c r="L36" i="30"/>
  <c r="C20" i="30"/>
  <c r="L20" i="30" s="1"/>
  <c r="L35" i="30"/>
  <c r="C51" i="30"/>
  <c r="L51" i="30" s="1"/>
  <c r="C43" i="30"/>
  <c r="L43" i="30" s="1"/>
  <c r="C30" i="30"/>
  <c r="L30" i="30" s="1"/>
  <c r="C29" i="30"/>
  <c r="L29" i="30" s="1"/>
  <c r="C23" i="30"/>
  <c r="L23" i="30" s="1"/>
  <c r="C24" i="30"/>
  <c r="L24" i="30" s="1"/>
  <c r="C25" i="30"/>
  <c r="L25" i="30" s="1"/>
  <c r="C26" i="30"/>
  <c r="L26" i="30" s="1"/>
  <c r="C27" i="30"/>
  <c r="L27" i="30" s="1"/>
  <c r="C22" i="30"/>
  <c r="L22" i="30" s="1"/>
  <c r="C21" i="30"/>
  <c r="C362" i="30" l="1"/>
  <c r="C361" i="30"/>
  <c r="C360" i="30"/>
  <c r="C359" i="30"/>
  <c r="C357" i="30"/>
  <c r="C358" i="30"/>
  <c r="L59" i="30"/>
  <c r="L77" i="30"/>
  <c r="C363" i="30" l="1"/>
  <c r="C368" i="30" s="1"/>
  <c r="C367" i="30" l="1"/>
  <c r="C366" i="30"/>
  <c r="C365" i="30"/>
  <c r="C364" i="30"/>
</calcChain>
</file>

<file path=xl/sharedStrings.xml><?xml version="1.0" encoding="utf-8"?>
<sst xmlns="http://schemas.openxmlformats.org/spreadsheetml/2006/main" count="858" uniqueCount="216">
  <si>
    <t>3.  Similar Projects</t>
  </si>
  <si>
    <t>2.  School District Experience</t>
  </si>
  <si>
    <t>1.  Firm and Staff Longevity</t>
  </si>
  <si>
    <t>SECTION I - FIRM PROFILE</t>
  </si>
  <si>
    <t>FIRM PROFILE</t>
  </si>
  <si>
    <t>Firm name:</t>
  </si>
  <si>
    <t>Firm address Line 1:</t>
  </si>
  <si>
    <t>Firm address Line 2:</t>
  </si>
  <si>
    <t>Firm address Line 3:</t>
  </si>
  <si>
    <t>Firm address Line 4:</t>
  </si>
  <si>
    <t>Contact name:</t>
  </si>
  <si>
    <t>Contact email:</t>
  </si>
  <si>
    <t>Contact phone:</t>
  </si>
  <si>
    <t>Contact fax:</t>
  </si>
  <si>
    <t>Number of years in business under current legal name:</t>
  </si>
  <si>
    <t>Does your company anticipate any mergers, transfer of organization ownership, management reorganization, or departure of key personnel within the next twelve (12) months that may affect the organization's ability to carry out its submission? (Y/N)</t>
  </si>
  <si>
    <t>Has the company or any of its principals been debarred or suspended from contracting with any public entity? (Y/N)</t>
  </si>
  <si>
    <t>Has the company or any of its principals ever had a bond or surety canceled or forfeited? (Y/N)</t>
  </si>
  <si>
    <t>Has the company or any of its principals ever been declared bankrupt or filed for protection from creditors under state or federal proceedings? (Y/N)</t>
  </si>
  <si>
    <t>Total number of employees:</t>
  </si>
  <si>
    <t>Principal Name:</t>
  </si>
  <si>
    <t>Title:</t>
  </si>
  <si>
    <t>Project Manager Name:</t>
  </si>
  <si>
    <t>Project address:</t>
  </si>
  <si>
    <t>Year project completed (or "In Design" or "Under Construction”):</t>
  </si>
  <si>
    <t>Name of "prime" firm principal in charge:</t>
  </si>
  <si>
    <t>Name of "prime" firm project manager:</t>
  </si>
  <si>
    <t>List up to 3 names of firm staff involved:</t>
  </si>
  <si>
    <t>Client and/or owner/operator contact phone number:</t>
  </si>
  <si>
    <t>Client and/or owner/operator contact email address:</t>
  </si>
  <si>
    <t>Firm address Line 5:</t>
  </si>
  <si>
    <t>Response</t>
  </si>
  <si>
    <t>Surveying/Platting Services</t>
  </si>
  <si>
    <t>Geotechnical Services</t>
  </si>
  <si>
    <t>Environmental Services (Phase I and Phase II)</t>
  </si>
  <si>
    <t>Construction Materials Testing</t>
  </si>
  <si>
    <t>Traffic Engineering</t>
  </si>
  <si>
    <t>Commissioning</t>
  </si>
  <si>
    <t>Hazardous Materials Consulting</t>
  </si>
  <si>
    <t>Air Quality Testing &amp; Monitoring</t>
  </si>
  <si>
    <t>Roofing Inspections</t>
  </si>
  <si>
    <t>Structural Engineering</t>
  </si>
  <si>
    <t>Civil Engineering</t>
  </si>
  <si>
    <t>ServicesCategories</t>
  </si>
  <si>
    <t>Contributes to Ranking Summary Sheet</t>
  </si>
  <si>
    <t>Yes</t>
  </si>
  <si>
    <t>No</t>
  </si>
  <si>
    <t>YearsInBusiness</t>
  </si>
  <si>
    <t>0-2</t>
  </si>
  <si>
    <t>3-5</t>
  </si>
  <si>
    <t>6+</t>
  </si>
  <si>
    <t>NumberOfEmployees</t>
  </si>
  <si>
    <t>0-3</t>
  </si>
  <si>
    <t>11-25</t>
  </si>
  <si>
    <t>26+</t>
  </si>
  <si>
    <t>NumberOfEmployeesHouston</t>
  </si>
  <si>
    <t>6-10</t>
  </si>
  <si>
    <t>11+</t>
  </si>
  <si>
    <t>NumberOfLiscensedProfessionals</t>
  </si>
  <si>
    <t>4-8</t>
  </si>
  <si>
    <t>1-10</t>
  </si>
  <si>
    <t>1-5</t>
  </si>
  <si>
    <t>9+</t>
  </si>
  <si>
    <t>YesNo</t>
  </si>
  <si>
    <t>Weight</t>
  </si>
  <si>
    <t>Professional Services Category (choose category of professional services)</t>
  </si>
  <si>
    <t>Firms will complete the following worksheet for the Professional Services Category for which they are submitting. If multiple Professional Service Categories are being submitted for evaluation by the same firm, a separate file with relative information for the each of the respective Professional Services Category shall be submitted.</t>
  </si>
  <si>
    <t>Provide the following information for the principal proposed to be directly engaged with a project.</t>
  </si>
  <si>
    <t>Is the company currently in default on any loan contract or financing agreement with any bank, financial institution, or other entity? (Y/N)</t>
  </si>
  <si>
    <t>Number of years in professional practice.</t>
  </si>
  <si>
    <t>Number of years with current firm.</t>
  </si>
  <si>
    <t>Provide the following information for the Professional Services Firm applying for consideration.</t>
  </si>
  <si>
    <t>Professional license number (# or N/A):</t>
  </si>
  <si>
    <r>
      <t>Number of K-12 school projects in last 60-months (current projects included).</t>
    </r>
    <r>
      <rPr>
        <b/>
        <sz val="9.5"/>
        <rFont val="Arial"/>
        <family val="2"/>
      </rPr>
      <t/>
    </r>
  </si>
  <si>
    <t>0-1</t>
  </si>
  <si>
    <t>2-3</t>
  </si>
  <si>
    <t>Tiered weights</t>
  </si>
  <si>
    <t>N/A</t>
  </si>
  <si>
    <t>Provide the following information for the staff project manager proposed to be directly engaged with a project.</t>
  </si>
  <si>
    <t>STAFF PROJECT MANAGER</t>
  </si>
  <si>
    <t>PRINCIPAL</t>
  </si>
  <si>
    <t>K12YearsExperience</t>
  </si>
  <si>
    <t>K12ProjectExperience</t>
  </si>
  <si>
    <t>YearsInProfession</t>
  </si>
  <si>
    <t>YearsInCurrentFirm</t>
  </si>
  <si>
    <t>2-5</t>
  </si>
  <si>
    <t>4+</t>
  </si>
  <si>
    <t>RepeatProjects</t>
  </si>
  <si>
    <t>PROJECT EXPERIENCE</t>
  </si>
  <si>
    <t>Explanation of variance between original and actual completion dates:</t>
  </si>
  <si>
    <t>Explanation of phasing strategy, if required:</t>
  </si>
  <si>
    <t>Awards or other recognition earned by the firm for this project:</t>
  </si>
  <si>
    <t>Number of claims filed by contractor (or Not Applicable):</t>
  </si>
  <si>
    <t>Number of Requests for Information (or Not Applicable):</t>
  </si>
  <si>
    <t>Number of Change Orders on project (or Not Applicable):</t>
  </si>
  <si>
    <t>PROJECT NUMBER [1]:</t>
  </si>
  <si>
    <t>Project completed as part of an IDIQ.</t>
  </si>
  <si>
    <t>Professional license number (number or N/A):</t>
  </si>
  <si>
    <t>Number of Change Orders on project (select number or Not Applicable):</t>
  </si>
  <si>
    <t>Number of claims filed by contractor (select number or Not Applicable):</t>
  </si>
  <si>
    <t>Brief explanation of reason for Change Orders (if any):</t>
  </si>
  <si>
    <t>Brief explanation of reason for claims filed by contractor (if any):</t>
  </si>
  <si>
    <t>Brief explanation of reason for Requests for Information (if any):</t>
  </si>
  <si>
    <t>Staff name (1)</t>
  </si>
  <si>
    <t>Staff name (2)</t>
  </si>
  <si>
    <t>Staff name (3)</t>
  </si>
  <si>
    <t>ProjectCompletion</t>
  </si>
  <si>
    <t>In Design</t>
  </si>
  <si>
    <t>Under Construction</t>
  </si>
  <si>
    <t>Not Applicable</t>
  </si>
  <si>
    <t>10+</t>
  </si>
  <si>
    <t>0</t>
  </si>
  <si>
    <t>1-2</t>
  </si>
  <si>
    <t>3+</t>
  </si>
  <si>
    <t>0-5</t>
  </si>
  <si>
    <t>PROJECT NUMBER [2]:</t>
  </si>
  <si>
    <t>PROJECT NUMBER [3]:</t>
  </si>
  <si>
    <t>PROJECT NUMBER [4]:</t>
  </si>
  <si>
    <t>PROJECT NUMBER [5]:</t>
  </si>
  <si>
    <t>Has the company been held liable for negligence? Has the company been found negligent through arbitration, mediation or judgement in the last 60-months? (Y/N)</t>
  </si>
  <si>
    <t>26-50</t>
  </si>
  <si>
    <t>50+</t>
  </si>
  <si>
    <t>Brief Description of project scope (adjust row height as necessary to fit response in cell):</t>
  </si>
  <si>
    <t>Brief description of services provided (adjust row height as necessary to fit response in cell):</t>
  </si>
  <si>
    <t>Name of client and/or owner/operator (District Name, Company Name, Etc. Name):</t>
  </si>
  <si>
    <t>Name of client and/or owner/operator contact (Person Name):</t>
  </si>
  <si>
    <t>Actual completion date (Construction):</t>
  </si>
  <si>
    <t>Original scheduled date for completion (Construction):</t>
  </si>
  <si>
    <t>3-9</t>
  </si>
  <si>
    <t>6-20</t>
  </si>
  <si>
    <t>21-40</t>
  </si>
  <si>
    <t>41+</t>
  </si>
  <si>
    <t>Project size in square feet (if applicable, or acres for site-based professional services respondents):</t>
  </si>
  <si>
    <t>Architectural Services</t>
  </si>
  <si>
    <t>Mechanical, Electrical, Plumbing Engineering</t>
  </si>
  <si>
    <t>3-4</t>
  </si>
  <si>
    <t>5-10</t>
  </si>
  <si>
    <t>20+</t>
  </si>
  <si>
    <t>Project name (must be populated if subsequent project information is completed):</t>
  </si>
  <si>
    <t>Number of Projects Reported as In Design:</t>
  </si>
  <si>
    <t>Number of Projects Reported as Under Construction:</t>
  </si>
  <si>
    <t>Number of Projects Reported as complete within the past 5 years:</t>
  </si>
  <si>
    <t>Number of Projects Reported:</t>
  </si>
  <si>
    <t>Check total Projects Reported against breakdown:</t>
  </si>
  <si>
    <t>Explaination of Weighted Point Breakdown if it is a contributor to the Summary Spreadsheet</t>
  </si>
  <si>
    <t>ATTACHMENT A</t>
  </si>
  <si>
    <t xml:space="preserve">Instructions: Obtain an electronic file of this document from District and provide the required information. Include printed versions of this file with the required information in the original and printed copy set of the Statement of Qualifications submittal package. Color copies are not required. For electronic copies, provide pdf pages in the same order as in the original and copy sets. </t>
  </si>
  <si>
    <t>MonthsOfBacklog</t>
  </si>
  <si>
    <t>8+</t>
  </si>
  <si>
    <t>4-7</t>
  </si>
  <si>
    <t>What is the company's work backlog (as expressed in number of months) with the company's current staff size?</t>
  </si>
  <si>
    <t>Archeological Services</t>
  </si>
  <si>
    <t>Testing and Balancing</t>
  </si>
  <si>
    <t>Is principal office of firm located within Harris and its continguous Counties? (Y/N)</t>
  </si>
  <si>
    <t>Total number of employees in Harris and its contiguous Counties:</t>
  </si>
  <si>
    <t>Number of K-12 school projects completed in Harris and its contiguous Counties.</t>
  </si>
  <si>
    <t>Project located in Harris and continguous Counties.</t>
  </si>
  <si>
    <t>Number of K-12 school projects completed in Harris and contiguous Counties with the same client.</t>
  </si>
  <si>
    <t>Total Number of licensed Professionals (architects, engineers, registered professional land surveyor, and/or other applicable professional license; provide total count):</t>
  </si>
  <si>
    <t>Total Number of years experience in K-12 school projects (current projects included).</t>
  </si>
  <si>
    <t>Total Number of K-12 school projects in last 60-months (current projects included).</t>
  </si>
  <si>
    <t>Number of Requests for Information (RFI's) (select number or Not Applicable):</t>
  </si>
  <si>
    <t>1 Year Ago</t>
  </si>
  <si>
    <t>2 Years Ago</t>
  </si>
  <si>
    <t>3 Years Ago</t>
  </si>
  <si>
    <t>4 Years Ago</t>
  </si>
  <si>
    <t>5 Years Ago</t>
  </si>
  <si>
    <t>6 Years Ago</t>
  </si>
  <si>
    <t>7 Years Ago</t>
  </si>
  <si>
    <t>8 Years Ago</t>
  </si>
  <si>
    <t>9 Years Ago</t>
  </si>
  <si>
    <t>10 Years Ago</t>
  </si>
  <si>
    <t>Over 10 Years Ago</t>
  </si>
  <si>
    <t>C357</t>
  </si>
  <si>
    <t>C357 = Number of Projects Reported:</t>
  </si>
  <si>
    <t>C358</t>
  </si>
  <si>
    <t>C358 = Year project completed (or "In Design" or "Under Construction”):</t>
  </si>
  <si>
    <t>C359</t>
  </si>
  <si>
    <t>C359 = Year project completed (or "In Design" or "Under Construction”):</t>
  </si>
  <si>
    <t>C360</t>
  </si>
  <si>
    <t>C360 = Year project completed (or "In Design" or "Under Construction”):</t>
  </si>
  <si>
    <t>Number of Projects Reported as completed within the past 6-12 years:</t>
  </si>
  <si>
    <t>C361</t>
  </si>
  <si>
    <t>C361 = Year project completed (or "In Design" or "Under Construction”):</t>
  </si>
  <si>
    <t>Number of Projects Reported as completed which are aged more than 13 years:</t>
  </si>
  <si>
    <t>C362</t>
  </si>
  <si>
    <t>C362 = Year project completed (or "In Design" or "Under Construction”):</t>
  </si>
  <si>
    <t>C363</t>
  </si>
  <si>
    <t>C363 = Check total Projects Reported against breakdown:</t>
  </si>
  <si>
    <t>Project located in Harris County.</t>
  </si>
  <si>
    <t>C364</t>
  </si>
  <si>
    <t>C364 = Project located in Harris County.</t>
  </si>
  <si>
    <t>C365</t>
  </si>
  <si>
    <t>C365 = Project completed as part of an IDIQ.</t>
  </si>
  <si>
    <t>C366</t>
  </si>
  <si>
    <t>C366 = Number of Change Orders on project (select number or Not Applicable):</t>
  </si>
  <si>
    <t>C367</t>
  </si>
  <si>
    <t>C367 = Number of claims filed by contractor (select number or Not Applicable):</t>
  </si>
  <si>
    <t>Number of Requests for Information (select number or Not Applicable):</t>
  </si>
  <si>
    <t>C368</t>
  </si>
  <si>
    <t>C368 = Number of Requests for Information (select number or Not Applicable):</t>
  </si>
  <si>
    <t>PROJECT NUMBER [6]:</t>
  </si>
  <si>
    <t>PROJECT NUMBER [7]:</t>
  </si>
  <si>
    <t>PROJECT NUMBER [8]:</t>
  </si>
  <si>
    <t>PROJECT NUMBER [9]:</t>
  </si>
  <si>
    <t>PROJECT NUMBER [10]:</t>
  </si>
  <si>
    <t>Provide the following information for the ten (10) firm projects that most closely match the anticipated requirements of the services listed in the RFQ. Lack of responses to each of the ten (10) sections designated for firm projects below will affect rating values associated with Project Experience.</t>
  </si>
  <si>
    <t>Number of project(s) for Owner District as the Prime Consultant/Contractor in the last 60-months (current projects included).</t>
  </si>
  <si>
    <t>Number of completed project(s) in the last 60-months for a school district which borders Owner District as the Prime Consultant/Contractor (current projects included).</t>
  </si>
  <si>
    <r>
      <t xml:space="preserve">Do not reformat column width, fonts, shading or other characteristics of the file that would hinder file merging or data extraction. It is acceptable to </t>
    </r>
    <r>
      <rPr>
        <b/>
        <i/>
        <sz val="9.5"/>
        <rFont val="Arial"/>
        <family val="2"/>
      </rPr>
      <t>expand height of rows as necessary to fit text within cells.</t>
    </r>
  </si>
  <si>
    <r>
      <rPr>
        <b/>
        <i/>
        <sz val="9.5"/>
        <rFont val="Arial"/>
        <family val="2"/>
      </rPr>
      <t>IMPORTANT:</t>
    </r>
    <r>
      <rPr>
        <i/>
        <sz val="9.5"/>
        <rFont val="Arial"/>
        <family val="2"/>
      </rPr>
      <t xml:space="preserve"> include this information as an Excel file (in addition to the pdf sheets) with your submission.</t>
    </r>
  </si>
  <si>
    <t>Civil Engineering - Sports</t>
  </si>
  <si>
    <t>Technology Consulting</t>
  </si>
  <si>
    <t>Interior Design</t>
  </si>
  <si>
    <t>Landscape Architecture</t>
  </si>
  <si>
    <t>WORKBOOK INSTRUCTIONS:
This Workbook is to be used to collect of IDIQ Responses from interested firms and is to be distributed to firms as an attachment to the RFQ.  This file is used together with a second file, which is not distributed to the firms. The second file, not distributed to firms, is '03.a.14(b) IDIQ Professional Services RFQ Response_Evaluation_2025-07-14' and is used to compile and rank the responding firms.
1. It is recommended to password protect tab 'IDIQ Response Form' prior to distribution as attachement to RFQ. Be sure to note Password used in protection of workbook prior to distribution as part of RFQ.
2. Delete this tab 'Instructions' prior to distribution.
3. Upon receipt of responses by applicant firms, unprotect tab 'IDIQ Response Form' and unhide/expand all columns A through L and all rows 1 through 368.
4. Open workbook  '03.a.14(b) IDIQ Professional Services RFQ Response_Evaluation_2025-07-14.xls' and follow instructions for processing IDIQ Response Form from applicant companies.
5. It is important to copy and paste all data from tab 'IDIQ Response Form" Columns A through L, and Rows 1 through 368 into the '03.a.14(b) IDIQ Professional Services RFQ Response_Evaluation_2025-07-14.xls'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</si>
</sst>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lt;=9999999]###\-####;\(###\)\ ###\-####"/>
    <numFmt numFmtId="165" formatCode="_(* #,##0_);_(* \(#,##0\);_(* &quot;-&quot;??_);_(@_)"/>
  </numFmts>
  <fonts count="10" x14ac:knownFonts="1">
    <font>
      <sz val="10"/>
      <name val="Arial"/>
    </font>
    <font>
      <sz val="10"/>
      <name val="Arial"/>
      <family val="2"/>
    </font>
    <font>
      <b/>
      <sz val="10"/>
      <name val="Arial"/>
      <family val="2"/>
    </font>
    <font>
      <sz val="10"/>
      <name val="Arial"/>
      <family val="2"/>
    </font>
    <font>
      <u/>
      <sz val="10"/>
      <color indexed="12"/>
      <name val="Arial"/>
      <family val="2"/>
    </font>
    <font>
      <b/>
      <sz val="9.5"/>
      <name val="Arial"/>
      <family val="2"/>
    </font>
    <font>
      <sz val="9.5"/>
      <name val="Arial"/>
      <family val="2"/>
    </font>
    <font>
      <i/>
      <sz val="9.5"/>
      <name val="Arial"/>
      <family val="2"/>
    </font>
    <font>
      <b/>
      <i/>
      <sz val="9.5"/>
      <name val="Arial"/>
      <family val="2"/>
    </font>
    <font>
      <sz val="10"/>
      <name val="Arial"/>
    </font>
  </fonts>
  <fills count="9">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6">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88">
    <xf numFmtId="0" fontId="0" fillId="0" borderId="0" xfId="0"/>
    <xf numFmtId="0" fontId="0" fillId="0" borderId="1" xfId="0" applyBorder="1" applyProtection="1">
      <protection locked="0"/>
    </xf>
    <xf numFmtId="0" fontId="0" fillId="0" borderId="0" xfId="0" applyProtection="1">
      <protection locked="0"/>
    </xf>
    <xf numFmtId="0" fontId="6" fillId="0" borderId="1" xfId="0" applyFont="1" applyBorder="1" applyAlignment="1">
      <alignment vertical="top" wrapText="1"/>
    </xf>
    <xf numFmtId="0" fontId="6" fillId="5" borderId="1" xfId="0" applyFont="1" applyFill="1" applyBorder="1" applyAlignment="1" applyProtection="1">
      <alignment vertical="top"/>
      <protection locked="0"/>
    </xf>
    <xf numFmtId="0" fontId="7" fillId="2" borderId="1" xfId="0" applyFont="1" applyFill="1" applyBorder="1" applyAlignment="1" applyProtection="1">
      <alignment vertical="top"/>
      <protection locked="0"/>
    </xf>
    <xf numFmtId="9" fontId="5" fillId="4" borderId="1" xfId="3" applyFont="1" applyFill="1" applyBorder="1" applyAlignment="1" applyProtection="1">
      <alignment horizontal="left" vertical="top" wrapText="1"/>
    </xf>
    <xf numFmtId="9" fontId="7" fillId="2" borderId="1" xfId="3" applyFont="1" applyFill="1" applyBorder="1" applyAlignment="1" applyProtection="1">
      <alignment horizontal="left" vertical="top" wrapText="1"/>
    </xf>
    <xf numFmtId="0" fontId="5" fillId="0" borderId="1" xfId="0" applyFont="1" applyBorder="1" applyAlignment="1">
      <alignment vertical="top"/>
    </xf>
    <xf numFmtId="0" fontId="2" fillId="0" borderId="1" xfId="0" applyFont="1" applyBorder="1"/>
    <xf numFmtId="9" fontId="2" fillId="0" borderId="1" xfId="3" applyFont="1" applyBorder="1" applyProtection="1"/>
    <xf numFmtId="0" fontId="3" fillId="0" borderId="1" xfId="0" applyFont="1" applyBorder="1"/>
    <xf numFmtId="0" fontId="0" fillId="0" borderId="1" xfId="0" applyBorder="1"/>
    <xf numFmtId="9" fontId="3" fillId="0" borderId="1" xfId="3" applyFont="1" applyBorder="1" applyProtection="1"/>
    <xf numFmtId="0" fontId="0" fillId="0" borderId="1" xfId="1" applyNumberFormat="1" applyFont="1" applyBorder="1" applyProtection="1"/>
    <xf numFmtId="0" fontId="6" fillId="5" borderId="1" xfId="0" applyFont="1" applyFill="1" applyBorder="1" applyAlignment="1">
      <alignment vertical="top"/>
    </xf>
    <xf numFmtId="0" fontId="7" fillId="2" borderId="1" xfId="0" applyFont="1" applyFill="1" applyBorder="1" applyAlignment="1">
      <alignment vertical="top"/>
    </xf>
    <xf numFmtId="0" fontId="6" fillId="0" borderId="1" xfId="0" applyFont="1" applyBorder="1" applyAlignment="1">
      <alignment vertical="top"/>
    </xf>
    <xf numFmtId="9" fontId="0" fillId="0" borderId="1" xfId="3" applyFont="1" applyBorder="1" applyProtection="1"/>
    <xf numFmtId="0" fontId="7" fillId="2" borderId="1" xfId="0" applyFont="1" applyFill="1" applyBorder="1" applyAlignment="1">
      <alignment vertical="top" wrapText="1"/>
    </xf>
    <xf numFmtId="0" fontId="5" fillId="6" borderId="1" xfId="0" applyFont="1" applyFill="1" applyBorder="1" applyAlignment="1">
      <alignment vertical="top"/>
    </xf>
    <xf numFmtId="0" fontId="0" fillId="6" borderId="1" xfId="0" applyFill="1" applyBorder="1"/>
    <xf numFmtId="9" fontId="0" fillId="6" borderId="1" xfId="3" applyFont="1" applyFill="1" applyBorder="1" applyProtection="1"/>
    <xf numFmtId="0" fontId="6" fillId="0" borderId="1" xfId="0" applyFont="1" applyBorder="1" applyAlignment="1">
      <alignment horizontal="justify" vertical="top" wrapText="1"/>
    </xf>
    <xf numFmtId="0" fontId="7" fillId="3" borderId="1" xfId="0" applyFont="1" applyFill="1" applyBorder="1" applyAlignment="1">
      <alignment vertical="top" wrapText="1"/>
    </xf>
    <xf numFmtId="9" fontId="0" fillId="0" borderId="1" xfId="3" applyFont="1" applyFill="1" applyBorder="1" applyProtection="1"/>
    <xf numFmtId="0" fontId="0" fillId="0" borderId="0" xfId="0" applyAlignment="1">
      <alignment vertical="top"/>
    </xf>
    <xf numFmtId="9" fontId="0" fillId="0" borderId="0" xfId="3" applyFont="1" applyProtection="1"/>
    <xf numFmtId="49" fontId="3" fillId="0" borderId="1" xfId="0" applyNumberFormat="1" applyFont="1" applyBorder="1" applyAlignment="1" applyProtection="1">
      <alignment wrapText="1"/>
      <protection locked="0"/>
    </xf>
    <xf numFmtId="1" fontId="0" fillId="0" borderId="1" xfId="3" applyNumberFormat="1" applyFont="1" applyBorder="1" applyProtection="1"/>
    <xf numFmtId="9" fontId="3" fillId="0" borderId="1" xfId="3" applyFont="1" applyFill="1" applyBorder="1" applyProtection="1"/>
    <xf numFmtId="9" fontId="5" fillId="4" borderId="4" xfId="3" applyFont="1" applyFill="1" applyBorder="1" applyAlignment="1" applyProtection="1">
      <alignment horizontal="left" vertical="top" wrapText="1"/>
    </xf>
    <xf numFmtId="9" fontId="7" fillId="2" borderId="4" xfId="3" applyFont="1" applyFill="1" applyBorder="1" applyAlignment="1" applyProtection="1">
      <alignment horizontal="left" vertical="top" wrapText="1"/>
    </xf>
    <xf numFmtId="0" fontId="0" fillId="0" borderId="4" xfId="0" applyBorder="1"/>
    <xf numFmtId="0" fontId="6" fillId="5" borderId="4" xfId="0" applyFont="1" applyFill="1" applyBorder="1" applyAlignment="1">
      <alignment vertical="top"/>
    </xf>
    <xf numFmtId="0" fontId="7" fillId="2" borderId="4" xfId="0" applyFont="1" applyFill="1" applyBorder="1" applyAlignment="1">
      <alignment vertical="top"/>
    </xf>
    <xf numFmtId="0" fontId="0" fillId="6" borderId="4" xfId="0" applyFill="1" applyBorder="1"/>
    <xf numFmtId="0" fontId="0" fillId="0" borderId="1" xfId="0" applyBorder="1" applyAlignment="1">
      <alignment horizontal="left" vertical="top" wrapText="1"/>
    </xf>
    <xf numFmtId="0" fontId="0" fillId="0" borderId="1" xfId="3" applyNumberFormat="1" applyFont="1" applyBorder="1" applyProtection="1"/>
    <xf numFmtId="0" fontId="6" fillId="7" borderId="1" xfId="0" applyFont="1" applyFill="1" applyBorder="1" applyAlignment="1">
      <alignment vertical="top" wrapText="1"/>
    </xf>
    <xf numFmtId="0" fontId="1" fillId="0" borderId="1" xfId="0" applyFont="1" applyBorder="1" applyAlignment="1" applyProtection="1">
      <alignment wrapText="1"/>
      <protection locked="0"/>
    </xf>
    <xf numFmtId="0" fontId="3" fillId="0" borderId="1" xfId="0" applyFont="1" applyBorder="1" applyAlignment="1" applyProtection="1">
      <alignment wrapText="1"/>
      <protection locked="0"/>
    </xf>
    <xf numFmtId="0" fontId="0" fillId="0" borderId="1" xfId="0" applyBorder="1" applyAlignment="1" applyProtection="1">
      <alignment wrapText="1"/>
      <protection locked="0"/>
    </xf>
    <xf numFmtId="0" fontId="4" fillId="0" borderId="1" xfId="2" applyBorder="1" applyAlignment="1" applyProtection="1">
      <alignment wrapText="1"/>
      <protection locked="0"/>
    </xf>
    <xf numFmtId="164" fontId="1" fillId="0" borderId="1" xfId="0" applyNumberFormat="1" applyFont="1" applyBorder="1" applyAlignment="1" applyProtection="1">
      <alignment wrapText="1"/>
      <protection locked="0"/>
    </xf>
    <xf numFmtId="0" fontId="0" fillId="7" borderId="1" xfId="0" applyFill="1" applyBorder="1" applyAlignment="1" applyProtection="1">
      <alignment wrapText="1"/>
      <protection locked="0"/>
    </xf>
    <xf numFmtId="0" fontId="6" fillId="5" borderId="1" xfId="0" applyFont="1" applyFill="1" applyBorder="1" applyAlignment="1" applyProtection="1">
      <alignment vertical="top" wrapText="1"/>
      <protection locked="0"/>
    </xf>
    <xf numFmtId="0" fontId="7" fillId="2" borderId="1" xfId="0" applyFont="1" applyFill="1" applyBorder="1" applyAlignment="1" applyProtection="1">
      <alignment vertical="top" wrapText="1"/>
      <protection locked="0"/>
    </xf>
    <xf numFmtId="1" fontId="3" fillId="7" borderId="1" xfId="0" applyNumberFormat="1" applyFont="1" applyFill="1" applyBorder="1" applyAlignment="1" applyProtection="1">
      <alignment wrapText="1"/>
      <protection locked="0"/>
    </xf>
    <xf numFmtId="1" fontId="3" fillId="0" borderId="1" xfId="0" applyNumberFormat="1" applyFont="1" applyBorder="1" applyAlignment="1" applyProtection="1">
      <alignment wrapText="1"/>
      <protection locked="0"/>
    </xf>
    <xf numFmtId="0" fontId="0" fillId="6" borderId="1" xfId="0" applyFill="1" applyBorder="1" applyAlignment="1" applyProtection="1">
      <alignment wrapText="1"/>
      <protection locked="0"/>
    </xf>
    <xf numFmtId="49" fontId="0" fillId="0" borderId="1" xfId="0" applyNumberFormat="1" applyBorder="1" applyAlignment="1" applyProtection="1">
      <alignment wrapText="1"/>
      <protection locked="0"/>
    </xf>
    <xf numFmtId="164" fontId="3" fillId="0" borderId="1" xfId="0" applyNumberFormat="1" applyFont="1" applyBorder="1" applyAlignment="1" applyProtection="1">
      <alignment wrapText="1"/>
      <protection locked="0"/>
    </xf>
    <xf numFmtId="14" fontId="3" fillId="0" borderId="1" xfId="0" applyNumberFormat="1" applyFont="1" applyBorder="1" applyAlignment="1" applyProtection="1">
      <alignment wrapText="1"/>
      <protection locked="0"/>
    </xf>
    <xf numFmtId="2" fontId="0" fillId="0" borderId="1" xfId="0" applyNumberFormat="1" applyBorder="1" applyAlignment="1" applyProtection="1">
      <alignment wrapText="1"/>
      <protection locked="0"/>
    </xf>
    <xf numFmtId="14" fontId="1" fillId="0" borderId="1" xfId="0" applyNumberFormat="1" applyFont="1" applyBorder="1" applyAlignment="1" applyProtection="1">
      <alignment wrapText="1"/>
      <protection locked="0"/>
    </xf>
    <xf numFmtId="49" fontId="1" fillId="0" borderId="1" xfId="0" applyNumberFormat="1" applyFont="1" applyBorder="1" applyAlignment="1" applyProtection="1">
      <alignment wrapText="1"/>
      <protection locked="0"/>
    </xf>
    <xf numFmtId="0" fontId="1" fillId="8" borderId="0" xfId="0" applyFont="1" applyFill="1" applyAlignment="1">
      <alignment vertical="top" wrapText="1"/>
    </xf>
    <xf numFmtId="9" fontId="0" fillId="0" borderId="1" xfId="5" applyFont="1" applyBorder="1" applyProtection="1"/>
    <xf numFmtId="0" fontId="0" fillId="0" borderId="6" xfId="0" applyBorder="1"/>
    <xf numFmtId="0" fontId="1" fillId="0" borderId="7" xfId="0" applyFont="1" applyBorder="1" applyAlignment="1">
      <alignment vertical="top"/>
    </xf>
    <xf numFmtId="0" fontId="0" fillId="0" borderId="3" xfId="0" applyBorder="1"/>
    <xf numFmtId="9" fontId="1" fillId="0" borderId="3" xfId="5" applyFont="1" applyBorder="1" applyProtection="1"/>
    <xf numFmtId="9" fontId="0" fillId="0" borderId="3" xfId="5" applyFont="1" applyBorder="1" applyProtection="1"/>
    <xf numFmtId="0" fontId="0" fillId="0" borderId="13" xfId="0" applyBorder="1"/>
    <xf numFmtId="0" fontId="0" fillId="0" borderId="14" xfId="0" applyBorder="1"/>
    <xf numFmtId="0" fontId="0" fillId="0" borderId="5" xfId="0" applyBorder="1"/>
    <xf numFmtId="0" fontId="6" fillId="0" borderId="8" xfId="0" applyFont="1" applyBorder="1" applyAlignment="1">
      <alignment vertical="top" wrapText="1"/>
    </xf>
    <xf numFmtId="0" fontId="1" fillId="0" borderId="1" xfId="0" applyFont="1" applyBorder="1" applyAlignment="1">
      <alignment vertical="top"/>
    </xf>
    <xf numFmtId="0" fontId="0" fillId="0" borderId="15" xfId="0" applyBorder="1"/>
    <xf numFmtId="0" fontId="1" fillId="0" borderId="8" xfId="0" applyFont="1" applyBorder="1" applyAlignment="1">
      <alignment vertical="top"/>
    </xf>
    <xf numFmtId="0" fontId="6" fillId="0" borderId="8" xfId="0" applyFont="1" applyBorder="1" applyAlignment="1">
      <alignment horizontal="justify" vertical="top" wrapText="1"/>
    </xf>
    <xf numFmtId="0" fontId="0" fillId="0" borderId="9" xfId="0" applyBorder="1"/>
    <xf numFmtId="0" fontId="6" fillId="0" borderId="10" xfId="0" applyFont="1" applyBorder="1" applyAlignment="1">
      <alignment vertical="top" wrapText="1"/>
    </xf>
    <xf numFmtId="0" fontId="0" fillId="0" borderId="2" xfId="0" applyBorder="1"/>
    <xf numFmtId="9" fontId="0" fillId="0" borderId="2" xfId="5" applyFont="1" applyBorder="1" applyProtection="1"/>
    <xf numFmtId="0" fontId="0" fillId="0" borderId="11" xfId="0" applyBorder="1"/>
    <xf numFmtId="0" fontId="3" fillId="0" borderId="1" xfId="0" applyFont="1" applyBorder="1" applyAlignment="1">
      <alignment vertical="top" wrapText="1"/>
    </xf>
    <xf numFmtId="165" fontId="1" fillId="0" borderId="3" xfId="4" applyNumberFormat="1" applyFont="1" applyBorder="1" applyProtection="1"/>
    <xf numFmtId="165" fontId="0" fillId="0" borderId="1" xfId="4" applyNumberFormat="1" applyFont="1" applyBorder="1" applyProtection="1"/>
    <xf numFmtId="0" fontId="1" fillId="0" borderId="0" xfId="0" applyFont="1"/>
    <xf numFmtId="9" fontId="2" fillId="0" borderId="4" xfId="3" applyFont="1" applyBorder="1" applyAlignment="1" applyProtection="1">
      <alignment horizontal="center"/>
    </xf>
    <xf numFmtId="9" fontId="2" fillId="0" borderId="12" xfId="3" applyFont="1" applyBorder="1" applyAlignment="1" applyProtection="1">
      <alignment horizontal="center"/>
    </xf>
    <xf numFmtId="9" fontId="2" fillId="0" borderId="5" xfId="3" applyFont="1" applyBorder="1" applyAlignment="1" applyProtection="1">
      <alignment horizontal="center"/>
    </xf>
    <xf numFmtId="0" fontId="5" fillId="4"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cellXfs>
  <cellStyles count="6">
    <cellStyle name="Comma" xfId="1" builtinId="3"/>
    <cellStyle name="Comma 2" xfId="4" xr:uid="{90D0212B-840C-4591-A80D-25E46A64FED6}"/>
    <cellStyle name="Hyperlink" xfId="2" builtinId="8"/>
    <cellStyle name="Normal" xfId="0" builtinId="0"/>
    <cellStyle name="Percent" xfId="3" builtinId="5"/>
    <cellStyle name="Percent 2" xfId="5" xr:uid="{C9C44362-D512-4C02-B174-D7B803FC3B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C0F7-4BDC-4496-843A-9AA141BF3ACA}">
  <sheetPr>
    <tabColor rgb="FFFFFF00"/>
  </sheetPr>
  <dimension ref="A1"/>
  <sheetViews>
    <sheetView workbookViewId="0">
      <selection activeCell="A13" sqref="A13"/>
    </sheetView>
  </sheetViews>
  <sheetFormatPr defaultRowHeight="12.75" x14ac:dyDescent="0.25"/>
  <cols>
    <col min="1" max="1" width="57.69921875" customWidth="1"/>
  </cols>
  <sheetData>
    <row r="1" spans="1:1" ht="356.3" customHeight="1" x14ac:dyDescent="0.25">
      <c r="A1" s="57"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9"/>
  <sheetViews>
    <sheetView tabSelected="1" zoomScaleNormal="100" zoomScaleSheetLayoutView="40" workbookViewId="0">
      <selection activeCell="B60" sqref="B60"/>
    </sheetView>
  </sheetViews>
  <sheetFormatPr defaultColWidth="78.09765625" defaultRowHeight="12.75" x14ac:dyDescent="0.25"/>
  <cols>
    <col min="1" max="1" width="141.59765625" style="26" bestFit="1" customWidth="1"/>
    <col min="2" max="2" width="78.09765625" customWidth="1"/>
    <col min="3" max="3" width="7.3984375" style="27" hidden="1" customWidth="1"/>
    <col min="4" max="8" width="5.69921875" style="27" hidden="1" customWidth="1"/>
    <col min="9" max="9" width="34.69921875" hidden="1" customWidth="1"/>
    <col min="10" max="11" width="78.09765625" hidden="1" customWidth="1"/>
    <col min="12" max="12" width="78.09765625" style="12" hidden="1" customWidth="1"/>
    <col min="13" max="13" width="78.09765625" hidden="1" customWidth="1"/>
  </cols>
  <sheetData>
    <row r="1" spans="1:12" x14ac:dyDescent="0.25">
      <c r="A1" s="84" t="s">
        <v>145</v>
      </c>
      <c r="B1" s="84"/>
      <c r="C1" s="6"/>
      <c r="D1" s="6"/>
      <c r="E1" s="6"/>
      <c r="F1" s="6"/>
      <c r="G1" s="6"/>
      <c r="H1" s="6"/>
      <c r="I1" s="6"/>
      <c r="J1" s="6"/>
      <c r="K1" s="31"/>
      <c r="L1" s="6"/>
    </row>
    <row r="2" spans="1:12" ht="27.7" customHeight="1" x14ac:dyDescent="0.25">
      <c r="A2" s="85" t="s">
        <v>146</v>
      </c>
      <c r="B2" s="85"/>
      <c r="C2" s="7"/>
      <c r="D2" s="7"/>
      <c r="E2" s="7"/>
      <c r="F2" s="7"/>
      <c r="G2" s="7"/>
      <c r="H2" s="7"/>
      <c r="I2" s="7"/>
      <c r="J2" s="7"/>
      <c r="K2" s="32"/>
      <c r="L2" s="7"/>
    </row>
    <row r="3" spans="1:12" ht="27.7" customHeight="1" x14ac:dyDescent="0.25">
      <c r="A3" s="86" t="s">
        <v>66</v>
      </c>
      <c r="B3" s="87"/>
      <c r="C3" s="7"/>
      <c r="D3" s="7"/>
      <c r="E3" s="7"/>
      <c r="F3" s="7"/>
      <c r="G3" s="7"/>
      <c r="H3" s="7"/>
      <c r="I3" s="7"/>
      <c r="J3" s="7"/>
      <c r="K3" s="32"/>
      <c r="L3" s="7"/>
    </row>
    <row r="4" spans="1:12" x14ac:dyDescent="0.25">
      <c r="A4" s="85" t="s">
        <v>210</v>
      </c>
      <c r="B4" s="85"/>
      <c r="C4" s="7"/>
      <c r="D4" s="7"/>
      <c r="E4" s="7"/>
      <c r="F4" s="7"/>
      <c r="G4" s="7"/>
      <c r="H4" s="7"/>
      <c r="I4" s="7"/>
      <c r="J4" s="7"/>
      <c r="K4" s="32"/>
      <c r="L4" s="7"/>
    </row>
    <row r="5" spans="1:12" x14ac:dyDescent="0.25">
      <c r="A5" s="85" t="s">
        <v>209</v>
      </c>
      <c r="B5" s="85"/>
      <c r="C5" s="7"/>
      <c r="D5" s="7"/>
      <c r="E5" s="7"/>
      <c r="F5" s="7"/>
      <c r="G5" s="7"/>
      <c r="H5" s="7"/>
      <c r="I5" s="7"/>
      <c r="J5" s="7"/>
      <c r="K5" s="32"/>
      <c r="L5" s="7"/>
    </row>
    <row r="6" spans="1:12" x14ac:dyDescent="0.25">
      <c r="A6" s="8" t="s">
        <v>3</v>
      </c>
      <c r="B6" s="9" t="s">
        <v>31</v>
      </c>
      <c r="C6" s="10" t="s">
        <v>64</v>
      </c>
      <c r="D6" s="81" t="s">
        <v>76</v>
      </c>
      <c r="E6" s="82"/>
      <c r="F6" s="82"/>
      <c r="G6" s="82"/>
      <c r="H6" s="83"/>
      <c r="I6" s="11" t="s">
        <v>44</v>
      </c>
      <c r="J6" s="12"/>
      <c r="K6" s="33"/>
      <c r="L6" s="9" t="s">
        <v>144</v>
      </c>
    </row>
    <row r="7" spans="1:12" x14ac:dyDescent="0.25">
      <c r="A7" s="8" t="s">
        <v>65</v>
      </c>
      <c r="B7" s="1"/>
      <c r="C7" s="13">
        <f>B7</f>
        <v>0</v>
      </c>
      <c r="D7" s="14">
        <v>1</v>
      </c>
      <c r="E7" s="14">
        <v>2</v>
      </c>
      <c r="F7" s="14">
        <v>3</v>
      </c>
      <c r="G7" s="14">
        <v>4</v>
      </c>
      <c r="H7" s="14">
        <v>5</v>
      </c>
      <c r="I7" s="12"/>
      <c r="J7" s="12" t="str">
        <f t="shared" ref="J7" si="0">ADDRESS(ROW(C7),COLUMN(C7),4)</f>
        <v>C7</v>
      </c>
      <c r="K7" s="33" t="str">
        <f t="shared" ref="K7" si="1">ADDRESS(ROW(C7),COLUMN(C7),4)&amp;" = "&amp;A7</f>
        <v>C7 = Professional Services Category (choose category of professional services)</v>
      </c>
    </row>
    <row r="8" spans="1:12" x14ac:dyDescent="0.25">
      <c r="A8" s="15" t="s">
        <v>4</v>
      </c>
      <c r="B8" s="4"/>
      <c r="C8" s="15"/>
      <c r="D8" s="15"/>
      <c r="E8" s="15"/>
      <c r="F8" s="15"/>
      <c r="G8" s="15"/>
      <c r="H8" s="15"/>
      <c r="I8" s="15"/>
      <c r="J8" s="15"/>
      <c r="K8" s="34"/>
      <c r="L8" s="15"/>
    </row>
    <row r="9" spans="1:12" x14ac:dyDescent="0.25">
      <c r="A9" s="16" t="s">
        <v>71</v>
      </c>
      <c r="B9" s="5"/>
      <c r="C9" s="16"/>
      <c r="D9" s="16"/>
      <c r="E9" s="16"/>
      <c r="F9" s="16"/>
      <c r="G9" s="16"/>
      <c r="H9" s="16"/>
      <c r="I9" s="16"/>
      <c r="J9" s="16"/>
      <c r="K9" s="35"/>
      <c r="L9" s="16"/>
    </row>
    <row r="10" spans="1:12" x14ac:dyDescent="0.25">
      <c r="A10" s="17" t="s">
        <v>5</v>
      </c>
      <c r="B10" s="40"/>
      <c r="C10" s="13">
        <f>B10</f>
        <v>0</v>
      </c>
      <c r="D10" s="13"/>
      <c r="E10" s="13"/>
      <c r="F10" s="13"/>
      <c r="G10" s="13"/>
      <c r="H10" s="13"/>
      <c r="I10" s="11" t="s">
        <v>45</v>
      </c>
      <c r="J10" s="12" t="str">
        <f>ADDRESS(ROW(C10),COLUMN(C10),4)</f>
        <v>C10</v>
      </c>
      <c r="K10" s="33" t="str">
        <f>ADDRESS(ROW(C10),COLUMN(C10),4)&amp;" = "&amp;A10</f>
        <v>C10 = Firm name:</v>
      </c>
      <c r="L10" s="37"/>
    </row>
    <row r="11" spans="1:12" x14ac:dyDescent="0.25">
      <c r="A11" s="17" t="s">
        <v>6</v>
      </c>
      <c r="B11" s="40"/>
      <c r="C11" s="13">
        <f>B11</f>
        <v>0</v>
      </c>
      <c r="D11" s="18"/>
      <c r="E11" s="18"/>
      <c r="F11" s="18"/>
      <c r="G11" s="18"/>
      <c r="H11" s="18"/>
      <c r="I11" s="11" t="s">
        <v>46</v>
      </c>
      <c r="J11" s="12" t="str">
        <f t="shared" ref="J11:J76" si="2">ADDRESS(ROW(C11),COLUMN(C11),4)</f>
        <v>C11</v>
      </c>
      <c r="K11" s="33" t="str">
        <f t="shared" ref="K11:K76" si="3">ADDRESS(ROW(C11),COLUMN(C11),4)&amp;" = "&amp;A11</f>
        <v>C11 = Firm address Line 1:</v>
      </c>
      <c r="L11" s="37" t="str">
        <f>IF(I11="Yes","The required response of: "&amp;A11&amp;" is weighted based on the following values: "&amp;D11&amp;", "&amp;E11&amp;", "&amp;F11&amp;", "&amp;G11&amp;", "&amp;H11&amp;". These are the tiered weights associated with the bands currently available for selection in the drop down menu. The answer selected from the drop down menu is then applied to the numerical value established in the summary sheet."&amp;IF(ISBLANK(B11),"","The current selection of "&amp;B11&amp;" from the drop down will apply a weighted value of "&amp;C11&amp;" to the numerical value established on the summary sheet."),"")</f>
        <v/>
      </c>
    </row>
    <row r="12" spans="1:12" x14ac:dyDescent="0.25">
      <c r="A12" s="17" t="s">
        <v>7</v>
      </c>
      <c r="B12" s="40"/>
      <c r="C12" s="13">
        <f t="shared" ref="C12:C19" si="4">B12</f>
        <v>0</v>
      </c>
      <c r="D12" s="18"/>
      <c r="E12" s="18"/>
      <c r="F12" s="18"/>
      <c r="G12" s="18"/>
      <c r="H12" s="18"/>
      <c r="I12" s="11" t="s">
        <v>46</v>
      </c>
      <c r="J12" s="12" t="str">
        <f t="shared" si="2"/>
        <v>C12</v>
      </c>
      <c r="K12" s="33" t="str">
        <f t="shared" si="3"/>
        <v>C12 = Firm address Line 2:</v>
      </c>
      <c r="L12" s="37" t="str">
        <f t="shared" ref="L12:L76" si="5">IF(I12="Yes","The required response of: "&amp;A12&amp;" is weighted based on the following values: "&amp;D12&amp;", "&amp;E12&amp;", "&amp;F12&amp;", "&amp;G12&amp;", "&amp;H12&amp;". These are the tiered weights associated with the bands currently available for selection in the drop down menu. The answer selected from the drop down menu is then applied to the numerical value established in the summary sheet."&amp;IF(ISBLANK(B12),"","The current selection of "&amp;B12&amp;" from the drop down will apply a weighted value of "&amp;C12&amp;" to the numerical value established on the summary sheet."),"")</f>
        <v/>
      </c>
    </row>
    <row r="13" spans="1:12" x14ac:dyDescent="0.25">
      <c r="A13" s="17" t="s">
        <v>8</v>
      </c>
      <c r="B13" s="42"/>
      <c r="C13" s="13">
        <f t="shared" si="4"/>
        <v>0</v>
      </c>
      <c r="D13" s="18"/>
      <c r="E13" s="18"/>
      <c r="F13" s="18"/>
      <c r="G13" s="18"/>
      <c r="H13" s="18"/>
      <c r="I13" s="11" t="s">
        <v>46</v>
      </c>
      <c r="J13" s="12" t="str">
        <f t="shared" si="2"/>
        <v>C13</v>
      </c>
      <c r="K13" s="33" t="str">
        <f t="shared" si="3"/>
        <v>C13 = Firm address Line 3:</v>
      </c>
      <c r="L13" s="37" t="str">
        <f t="shared" si="5"/>
        <v/>
      </c>
    </row>
    <row r="14" spans="1:12" x14ac:dyDescent="0.25">
      <c r="A14" s="17" t="s">
        <v>9</v>
      </c>
      <c r="B14" s="41"/>
      <c r="C14" s="13">
        <f t="shared" si="4"/>
        <v>0</v>
      </c>
      <c r="D14" s="18"/>
      <c r="E14" s="18"/>
      <c r="F14" s="18"/>
      <c r="G14" s="18"/>
      <c r="H14" s="18"/>
      <c r="I14" s="11" t="s">
        <v>46</v>
      </c>
      <c r="J14" s="12" t="str">
        <f t="shared" si="2"/>
        <v>C14</v>
      </c>
      <c r="K14" s="33" t="str">
        <f t="shared" si="3"/>
        <v>C14 = Firm address Line 4:</v>
      </c>
      <c r="L14" s="37" t="str">
        <f t="shared" si="5"/>
        <v/>
      </c>
    </row>
    <row r="15" spans="1:12" x14ac:dyDescent="0.25">
      <c r="A15" s="17" t="s">
        <v>30</v>
      </c>
      <c r="B15" s="42"/>
      <c r="C15" s="13">
        <f t="shared" si="4"/>
        <v>0</v>
      </c>
      <c r="D15" s="18"/>
      <c r="E15" s="18"/>
      <c r="F15" s="18"/>
      <c r="G15" s="18"/>
      <c r="H15" s="18"/>
      <c r="I15" s="11" t="s">
        <v>46</v>
      </c>
      <c r="J15" s="12" t="str">
        <f t="shared" si="2"/>
        <v>C15</v>
      </c>
      <c r="K15" s="33" t="str">
        <f t="shared" si="3"/>
        <v>C15 = Firm address Line 5:</v>
      </c>
      <c r="L15" s="37" t="str">
        <f t="shared" si="5"/>
        <v/>
      </c>
    </row>
    <row r="16" spans="1:12" x14ac:dyDescent="0.25">
      <c r="A16" s="17" t="s">
        <v>10</v>
      </c>
      <c r="B16" s="40"/>
      <c r="C16" s="13">
        <f t="shared" si="4"/>
        <v>0</v>
      </c>
      <c r="D16" s="18"/>
      <c r="E16" s="18"/>
      <c r="F16" s="18"/>
      <c r="G16" s="18"/>
      <c r="H16" s="18"/>
      <c r="I16" s="11" t="s">
        <v>46</v>
      </c>
      <c r="J16" s="12" t="str">
        <f t="shared" si="2"/>
        <v>C16</v>
      </c>
      <c r="K16" s="33" t="str">
        <f t="shared" si="3"/>
        <v>C16 = Contact name:</v>
      </c>
      <c r="L16" s="37" t="str">
        <f t="shared" si="5"/>
        <v/>
      </c>
    </row>
    <row r="17" spans="1:12" x14ac:dyDescent="0.25">
      <c r="A17" s="17" t="s">
        <v>11</v>
      </c>
      <c r="B17" s="43"/>
      <c r="C17" s="13">
        <f t="shared" si="4"/>
        <v>0</v>
      </c>
      <c r="D17" s="18"/>
      <c r="E17" s="18"/>
      <c r="F17" s="18"/>
      <c r="G17" s="18"/>
      <c r="H17" s="18"/>
      <c r="I17" s="11" t="s">
        <v>46</v>
      </c>
      <c r="J17" s="12" t="str">
        <f t="shared" si="2"/>
        <v>C17</v>
      </c>
      <c r="K17" s="33" t="str">
        <f t="shared" si="3"/>
        <v>C17 = Contact email:</v>
      </c>
      <c r="L17" s="37" t="str">
        <f t="shared" si="5"/>
        <v/>
      </c>
    </row>
    <row r="18" spans="1:12" x14ac:dyDescent="0.25">
      <c r="A18" s="17" t="s">
        <v>12</v>
      </c>
      <c r="B18" s="44"/>
      <c r="C18" s="13">
        <f t="shared" si="4"/>
        <v>0</v>
      </c>
      <c r="D18" s="18"/>
      <c r="E18" s="18"/>
      <c r="F18" s="18"/>
      <c r="G18" s="18"/>
      <c r="H18" s="18"/>
      <c r="I18" s="11" t="s">
        <v>46</v>
      </c>
      <c r="J18" s="12" t="str">
        <f t="shared" si="2"/>
        <v>C18</v>
      </c>
      <c r="K18" s="33" t="str">
        <f t="shared" si="3"/>
        <v>C18 = Contact phone:</v>
      </c>
      <c r="L18" s="37" t="str">
        <f t="shared" si="5"/>
        <v/>
      </c>
    </row>
    <row r="19" spans="1:12" x14ac:dyDescent="0.25">
      <c r="A19" s="17" t="s">
        <v>13</v>
      </c>
      <c r="B19" s="44"/>
      <c r="C19" s="13">
        <f t="shared" si="4"/>
        <v>0</v>
      </c>
      <c r="D19" s="18"/>
      <c r="E19" s="18"/>
      <c r="F19" s="18"/>
      <c r="G19" s="18"/>
      <c r="H19" s="18"/>
      <c r="I19" s="11" t="s">
        <v>46</v>
      </c>
      <c r="J19" s="12" t="str">
        <f t="shared" si="2"/>
        <v>C19</v>
      </c>
      <c r="K19" s="33" t="str">
        <f t="shared" si="3"/>
        <v>C19 = Contact fax:</v>
      </c>
      <c r="L19" s="37" t="str">
        <f t="shared" si="5"/>
        <v/>
      </c>
    </row>
    <row r="20" spans="1:12" ht="50.95" x14ac:dyDescent="0.25">
      <c r="A20" s="17" t="s">
        <v>14</v>
      </c>
      <c r="B20" s="45"/>
      <c r="C20" s="18">
        <f>IF(B20="0-2",D20,IF(B20="3-5",E20,IF(B20="6+",F20,0)))</f>
        <v>0</v>
      </c>
      <c r="D20" s="18">
        <v>0.25</v>
      </c>
      <c r="E20" s="18">
        <v>0.5</v>
      </c>
      <c r="F20" s="18">
        <v>1</v>
      </c>
      <c r="G20" s="18"/>
      <c r="H20" s="18"/>
      <c r="I20" s="11" t="s">
        <v>45</v>
      </c>
      <c r="J20" s="12" t="str">
        <f t="shared" si="2"/>
        <v>C20</v>
      </c>
      <c r="K20" s="33" t="str">
        <f t="shared" si="3"/>
        <v>C20 = Number of years in business under current legal name:</v>
      </c>
      <c r="L20" s="37" t="str">
        <f t="shared" si="5"/>
        <v>The required response of: Number of years in business under current legal name: is weighted based on the following values: 0.25, 0.5, 1, , . These are the tiered weights associated with the bands currently available for selection in the drop down menu. The answer selected from the drop down menu is then applied to the numerical value established in the summary sheet.</v>
      </c>
    </row>
    <row r="21" spans="1:12" x14ac:dyDescent="0.25">
      <c r="A21" s="3" t="s">
        <v>153</v>
      </c>
      <c r="B21" s="45"/>
      <c r="C21" s="18">
        <f t="shared" ref="C21:C27" si="6">IF(B21="Yes",D21,IF(B21="No",E21,0))</f>
        <v>0</v>
      </c>
      <c r="D21" s="18">
        <v>1</v>
      </c>
      <c r="E21" s="18">
        <v>0</v>
      </c>
      <c r="F21" s="13" t="s">
        <v>77</v>
      </c>
      <c r="G21" s="13"/>
      <c r="H21" s="13"/>
      <c r="I21" s="11" t="s">
        <v>46</v>
      </c>
      <c r="J21" s="12" t="str">
        <f t="shared" si="2"/>
        <v>C21</v>
      </c>
      <c r="K21" s="33" t="str">
        <f t="shared" si="3"/>
        <v>C21 = Is principal office of firm located within Harris and its continguous Counties? (Y/N)</v>
      </c>
      <c r="L21" s="37" t="str">
        <f t="shared" si="5"/>
        <v/>
      </c>
    </row>
    <row r="22" spans="1:12" ht="89.2" x14ac:dyDescent="0.25">
      <c r="A22" s="3" t="s">
        <v>15</v>
      </c>
      <c r="B22" s="45"/>
      <c r="C22" s="18">
        <f t="shared" si="6"/>
        <v>0</v>
      </c>
      <c r="D22" s="18">
        <v>0</v>
      </c>
      <c r="E22" s="18">
        <v>1</v>
      </c>
      <c r="F22" s="13" t="s">
        <v>77</v>
      </c>
      <c r="G22" s="13"/>
      <c r="H22" s="13"/>
      <c r="I22" s="11" t="s">
        <v>45</v>
      </c>
      <c r="J22" s="12" t="str">
        <f t="shared" si="2"/>
        <v>C22</v>
      </c>
      <c r="K22" s="33" t="str">
        <f t="shared" si="3"/>
        <v>C22 = Does your company anticipate any mergers, transfer of organization ownership, management reorganization, or departure of key personnel within the next twelve (12) months that may affect the organization's ability to carry out its submission? (Y/N)</v>
      </c>
      <c r="L22" s="37" t="str">
        <f t="shared" si="5"/>
        <v>The required response of: Does your company anticipate any mergers, transfer of organization ownership, management reorganization, or departure of key personnel within the next twelve (12) months that may affect the organization's ability to carry out its submission? (Y/N) is weighted based on the following values: 0, 1, N/A, , . These are the tiered weights associated with the bands currently available for selection in the drop down menu. The answer selected from the drop down menu is then applied to the numerical value established in the summary sheet.</v>
      </c>
    </row>
    <row r="23" spans="1:12" ht="63.7" x14ac:dyDescent="0.25">
      <c r="A23" s="3" t="s">
        <v>16</v>
      </c>
      <c r="B23" s="45"/>
      <c r="C23" s="18">
        <f t="shared" si="6"/>
        <v>0</v>
      </c>
      <c r="D23" s="18">
        <v>0</v>
      </c>
      <c r="E23" s="18">
        <v>1</v>
      </c>
      <c r="F23" s="13" t="s">
        <v>77</v>
      </c>
      <c r="G23" s="13"/>
      <c r="H23" s="13"/>
      <c r="I23" s="11" t="s">
        <v>45</v>
      </c>
      <c r="J23" s="12" t="str">
        <f t="shared" si="2"/>
        <v>C23</v>
      </c>
      <c r="K23" s="33" t="str">
        <f t="shared" si="3"/>
        <v>C23 = Has the company or any of its principals been debarred or suspended from contracting with any public entity? (Y/N)</v>
      </c>
      <c r="L23" s="37" t="str">
        <f t="shared" si="5"/>
        <v>The required response of: Has the company or any of its principals been debarred or suspended from contracting with any public entity? (Y/N) is weighted based on the following values: 0, 1, N/A, , . These are the tiered weights associated with the bands currently available for selection in the drop down menu. The answer selected from the drop down menu is then applied to the numerical value established in the summary sheet.</v>
      </c>
    </row>
    <row r="24" spans="1:12" ht="63.7" x14ac:dyDescent="0.25">
      <c r="A24" s="3" t="s">
        <v>17</v>
      </c>
      <c r="B24" s="45"/>
      <c r="C24" s="18">
        <f t="shared" si="6"/>
        <v>0</v>
      </c>
      <c r="D24" s="18">
        <v>0</v>
      </c>
      <c r="E24" s="18">
        <v>1</v>
      </c>
      <c r="F24" s="13" t="s">
        <v>77</v>
      </c>
      <c r="G24" s="13"/>
      <c r="H24" s="13"/>
      <c r="I24" s="11" t="s">
        <v>45</v>
      </c>
      <c r="J24" s="12" t="str">
        <f t="shared" si="2"/>
        <v>C24</v>
      </c>
      <c r="K24" s="33" t="str">
        <f t="shared" si="3"/>
        <v>C24 = Has the company or any of its principals ever had a bond or surety canceled or forfeited? (Y/N)</v>
      </c>
      <c r="L24" s="37" t="str">
        <f t="shared" si="5"/>
        <v>The required response of: Has the company or any of its principals ever had a bond or surety canceled or forfeited? (Y/N) is weighted based on the following values: 0, 1, N/A, , . These are the tiered weights associated with the bands currently available for selection in the drop down menu. The answer selected from the drop down menu is then applied to the numerical value established in the summary sheet.</v>
      </c>
    </row>
    <row r="25" spans="1:12" ht="76.45" x14ac:dyDescent="0.25">
      <c r="A25" s="3" t="s">
        <v>18</v>
      </c>
      <c r="B25" s="45"/>
      <c r="C25" s="18">
        <f t="shared" si="6"/>
        <v>0</v>
      </c>
      <c r="D25" s="18">
        <v>0</v>
      </c>
      <c r="E25" s="18">
        <v>1</v>
      </c>
      <c r="F25" s="13" t="s">
        <v>77</v>
      </c>
      <c r="G25" s="13"/>
      <c r="H25" s="13"/>
      <c r="I25" s="11" t="s">
        <v>45</v>
      </c>
      <c r="J25" s="12" t="str">
        <f t="shared" si="2"/>
        <v>C25</v>
      </c>
      <c r="K25" s="33" t="str">
        <f t="shared" si="3"/>
        <v>C25 = Has the company or any of its principals ever been declared bankrupt or filed for protection from creditors under state or federal proceedings? (Y/N)</v>
      </c>
      <c r="L25" s="37" t="str">
        <f t="shared" si="5"/>
        <v>The required response of: Has the company or any of its principals ever been declared bankrupt or filed for protection from creditors under state or federal proceedings? (Y/N) is weighted based on the following values: 0, 1, N/A, , . These are the tiered weights associated with the bands currently available for selection in the drop down menu. The answer selected from the drop down menu is then applied to the numerical value established in the summary sheet.</v>
      </c>
    </row>
    <row r="26" spans="1:12" ht="63.7" x14ac:dyDescent="0.25">
      <c r="A26" s="3" t="s">
        <v>68</v>
      </c>
      <c r="B26" s="45"/>
      <c r="C26" s="18">
        <f t="shared" si="6"/>
        <v>0</v>
      </c>
      <c r="D26" s="18">
        <v>0</v>
      </c>
      <c r="E26" s="18">
        <v>1</v>
      </c>
      <c r="F26" s="13" t="s">
        <v>77</v>
      </c>
      <c r="G26" s="13"/>
      <c r="H26" s="13"/>
      <c r="I26" s="11" t="s">
        <v>45</v>
      </c>
      <c r="J26" s="12" t="str">
        <f t="shared" si="2"/>
        <v>C26</v>
      </c>
      <c r="K26" s="33" t="str">
        <f t="shared" si="3"/>
        <v>C26 = Is the company currently in default on any loan contract or financing agreement with any bank, financial institution, or other entity? (Y/N)</v>
      </c>
      <c r="L26" s="37" t="str">
        <f t="shared" si="5"/>
        <v>The required response of: Is the company currently in default on any loan contract or financing agreement with any bank, financial institution, or other entity? (Y/N) is weighted based on the following values: 0, 1, N/A, , . These are the tiered weights associated with the bands currently available for selection in the drop down menu. The answer selected from the drop down menu is then applied to the numerical value established in the summary sheet.</v>
      </c>
    </row>
    <row r="27" spans="1:12" ht="76.45" x14ac:dyDescent="0.25">
      <c r="A27" s="77" t="s">
        <v>119</v>
      </c>
      <c r="B27" s="45"/>
      <c r="C27" s="18">
        <f t="shared" si="6"/>
        <v>0</v>
      </c>
      <c r="D27" s="18">
        <v>0</v>
      </c>
      <c r="E27" s="18">
        <v>1</v>
      </c>
      <c r="F27" s="13" t="s">
        <v>77</v>
      </c>
      <c r="G27" s="13"/>
      <c r="H27" s="13"/>
      <c r="I27" s="11" t="s">
        <v>45</v>
      </c>
      <c r="J27" s="12" t="str">
        <f t="shared" si="2"/>
        <v>C27</v>
      </c>
      <c r="K27" s="33" t="str">
        <f t="shared" si="3"/>
        <v>C27 = Has the company been held liable for negligence? Has the company been found negligent through arbitration, mediation or judgement in the last 60-months? (Y/N)</v>
      </c>
      <c r="L27" s="37" t="str">
        <f t="shared" si="5"/>
        <v>The required response of: Has the company been held liable for negligence? Has the company been found negligent through arbitration, mediation or judgement in the last 60-months? (Y/N) is weighted based on the following values: 0, 1, N/A, , . These are the tiered weights associated with the bands currently available for selection in the drop down menu. The answer selected from the drop down menu is then applied to the numerical value established in the summary sheet.</v>
      </c>
    </row>
    <row r="28" spans="1:12" ht="50.95" x14ac:dyDescent="0.25">
      <c r="A28" s="17" t="s">
        <v>19</v>
      </c>
      <c r="B28" s="45"/>
      <c r="C28" s="18">
        <f>IF(B28="1-10",D28,IF(B28="11-25",E28,IF(B28="26-50",F28,IF(B28="50+",G28,0))))</f>
        <v>0</v>
      </c>
      <c r="D28" s="18">
        <v>0.15</v>
      </c>
      <c r="E28" s="18">
        <v>0.4</v>
      </c>
      <c r="F28" s="18">
        <v>0.85</v>
      </c>
      <c r="G28" s="18">
        <v>1</v>
      </c>
      <c r="H28" s="18"/>
      <c r="I28" s="11" t="s">
        <v>45</v>
      </c>
      <c r="J28" s="12" t="str">
        <f t="shared" si="2"/>
        <v>C28</v>
      </c>
      <c r="K28" s="33" t="str">
        <f t="shared" si="3"/>
        <v>C28 = Total number of employees:</v>
      </c>
      <c r="L28" s="37" t="str">
        <f t="shared" si="5"/>
        <v>The required response of: Total number of employees: is weighted based on the following values: 0.15, 0.4, 0.85, 1, . These are the tiered weights associated with the bands currently available for selection in the drop down menu. The answer selected from the drop down menu is then applied to the numerical value established in the summary sheet.</v>
      </c>
    </row>
    <row r="29" spans="1:12" ht="63.7" x14ac:dyDescent="0.25">
      <c r="A29" s="17" t="s">
        <v>154</v>
      </c>
      <c r="B29" s="45"/>
      <c r="C29" s="18">
        <f>IF(B29="1-5",D29,IF(B29="6-10",E29,IF(B29="11+",F29,0)))</f>
        <v>0</v>
      </c>
      <c r="D29" s="18">
        <v>0.25</v>
      </c>
      <c r="E29" s="18">
        <v>0.75</v>
      </c>
      <c r="F29" s="18">
        <v>1</v>
      </c>
      <c r="G29" s="18"/>
      <c r="H29" s="18"/>
      <c r="I29" s="11" t="s">
        <v>45</v>
      </c>
      <c r="J29" s="12" t="str">
        <f t="shared" si="2"/>
        <v>C29</v>
      </c>
      <c r="K29" s="33" t="str">
        <f t="shared" si="3"/>
        <v>C29 = Total number of employees in Harris and its contiguous Counties:</v>
      </c>
      <c r="L29" s="37" t="str">
        <f t="shared" si="5"/>
        <v>The required response of: Total number of employees in Harris and its contiguous Counties: is weighted based on the following values: 0.25, 0.75, 1, , . These are the tiered weights associated with the bands currently available for selection in the drop down menu. The answer selected from the drop down menu is then applied to the numerical value established in the summary sheet.</v>
      </c>
    </row>
    <row r="30" spans="1:12" ht="76.45" x14ac:dyDescent="0.25">
      <c r="A30" s="17" t="s">
        <v>158</v>
      </c>
      <c r="B30" s="45"/>
      <c r="C30" s="18">
        <f>IF(B30="0-3",D30,IF(B30="4-8",E30,IF(B30="9+",F30,0)))</f>
        <v>0</v>
      </c>
      <c r="D30" s="18">
        <v>0.25</v>
      </c>
      <c r="E30" s="18">
        <v>0.5</v>
      </c>
      <c r="F30" s="18">
        <v>1</v>
      </c>
      <c r="G30" s="18"/>
      <c r="H30" s="18"/>
      <c r="I30" s="11" t="s">
        <v>45</v>
      </c>
      <c r="J30" s="12" t="str">
        <f t="shared" si="2"/>
        <v>C30</v>
      </c>
      <c r="K30" s="33" t="str">
        <f t="shared" si="3"/>
        <v>C30 = Total Number of licensed Professionals (architects, engineers, registered professional land surveyor, and/or other applicable professional license; provide total count):</v>
      </c>
      <c r="L30" s="37" t="str">
        <f t="shared" si="5"/>
        <v>The required response of: Total Number of licensed Professionals (architects, engineers, registered professional land surveyor, and/or other applicable professional license; provide total count): is weighted based on the following values: 0.25, 0.5, 1, , . These are the tiered weights associated with the bands currently available for selection in the drop down menu. The answer selected from the drop down menu is then applied to the numerical value established in the summary sheet.</v>
      </c>
    </row>
    <row r="31" spans="1:12" ht="63.7" x14ac:dyDescent="0.25">
      <c r="A31" s="17" t="s">
        <v>150</v>
      </c>
      <c r="B31" s="45"/>
      <c r="C31" s="25">
        <f>IF(B31="0-3",D31,IF(B31="4-7",E31,IF(B31="8+",F31,0)))</f>
        <v>0</v>
      </c>
      <c r="D31" s="25">
        <v>0</v>
      </c>
      <c r="E31" s="25">
        <v>0.5</v>
      </c>
      <c r="F31" s="25">
        <v>1</v>
      </c>
      <c r="G31" s="25"/>
      <c r="H31" s="25"/>
      <c r="I31" s="11" t="s">
        <v>45</v>
      </c>
      <c r="J31" s="12" t="str">
        <f t="shared" si="2"/>
        <v>C31</v>
      </c>
      <c r="K31" s="33" t="str">
        <f t="shared" ref="K31" si="7">ADDRESS(ROW(C31),COLUMN(C31),4)&amp;" = "&amp;A31</f>
        <v>C31 = What is the company's work backlog (as expressed in number of months) with the company's current staff size?</v>
      </c>
      <c r="L31" s="37" t="str">
        <f t="shared" ref="L31" si="8">IF(I31="Yes","The required response of: "&amp;A31&amp;" is weighted based on the following values: "&amp;D31&amp;", "&amp;E31&amp;", "&amp;F31&amp;", "&amp;G31&amp;", "&amp;H31&amp;". These are the tiered weights associated with the bands currently available for selection in the drop down menu. The answer selected from the drop down menu is then applied to the numerical value established in the summary sheet."&amp;IF(ISBLANK(B31),"","The current selection of "&amp;B31&amp;" from the drop down will apply a weighted value of "&amp;C31&amp;" to the numerical value established on the summary sheet."),"")</f>
        <v>The required response of: What is the company's work backlog (as expressed in number of months) with the company's current staff size? is weighted based on the following values: 0, 0.5, 1, , . These are the tiered weights associated with the bands currently available for selection in the drop down menu. The answer selected from the drop down menu is then applied to the numerical value established in the summary sheet.</v>
      </c>
    </row>
    <row r="32" spans="1:12" ht="63.7" x14ac:dyDescent="0.25">
      <c r="A32" s="3" t="s">
        <v>159</v>
      </c>
      <c r="B32" s="45"/>
      <c r="C32" s="25">
        <f>IF(B32="0",D32,IF(B32="1-2",E32,IF(B32="3-4",F32,IF(B32="5-10",G32,IF(B32="10+",H32,0)))))</f>
        <v>0</v>
      </c>
      <c r="D32" s="25">
        <v>0</v>
      </c>
      <c r="E32" s="25">
        <v>0.1</v>
      </c>
      <c r="F32" s="25">
        <v>0.35</v>
      </c>
      <c r="G32" s="25">
        <v>0.8</v>
      </c>
      <c r="H32" s="25">
        <v>1</v>
      </c>
      <c r="I32" s="11" t="s">
        <v>45</v>
      </c>
      <c r="J32" s="12" t="str">
        <f t="shared" si="2"/>
        <v>C32</v>
      </c>
      <c r="K32" s="33" t="str">
        <f t="shared" si="3"/>
        <v>C32 = Total Number of years experience in K-12 school projects (current projects included).</v>
      </c>
      <c r="L32" s="37" t="str">
        <f t="shared" si="5"/>
        <v>The required response of: Total Number of years experience in K-12 school projects (current projects included). is weighted based on the following values: 0, 0.1, 0.35, 0.8, 1. These are the tiered weights associated with the bands currently available for selection in the drop down menu. The answer selected from the drop down menu is then applied to the numerical value established in the summary sheet.</v>
      </c>
    </row>
    <row r="33" spans="1:12" ht="63.7" x14ac:dyDescent="0.25">
      <c r="A33" s="3" t="s">
        <v>160</v>
      </c>
      <c r="B33" s="45"/>
      <c r="C33" s="25">
        <f>IF(B33="0",D33,IF(B33="1-2",E33,IF(B33="3-5",F33,IF(B33="6-20",G33,IF(B33="20+",H33,0)))))</f>
        <v>0</v>
      </c>
      <c r="D33" s="25">
        <v>0</v>
      </c>
      <c r="E33" s="25">
        <v>0.1</v>
      </c>
      <c r="F33" s="25">
        <v>0.35</v>
      </c>
      <c r="G33" s="25">
        <v>0.8</v>
      </c>
      <c r="H33" s="25">
        <v>1</v>
      </c>
      <c r="I33" s="11" t="s">
        <v>45</v>
      </c>
      <c r="J33" s="12" t="str">
        <f t="shared" si="2"/>
        <v>C33</v>
      </c>
      <c r="K33" s="33" t="str">
        <f t="shared" si="3"/>
        <v>C33 = Total Number of K-12 school projects in last 60-months (current projects included).</v>
      </c>
      <c r="L33" s="37" t="str">
        <f t="shared" si="5"/>
        <v>The required response of: Total Number of K-12 school projects in last 60-months (current projects included). is weighted based on the following values: 0, 0.1, 0.35, 0.8, 1. These are the tiered weights associated with the bands currently available for selection in the drop down menu. The answer selected from the drop down menu is then applied to the numerical value established in the summary sheet.</v>
      </c>
    </row>
    <row r="34" spans="1:12" ht="63.7" x14ac:dyDescent="0.25">
      <c r="A34" s="3" t="s">
        <v>155</v>
      </c>
      <c r="B34" s="45"/>
      <c r="C34" s="25">
        <f>IF(B34="0",D34,IF(B34="1-2",E34,IF(B34="3-5",F34,IF(B34="6-20",G34,IF(B34="20+",H34,0)))))</f>
        <v>0</v>
      </c>
      <c r="D34" s="25">
        <v>0</v>
      </c>
      <c r="E34" s="25">
        <v>0.1</v>
      </c>
      <c r="F34" s="25">
        <v>0.35</v>
      </c>
      <c r="G34" s="25">
        <v>0.8</v>
      </c>
      <c r="H34" s="25">
        <v>1</v>
      </c>
      <c r="I34" s="11" t="s">
        <v>45</v>
      </c>
      <c r="J34" s="12" t="str">
        <f t="shared" si="2"/>
        <v>C34</v>
      </c>
      <c r="K34" s="33" t="str">
        <f t="shared" si="3"/>
        <v>C34 = Number of K-12 school projects completed in Harris and its contiguous Counties.</v>
      </c>
      <c r="L34" s="37" t="str">
        <f t="shared" si="5"/>
        <v>The required response of: Number of K-12 school projects completed in Harris and its contiguous Counties. is weighted based on the following values: 0, 0.1, 0.35, 0.8, 1. These are the tiered weights associated with the bands currently available for selection in the drop down menu. The answer selected from the drop down menu is then applied to the numerical value established in the summary sheet.</v>
      </c>
    </row>
    <row r="35" spans="1:12" ht="63.7" x14ac:dyDescent="0.25">
      <c r="A35" s="3" t="s">
        <v>157</v>
      </c>
      <c r="B35" s="45"/>
      <c r="C35" s="25">
        <f>IF(B35="0",D35,IF(B35="1-2",E35,IF(B35="3-5",F35,IF(B35="6-20",G35,IF(B35="20+",H35,0)))))</f>
        <v>0</v>
      </c>
      <c r="D35" s="25">
        <v>0</v>
      </c>
      <c r="E35" s="25">
        <v>0.1</v>
      </c>
      <c r="F35" s="25">
        <v>0.35</v>
      </c>
      <c r="G35" s="25">
        <v>0.8</v>
      </c>
      <c r="H35" s="25">
        <v>1</v>
      </c>
      <c r="I35" s="11" t="s">
        <v>45</v>
      </c>
      <c r="J35" s="12" t="str">
        <f t="shared" si="2"/>
        <v>C35</v>
      </c>
      <c r="K35" s="33" t="str">
        <f t="shared" si="3"/>
        <v>C35 = Number of K-12 school projects completed in Harris and contiguous Counties with the same client.</v>
      </c>
      <c r="L35" s="37" t="str">
        <f t="shared" si="5"/>
        <v>The required response of: Number of K-12 school projects completed in Harris and contiguous Counties with the same client. is weighted based on the following values: 0, 0.1, 0.35, 0.8, 1. These are the tiered weights associated with the bands currently available for selection in the drop down menu. The answer selected from the drop down menu is then applied to the numerical value established in the summary sheet.</v>
      </c>
    </row>
    <row r="36" spans="1:12" ht="63.7" x14ac:dyDescent="0.25">
      <c r="A36" s="3" t="s">
        <v>207</v>
      </c>
      <c r="B36" s="45"/>
      <c r="C36" s="25">
        <f>IF(B36="0",D36,IF(B36="1-2",E36,IF(B36="3-5",F36,IF(B36="6-20",G36,IF(B36="20+",H36,0)))))</f>
        <v>0</v>
      </c>
      <c r="D36" s="25">
        <v>0</v>
      </c>
      <c r="E36" s="25">
        <v>0.1</v>
      </c>
      <c r="F36" s="25">
        <v>0.35</v>
      </c>
      <c r="G36" s="25">
        <v>0.8</v>
      </c>
      <c r="H36" s="25">
        <v>1</v>
      </c>
      <c r="I36" s="11" t="s">
        <v>45</v>
      </c>
      <c r="J36" s="12" t="str">
        <f t="shared" si="2"/>
        <v>C36</v>
      </c>
      <c r="K36" s="33" t="str">
        <f t="shared" si="3"/>
        <v>C36 = Number of project(s) for Owner District as the Prime Consultant/Contractor in the last 60-months (current projects included).</v>
      </c>
      <c r="L36" s="37" t="str">
        <f t="shared" si="5"/>
        <v>The required response of: Number of project(s) for Owner District as the Prime Consultant/Contractor in the last 60-months (current projects included). is weighted based on the following values: 0, 0.1, 0.35, 0.8, 1. These are the tiered weights associated with the bands currently available for selection in the drop down menu. The answer selected from the drop down menu is then applied to the numerical value established in the summary sheet.</v>
      </c>
    </row>
    <row r="37" spans="1:12" ht="76.45" x14ac:dyDescent="0.25">
      <c r="A37" s="3" t="s">
        <v>208</v>
      </c>
      <c r="B37" s="45"/>
      <c r="C37" s="25">
        <f>IF(B37="0",D37,IF(B37="1-2",E37,IF(B37="3-5",F37,IF(B37="6-20",G37,IF(B37="20+",H37,0)))))</f>
        <v>0</v>
      </c>
      <c r="D37" s="25">
        <v>0</v>
      </c>
      <c r="E37" s="25">
        <v>0.1</v>
      </c>
      <c r="F37" s="25">
        <v>0.35</v>
      </c>
      <c r="G37" s="25">
        <v>0.8</v>
      </c>
      <c r="H37" s="25">
        <v>1</v>
      </c>
      <c r="I37" s="11" t="s">
        <v>45</v>
      </c>
      <c r="J37" s="12" t="str">
        <f t="shared" si="2"/>
        <v>C37</v>
      </c>
      <c r="K37" s="33" t="str">
        <f t="shared" si="3"/>
        <v>C37 = Number of completed project(s) in the last 60-months for a school district which borders Owner District as the Prime Consultant/Contractor (current projects included).</v>
      </c>
      <c r="L37" s="37" t="str">
        <f t="shared" si="5"/>
        <v>The required response of: Number of completed project(s) in the last 60-months for a school district which borders Owner District as the Prime Consultant/Contractor (current projects included). is weighted based on the following values: 0, 0.1, 0.35, 0.8, 1. These are the tiered weights associated with the bands currently available for selection in the drop down menu. The answer selected from the drop down menu is then applied to the numerical value established in the summary sheet.</v>
      </c>
    </row>
    <row r="38" spans="1:12" x14ac:dyDescent="0.25">
      <c r="A38" s="15" t="s">
        <v>80</v>
      </c>
      <c r="B38" s="46"/>
      <c r="C38" s="15"/>
      <c r="D38" s="15"/>
      <c r="E38" s="15"/>
      <c r="F38" s="15"/>
      <c r="G38" s="15"/>
      <c r="H38" s="15"/>
      <c r="I38" s="15"/>
      <c r="J38" s="15"/>
      <c r="K38" s="34"/>
      <c r="L38" s="34"/>
    </row>
    <row r="39" spans="1:12" x14ac:dyDescent="0.25">
      <c r="A39" s="16" t="s">
        <v>67</v>
      </c>
      <c r="B39" s="47"/>
      <c r="C39" s="16"/>
      <c r="D39" s="16"/>
      <c r="E39" s="16"/>
      <c r="F39" s="16"/>
      <c r="G39" s="16"/>
      <c r="H39" s="16"/>
      <c r="I39" s="16"/>
      <c r="J39" s="16"/>
      <c r="K39" s="35"/>
      <c r="L39" s="35"/>
    </row>
    <row r="40" spans="1:12" x14ac:dyDescent="0.25">
      <c r="A40" s="17" t="s">
        <v>20</v>
      </c>
      <c r="B40" s="28"/>
      <c r="C40" s="13">
        <f>B40</f>
        <v>0</v>
      </c>
      <c r="D40" s="18"/>
      <c r="E40" s="18"/>
      <c r="F40" s="18"/>
      <c r="G40" s="18"/>
      <c r="H40" s="18"/>
      <c r="I40" s="11" t="s">
        <v>46</v>
      </c>
      <c r="J40" s="12" t="str">
        <f t="shared" si="2"/>
        <v>C40</v>
      </c>
      <c r="K40" s="33" t="str">
        <f t="shared" si="3"/>
        <v>C40 = Principal Name:</v>
      </c>
      <c r="L40" s="37" t="str">
        <f t="shared" si="5"/>
        <v/>
      </c>
    </row>
    <row r="41" spans="1:12" x14ac:dyDescent="0.25">
      <c r="A41" s="17" t="s">
        <v>21</v>
      </c>
      <c r="B41" s="28"/>
      <c r="C41" s="13">
        <f t="shared" ref="C41:C42" si="9">B41</f>
        <v>0</v>
      </c>
      <c r="D41" s="18"/>
      <c r="E41" s="18"/>
      <c r="F41" s="18"/>
      <c r="G41" s="18"/>
      <c r="H41" s="18"/>
      <c r="I41" s="11" t="s">
        <v>46</v>
      </c>
      <c r="J41" s="12" t="str">
        <f t="shared" si="2"/>
        <v>C41</v>
      </c>
      <c r="K41" s="33" t="str">
        <f t="shared" si="3"/>
        <v>C41 = Title:</v>
      </c>
      <c r="L41" s="37" t="str">
        <f t="shared" si="5"/>
        <v/>
      </c>
    </row>
    <row r="42" spans="1:12" x14ac:dyDescent="0.25">
      <c r="A42" s="17" t="s">
        <v>72</v>
      </c>
      <c r="B42" s="48"/>
      <c r="C42" s="13">
        <f t="shared" si="9"/>
        <v>0</v>
      </c>
      <c r="D42" s="18"/>
      <c r="E42" s="18"/>
      <c r="F42" s="18"/>
      <c r="G42" s="18"/>
      <c r="H42" s="18"/>
      <c r="I42" s="11" t="s">
        <v>46</v>
      </c>
      <c r="J42" s="12" t="str">
        <f t="shared" si="2"/>
        <v>C42</v>
      </c>
      <c r="K42" s="33" t="str">
        <f t="shared" si="3"/>
        <v>C42 = Professional license number (# or N/A):</v>
      </c>
      <c r="L42" s="37" t="str">
        <f t="shared" si="5"/>
        <v/>
      </c>
    </row>
    <row r="43" spans="1:12" ht="50.95" x14ac:dyDescent="0.25">
      <c r="A43" s="3" t="s">
        <v>69</v>
      </c>
      <c r="B43" s="45"/>
      <c r="C43" s="18">
        <f>IF(B43="1-10",D43,IF(B43="11-25",E43,IF(B43="26+",F43,0)))</f>
        <v>0</v>
      </c>
      <c r="D43" s="18">
        <v>0.25</v>
      </c>
      <c r="E43" s="18">
        <v>0.8</v>
      </c>
      <c r="F43" s="18">
        <v>1</v>
      </c>
      <c r="G43" s="18"/>
      <c r="H43" s="18"/>
      <c r="I43" s="11" t="s">
        <v>45</v>
      </c>
      <c r="J43" s="12" t="str">
        <f t="shared" si="2"/>
        <v>C43</v>
      </c>
      <c r="K43" s="33" t="str">
        <f t="shared" si="3"/>
        <v>C43 = Number of years in professional practice.</v>
      </c>
      <c r="L43" s="37" t="str">
        <f t="shared" si="5"/>
        <v>The required response of: Number of years in professional practice. is weighted based on the following values: 0.25, 0.8, 1, , . These are the tiered weights associated with the bands currently available for selection in the drop down menu. The answer selected from the drop down menu is then applied to the numerical value established in the summary sheet.</v>
      </c>
    </row>
    <row r="44" spans="1:12" ht="50.95" x14ac:dyDescent="0.25">
      <c r="A44" s="3" t="s">
        <v>70</v>
      </c>
      <c r="B44" s="45"/>
      <c r="C44" s="18">
        <f>IF(B44="0-1",D44,IF(B44="2-5",E44,IF(B44="6-10",F44,IF(B44="11+",G44,0))))</f>
        <v>0</v>
      </c>
      <c r="D44" s="18">
        <v>0</v>
      </c>
      <c r="E44" s="18">
        <v>0.35</v>
      </c>
      <c r="F44" s="18">
        <v>0.8</v>
      </c>
      <c r="G44" s="18">
        <v>1</v>
      </c>
      <c r="H44" s="18"/>
      <c r="I44" s="11" t="s">
        <v>45</v>
      </c>
      <c r="J44" s="12" t="str">
        <f t="shared" si="2"/>
        <v>C44</v>
      </c>
      <c r="K44" s="33" t="str">
        <f t="shared" si="3"/>
        <v>C44 = Number of years with current firm.</v>
      </c>
      <c r="L44" s="37" t="str">
        <f t="shared" si="5"/>
        <v>The required response of: Number of years with current firm. is weighted based on the following values: 0, 0.35, 0.8, 1, . These are the tiered weights associated with the bands currently available for selection in the drop down menu. The answer selected from the drop down menu is then applied to the numerical value established in the summary sheet.</v>
      </c>
    </row>
    <row r="45" spans="1:12" x14ac:dyDescent="0.25">
      <c r="A45" s="3" t="s">
        <v>73</v>
      </c>
      <c r="B45" s="45"/>
      <c r="C45" s="25">
        <f>IF(B45="0",D45,IF(B45="1-2",E45,IF(B45="3-5",F45,IF(B45="6-20",G45,IF(B45="20+",H45,0)))))</f>
        <v>0</v>
      </c>
      <c r="D45" s="25">
        <v>0</v>
      </c>
      <c r="E45" s="25">
        <v>0.1</v>
      </c>
      <c r="F45" s="25">
        <v>0.35</v>
      </c>
      <c r="G45" s="25">
        <v>0.8</v>
      </c>
      <c r="H45" s="25">
        <v>1</v>
      </c>
      <c r="I45" s="11"/>
      <c r="J45" s="12" t="str">
        <f t="shared" si="2"/>
        <v>C45</v>
      </c>
      <c r="K45" s="33" t="str">
        <f t="shared" si="3"/>
        <v>C45 = Number of K-12 school projects in last 60-months (current projects included).</v>
      </c>
      <c r="L45" s="37" t="str">
        <f t="shared" si="5"/>
        <v/>
      </c>
    </row>
    <row r="46" spans="1:12" x14ac:dyDescent="0.25">
      <c r="A46" s="15" t="s">
        <v>79</v>
      </c>
      <c r="B46" s="46"/>
      <c r="C46" s="15"/>
      <c r="D46" s="15"/>
      <c r="E46" s="15"/>
      <c r="F46" s="15"/>
      <c r="G46" s="15"/>
      <c r="H46" s="15"/>
      <c r="I46" s="15"/>
      <c r="J46" s="15"/>
      <c r="K46" s="34"/>
      <c r="L46" s="34"/>
    </row>
    <row r="47" spans="1:12" x14ac:dyDescent="0.25">
      <c r="A47" s="16" t="s">
        <v>78</v>
      </c>
      <c r="B47" s="47"/>
      <c r="C47" s="16"/>
      <c r="D47" s="16"/>
      <c r="E47" s="16"/>
      <c r="F47" s="16"/>
      <c r="G47" s="16"/>
      <c r="H47" s="16"/>
      <c r="I47" s="16"/>
      <c r="J47" s="16"/>
      <c r="K47" s="35"/>
      <c r="L47" s="35"/>
    </row>
    <row r="48" spans="1:12" x14ac:dyDescent="0.25">
      <c r="A48" s="17" t="s">
        <v>22</v>
      </c>
      <c r="B48" s="28"/>
      <c r="C48" s="13">
        <f t="shared" ref="C48:C50" si="10">B48</f>
        <v>0</v>
      </c>
      <c r="D48" s="18"/>
      <c r="E48" s="18"/>
      <c r="F48" s="18"/>
      <c r="G48" s="18"/>
      <c r="H48" s="18"/>
      <c r="I48" s="11" t="s">
        <v>46</v>
      </c>
      <c r="J48" s="12" t="str">
        <f t="shared" si="2"/>
        <v>C48</v>
      </c>
      <c r="K48" s="33" t="str">
        <f t="shared" si="3"/>
        <v>C48 = Project Manager Name:</v>
      </c>
      <c r="L48" s="37" t="str">
        <f t="shared" si="5"/>
        <v/>
      </c>
    </row>
    <row r="49" spans="1:12" x14ac:dyDescent="0.25">
      <c r="A49" s="17" t="s">
        <v>21</v>
      </c>
      <c r="B49" s="28"/>
      <c r="C49" s="13">
        <f t="shared" si="10"/>
        <v>0</v>
      </c>
      <c r="D49" s="18"/>
      <c r="E49" s="18"/>
      <c r="F49" s="18"/>
      <c r="G49" s="18"/>
      <c r="H49" s="18"/>
      <c r="I49" s="11" t="s">
        <v>46</v>
      </c>
      <c r="J49" s="12" t="str">
        <f t="shared" si="2"/>
        <v>C49</v>
      </c>
      <c r="K49" s="33" t="str">
        <f t="shared" si="3"/>
        <v>C49 = Title:</v>
      </c>
      <c r="L49" s="37" t="str">
        <f t="shared" si="5"/>
        <v/>
      </c>
    </row>
    <row r="50" spans="1:12" x14ac:dyDescent="0.25">
      <c r="A50" s="17" t="s">
        <v>97</v>
      </c>
      <c r="B50" s="49"/>
      <c r="C50" s="13">
        <f t="shared" si="10"/>
        <v>0</v>
      </c>
      <c r="D50" s="18"/>
      <c r="E50" s="18"/>
      <c r="F50" s="18"/>
      <c r="G50" s="18"/>
      <c r="H50" s="18"/>
      <c r="I50" s="11" t="s">
        <v>46</v>
      </c>
      <c r="J50" s="12" t="str">
        <f t="shared" si="2"/>
        <v>C50</v>
      </c>
      <c r="K50" s="33" t="str">
        <f t="shared" si="3"/>
        <v>C50 = Professional license number (number or N/A):</v>
      </c>
      <c r="L50" s="37" t="str">
        <f t="shared" si="5"/>
        <v/>
      </c>
    </row>
    <row r="51" spans="1:12" ht="50.95" x14ac:dyDescent="0.25">
      <c r="A51" s="3" t="s">
        <v>69</v>
      </c>
      <c r="B51" s="45"/>
      <c r="C51" s="18">
        <f>IF(B51="1-10",D51,IF(B51="11-25",E51,IF(B51="26+",F51,0)))</f>
        <v>0</v>
      </c>
      <c r="D51" s="18">
        <v>0.25</v>
      </c>
      <c r="E51" s="18">
        <v>0.8</v>
      </c>
      <c r="F51" s="18">
        <v>1</v>
      </c>
      <c r="G51" s="18"/>
      <c r="H51" s="18"/>
      <c r="I51" s="11" t="s">
        <v>45</v>
      </c>
      <c r="J51" s="12" t="str">
        <f t="shared" si="2"/>
        <v>C51</v>
      </c>
      <c r="K51" s="33" t="str">
        <f t="shared" si="3"/>
        <v>C51 = Number of years in professional practice.</v>
      </c>
      <c r="L51" s="37" t="str">
        <f t="shared" si="5"/>
        <v>The required response of: Number of years in professional practice. is weighted based on the following values: 0.25, 0.8, 1, , . These are the tiered weights associated with the bands currently available for selection in the drop down menu. The answer selected from the drop down menu is then applied to the numerical value established in the summary sheet.</v>
      </c>
    </row>
    <row r="52" spans="1:12" ht="50.95" x14ac:dyDescent="0.25">
      <c r="A52" s="3" t="s">
        <v>70</v>
      </c>
      <c r="B52" s="45"/>
      <c r="C52" s="18">
        <f>IF(B52="0-1",D52,IF(B52="2-5",E52,IF(B52="6-10",F52,IF(B52="11+",G52,0))))</f>
        <v>0</v>
      </c>
      <c r="D52" s="18">
        <v>0</v>
      </c>
      <c r="E52" s="18">
        <v>0.35</v>
      </c>
      <c r="F52" s="18">
        <v>0.8</v>
      </c>
      <c r="G52" s="18">
        <v>1</v>
      </c>
      <c r="H52" s="18"/>
      <c r="I52" s="11" t="s">
        <v>45</v>
      </c>
      <c r="J52" s="12" t="str">
        <f t="shared" si="2"/>
        <v>C52</v>
      </c>
      <c r="K52" s="33" t="str">
        <f t="shared" si="3"/>
        <v>C52 = Number of years with current firm.</v>
      </c>
      <c r="L52" s="37" t="str">
        <f t="shared" si="5"/>
        <v>The required response of: Number of years with current firm. is weighted based on the following values: 0, 0.35, 0.8, 1, . These are the tiered weights associated with the bands currently available for selection in the drop down menu. The answer selected from the drop down menu is then applied to the numerical value established in the summary sheet.</v>
      </c>
    </row>
    <row r="53" spans="1:12" ht="63.7" x14ac:dyDescent="0.25">
      <c r="A53" s="3" t="s">
        <v>73</v>
      </c>
      <c r="B53" s="45"/>
      <c r="C53" s="25">
        <f>IF(B53="0",D53,IF(B53="1-2",E53,IF(B53="3-5",F53,IF(B53="6-20",G53,IF(B53="20+",H53,0)))))</f>
        <v>0</v>
      </c>
      <c r="D53" s="25">
        <v>0</v>
      </c>
      <c r="E53" s="25">
        <v>0.1</v>
      </c>
      <c r="F53" s="25">
        <v>0.35</v>
      </c>
      <c r="G53" s="25">
        <v>0.8</v>
      </c>
      <c r="H53" s="25">
        <v>1</v>
      </c>
      <c r="I53" s="11" t="s">
        <v>45</v>
      </c>
      <c r="J53" s="12" t="str">
        <f t="shared" si="2"/>
        <v>C53</v>
      </c>
      <c r="K53" s="33" t="str">
        <f t="shared" si="3"/>
        <v>C53 = Number of K-12 school projects in last 60-months (current projects included).</v>
      </c>
      <c r="L53" s="37" t="str">
        <f t="shared" si="5"/>
        <v>The required response of: Number of K-12 school projects in last 60-months (current projects included). is weighted based on the following values: 0, 0.1, 0.35, 0.8, 1. These are the tiered weights associated with the bands currently available for selection in the drop down menu. The answer selected from the drop down menu is then applied to the numerical value established in the summary sheet.</v>
      </c>
    </row>
    <row r="54" spans="1:12" x14ac:dyDescent="0.25">
      <c r="A54" s="15" t="s">
        <v>88</v>
      </c>
      <c r="B54" s="46"/>
      <c r="C54" s="15"/>
      <c r="D54" s="15"/>
      <c r="E54" s="15"/>
      <c r="F54" s="15"/>
      <c r="G54" s="15"/>
      <c r="H54" s="15"/>
      <c r="I54" s="15"/>
      <c r="J54" s="15"/>
      <c r="K54" s="34"/>
      <c r="L54" s="34"/>
    </row>
    <row r="55" spans="1:12" ht="24.4" x14ac:dyDescent="0.25">
      <c r="A55" s="19" t="s">
        <v>206</v>
      </c>
      <c r="B55" s="47"/>
      <c r="C55" s="16"/>
      <c r="D55" s="16"/>
      <c r="E55" s="16"/>
      <c r="F55" s="16"/>
      <c r="G55" s="16"/>
      <c r="H55" s="16"/>
      <c r="I55" s="16"/>
      <c r="J55" s="16"/>
      <c r="K55" s="35"/>
      <c r="L55" s="35"/>
    </row>
    <row r="56" spans="1:12" x14ac:dyDescent="0.25">
      <c r="A56" s="20" t="s">
        <v>95</v>
      </c>
      <c r="B56" s="50"/>
      <c r="C56" s="22"/>
      <c r="D56" s="22"/>
      <c r="E56" s="22"/>
      <c r="F56" s="22"/>
      <c r="G56" s="22"/>
      <c r="H56" s="22"/>
      <c r="I56" s="21"/>
      <c r="J56" s="21"/>
      <c r="K56" s="36"/>
      <c r="L56" s="36"/>
    </row>
    <row r="57" spans="1:12" ht="63.7" x14ac:dyDescent="0.25">
      <c r="A57" s="23" t="s">
        <v>138</v>
      </c>
      <c r="B57" s="56"/>
      <c r="C57" s="18" t="b">
        <f>ISBLANK(B57)</f>
        <v>1</v>
      </c>
      <c r="D57" s="18"/>
      <c r="E57" s="18"/>
      <c r="F57" s="18"/>
      <c r="G57" s="18"/>
      <c r="H57" s="18"/>
      <c r="I57" s="11" t="s">
        <v>45</v>
      </c>
      <c r="J57" s="12" t="str">
        <f t="shared" si="2"/>
        <v>C57</v>
      </c>
      <c r="K57" s="33" t="str">
        <f t="shared" si="3"/>
        <v>C57 = Project name (must be populated if subsequent project information is completed):</v>
      </c>
      <c r="L57" s="37" t="str">
        <f t="shared" si="5"/>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58" spans="1:12" x14ac:dyDescent="0.25">
      <c r="A58" s="23" t="s">
        <v>23</v>
      </c>
      <c r="B58" s="51"/>
      <c r="C58" s="18"/>
      <c r="D58" s="18"/>
      <c r="E58" s="18"/>
      <c r="F58" s="18"/>
      <c r="G58" s="18"/>
      <c r="H58" s="18"/>
      <c r="I58" s="11" t="s">
        <v>46</v>
      </c>
      <c r="J58" s="12" t="str">
        <f t="shared" si="2"/>
        <v>C58</v>
      </c>
      <c r="K58" s="33" t="str">
        <f t="shared" si="3"/>
        <v>C58 = Project address:</v>
      </c>
      <c r="L58" s="37" t="str">
        <f t="shared" si="5"/>
        <v/>
      </c>
    </row>
    <row r="59" spans="1:12" ht="50.95" x14ac:dyDescent="0.25">
      <c r="A59" s="23" t="s">
        <v>156</v>
      </c>
      <c r="B59" s="45"/>
      <c r="C59" s="25" t="str">
        <f>IF(C57=FALSE,IF(B59="Yes",D59,IF(B59="No",E59,0)),"")</f>
        <v/>
      </c>
      <c r="D59" s="25">
        <v>1</v>
      </c>
      <c r="E59" s="25">
        <v>0</v>
      </c>
      <c r="F59" s="30" t="s">
        <v>77</v>
      </c>
      <c r="G59" s="25"/>
      <c r="H59" s="25"/>
      <c r="I59" s="11" t="s">
        <v>45</v>
      </c>
      <c r="J59" s="12" t="str">
        <f t="shared" ref="J59" si="11">ADDRESS(ROW(C59),COLUMN(C59),4)</f>
        <v>C59</v>
      </c>
      <c r="K59" s="33" t="str">
        <f t="shared" ref="K59" si="12">ADDRESS(ROW(C59),COLUMN(C59),4)&amp;" = "&amp;A59</f>
        <v>C59 = Project located in Harris and continguous Counties.</v>
      </c>
      <c r="L59" s="37" t="str">
        <f t="shared" si="5"/>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60" spans="1:12" ht="50.95" x14ac:dyDescent="0.25">
      <c r="A60" s="3" t="s">
        <v>96</v>
      </c>
      <c r="B60" s="45"/>
      <c r="C60" s="18" t="str">
        <f>IF(C57=FALSE,IF(B60="Yes",D60,IF(B60="No",E60,0)),"")</f>
        <v/>
      </c>
      <c r="D60" s="18">
        <v>1</v>
      </c>
      <c r="E60" s="18">
        <v>0</v>
      </c>
      <c r="F60" s="13" t="s">
        <v>77</v>
      </c>
      <c r="G60" s="13"/>
      <c r="H60" s="13"/>
      <c r="I60" s="11" t="s">
        <v>45</v>
      </c>
      <c r="J60" s="12" t="str">
        <f t="shared" si="2"/>
        <v>C60</v>
      </c>
      <c r="K60" s="33" t="str">
        <f t="shared" si="3"/>
        <v>C60 = Project completed as part of an IDIQ.</v>
      </c>
      <c r="L60" s="37" t="str">
        <f t="shared" si="5"/>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61" spans="1:12" x14ac:dyDescent="0.25">
      <c r="A61" s="3" t="s">
        <v>122</v>
      </c>
      <c r="B61" s="28"/>
      <c r="C61" s="18"/>
      <c r="D61" s="18"/>
      <c r="E61" s="18"/>
      <c r="F61" s="18"/>
      <c r="G61" s="18"/>
      <c r="H61" s="18"/>
      <c r="I61" s="11" t="s">
        <v>46</v>
      </c>
      <c r="J61" s="12" t="str">
        <f t="shared" si="2"/>
        <v>C61</v>
      </c>
      <c r="K61" s="33" t="str">
        <f t="shared" si="3"/>
        <v>C61 = Brief Description of project scope (adjust row height as necessary to fit response in cell):</v>
      </c>
      <c r="L61" s="37" t="str">
        <f t="shared" si="5"/>
        <v/>
      </c>
    </row>
    <row r="62" spans="1:12" x14ac:dyDescent="0.25">
      <c r="A62" s="3" t="s">
        <v>24</v>
      </c>
      <c r="B62" s="42"/>
      <c r="C62" s="38" t="str">
        <f>IF(C57=FALSE,#REF!,"")</f>
        <v/>
      </c>
      <c r="D62" s="18"/>
      <c r="E62" s="18"/>
      <c r="F62" s="18"/>
      <c r="G62" s="18"/>
      <c r="H62" s="18"/>
      <c r="I62" s="11" t="s">
        <v>46</v>
      </c>
      <c r="J62" s="12" t="str">
        <f t="shared" si="2"/>
        <v>C62</v>
      </c>
      <c r="K62" s="33" t="str">
        <f t="shared" si="3"/>
        <v>C62 = Year project completed (or "In Design" or "Under Construction”):</v>
      </c>
      <c r="L62" s="37" t="str">
        <f>IF(I62="Yes","The required response of: "&amp;A62&amp;" is weighted based on the following values: "&amp;D62&amp;", "&amp;E62&amp;", "&amp;F62&amp;", "&amp;G62&amp;", "&amp;H62&amp;". These are the tiered weights associated with the bands currently available for selection in the drop down menu. The answer selected from the drop down menu is then applied to the numerical value established in the summary sheet."&amp;IF(ISBLANK(#REF!),"","The current selection of "&amp;#REF!&amp;" from the drop down will apply a weighted value of "&amp;C62&amp;" to the numerical value established on the summary sheet."),"")</f>
        <v/>
      </c>
    </row>
    <row r="63" spans="1:12" x14ac:dyDescent="0.25">
      <c r="A63" s="3" t="s">
        <v>123</v>
      </c>
      <c r="B63" s="2"/>
      <c r="C63" s="18"/>
      <c r="D63" s="18"/>
      <c r="E63" s="18"/>
      <c r="F63" s="18"/>
      <c r="G63" s="18"/>
      <c r="H63" s="18"/>
      <c r="I63" s="11" t="s">
        <v>46</v>
      </c>
      <c r="J63" s="12" t="str">
        <f t="shared" si="2"/>
        <v>C63</v>
      </c>
      <c r="K63" s="33" t="str">
        <f t="shared" si="3"/>
        <v>C63 = Brief description of services provided (adjust row height as necessary to fit response in cell):</v>
      </c>
      <c r="L63" s="37" t="str">
        <f>IF(I63="Yes","The required response of: "&amp;A63&amp;" is weighted based on the following values: "&amp;D63&amp;", "&amp;E63&amp;", "&amp;F63&amp;", "&amp;G63&amp;", "&amp;H63&amp;". These are the tiered weights associated with the bands currently available for selection in the drop down menu. The answer selected from the drop down menu is then applied to the numerical value established in the summary sheet."&amp;IF(ISBLANK(B62),"","The current selection of "&amp;B62&amp;" from the drop down will apply a weighted value of "&amp;C63&amp;" to the numerical value established on the summary sheet."),"")</f>
        <v/>
      </c>
    </row>
    <row r="64" spans="1:12" x14ac:dyDescent="0.25">
      <c r="A64" s="3" t="s">
        <v>25</v>
      </c>
      <c r="B64" s="28"/>
      <c r="C64" s="18"/>
      <c r="D64" s="18"/>
      <c r="E64" s="18"/>
      <c r="F64" s="18"/>
      <c r="G64" s="18"/>
      <c r="H64" s="18"/>
      <c r="I64" s="11" t="s">
        <v>46</v>
      </c>
      <c r="J64" s="12" t="str">
        <f t="shared" si="2"/>
        <v>C64</v>
      </c>
      <c r="K64" s="33" t="str">
        <f t="shared" si="3"/>
        <v>C64 = Name of "prime" firm principal in charge:</v>
      </c>
      <c r="L64" s="37" t="str">
        <f t="shared" si="5"/>
        <v/>
      </c>
    </row>
    <row r="65" spans="1:12" x14ac:dyDescent="0.25">
      <c r="A65" s="3" t="s">
        <v>26</v>
      </c>
      <c r="B65" s="28"/>
      <c r="C65" s="18"/>
      <c r="D65" s="18"/>
      <c r="E65" s="18"/>
      <c r="F65" s="18"/>
      <c r="G65" s="18"/>
      <c r="H65" s="18"/>
      <c r="I65" s="11" t="s">
        <v>46</v>
      </c>
      <c r="J65" s="12" t="str">
        <f t="shared" si="2"/>
        <v>C65</v>
      </c>
      <c r="K65" s="33" t="str">
        <f t="shared" si="3"/>
        <v>C65 = Name of "prime" firm project manager:</v>
      </c>
      <c r="L65" s="37" t="str">
        <f t="shared" si="5"/>
        <v/>
      </c>
    </row>
    <row r="66" spans="1:12" x14ac:dyDescent="0.25">
      <c r="A66" s="24" t="s">
        <v>27</v>
      </c>
      <c r="B66" s="47"/>
      <c r="C66" s="16"/>
      <c r="D66" s="16"/>
      <c r="E66" s="16"/>
      <c r="F66" s="16"/>
      <c r="G66" s="16"/>
      <c r="H66" s="16"/>
      <c r="I66" s="16"/>
      <c r="J66" s="12" t="str">
        <f t="shared" si="2"/>
        <v>C66</v>
      </c>
      <c r="K66" s="33" t="str">
        <f t="shared" si="3"/>
        <v>C66 = List up to 3 names of firm staff involved:</v>
      </c>
      <c r="L66" s="37" t="str">
        <f t="shared" si="5"/>
        <v/>
      </c>
    </row>
    <row r="67" spans="1:12" x14ac:dyDescent="0.25">
      <c r="A67" s="3" t="s">
        <v>103</v>
      </c>
      <c r="B67" s="28"/>
      <c r="C67" s="18"/>
      <c r="D67" s="18"/>
      <c r="E67" s="18"/>
      <c r="F67" s="18"/>
      <c r="G67" s="18"/>
      <c r="H67" s="18"/>
      <c r="I67" s="11" t="s">
        <v>46</v>
      </c>
      <c r="J67" s="12" t="str">
        <f t="shared" si="2"/>
        <v>C67</v>
      </c>
      <c r="K67" s="33" t="str">
        <f t="shared" si="3"/>
        <v>C67 = Staff name (1)</v>
      </c>
      <c r="L67" s="37" t="str">
        <f t="shared" si="5"/>
        <v/>
      </c>
    </row>
    <row r="68" spans="1:12" x14ac:dyDescent="0.25">
      <c r="A68" s="3" t="s">
        <v>104</v>
      </c>
      <c r="B68" s="28"/>
      <c r="C68" s="18"/>
      <c r="D68" s="18"/>
      <c r="E68" s="18"/>
      <c r="F68" s="18"/>
      <c r="G68" s="18"/>
      <c r="H68" s="18"/>
      <c r="I68" s="11" t="s">
        <v>46</v>
      </c>
      <c r="J68" s="12" t="str">
        <f t="shared" si="2"/>
        <v>C68</v>
      </c>
      <c r="K68" s="33" t="str">
        <f t="shared" si="3"/>
        <v>C68 = Staff name (2)</v>
      </c>
      <c r="L68" s="37" t="str">
        <f t="shared" si="5"/>
        <v/>
      </c>
    </row>
    <row r="69" spans="1:12" x14ac:dyDescent="0.25">
      <c r="A69" s="3" t="s">
        <v>105</v>
      </c>
      <c r="B69" s="51"/>
      <c r="C69" s="18"/>
      <c r="D69" s="18"/>
      <c r="E69" s="18"/>
      <c r="F69" s="18"/>
      <c r="G69" s="18"/>
      <c r="H69" s="18"/>
      <c r="I69" s="11" t="s">
        <v>46</v>
      </c>
      <c r="J69" s="12" t="str">
        <f t="shared" si="2"/>
        <v>C69</v>
      </c>
      <c r="K69" s="33" t="str">
        <f t="shared" si="3"/>
        <v>C69 = Staff name (3)</v>
      </c>
      <c r="L69" s="37" t="str">
        <f t="shared" si="5"/>
        <v/>
      </c>
    </row>
    <row r="70" spans="1:12" x14ac:dyDescent="0.25">
      <c r="A70" s="3" t="s">
        <v>124</v>
      </c>
      <c r="B70" s="28"/>
      <c r="C70" s="18"/>
      <c r="D70" s="18"/>
      <c r="E70" s="18"/>
      <c r="F70" s="18"/>
      <c r="G70" s="18"/>
      <c r="H70" s="18"/>
      <c r="I70" s="11" t="s">
        <v>46</v>
      </c>
      <c r="J70" s="12" t="str">
        <f t="shared" si="2"/>
        <v>C70</v>
      </c>
      <c r="K70" s="33" t="str">
        <f t="shared" si="3"/>
        <v>C70 = Name of client and/or owner/operator (District Name, Company Name, Etc. Name):</v>
      </c>
      <c r="L70" s="37" t="str">
        <f t="shared" si="5"/>
        <v/>
      </c>
    </row>
    <row r="71" spans="1:12" x14ac:dyDescent="0.25">
      <c r="A71" s="3" t="s">
        <v>125</v>
      </c>
      <c r="B71" s="28"/>
      <c r="C71" s="18"/>
      <c r="D71" s="18"/>
      <c r="E71" s="18"/>
      <c r="F71" s="18"/>
      <c r="G71" s="18"/>
      <c r="H71" s="18"/>
      <c r="I71" s="11" t="s">
        <v>46</v>
      </c>
      <c r="J71" s="12" t="str">
        <f t="shared" si="2"/>
        <v>C71</v>
      </c>
      <c r="K71" s="33" t="str">
        <f t="shared" si="3"/>
        <v>C71 = Name of client and/or owner/operator contact (Person Name):</v>
      </c>
      <c r="L71" s="37" t="str">
        <f t="shared" si="5"/>
        <v/>
      </c>
    </row>
    <row r="72" spans="1:12" x14ac:dyDescent="0.25">
      <c r="A72" s="3" t="s">
        <v>28</v>
      </c>
      <c r="B72" s="52"/>
      <c r="C72" s="18"/>
      <c r="D72" s="18"/>
      <c r="E72" s="18"/>
      <c r="F72" s="18"/>
      <c r="G72" s="18"/>
      <c r="H72" s="18"/>
      <c r="I72" s="11" t="s">
        <v>46</v>
      </c>
      <c r="J72" s="12" t="str">
        <f t="shared" si="2"/>
        <v>C72</v>
      </c>
      <c r="K72" s="33" t="str">
        <f t="shared" si="3"/>
        <v>C72 = Client and/or owner/operator contact phone number:</v>
      </c>
      <c r="L72" s="37" t="str">
        <f t="shared" si="5"/>
        <v/>
      </c>
    </row>
    <row r="73" spans="1:12" x14ac:dyDescent="0.25">
      <c r="A73" s="3" t="s">
        <v>29</v>
      </c>
      <c r="B73" s="28"/>
      <c r="C73" s="18"/>
      <c r="D73" s="18"/>
      <c r="E73" s="18"/>
      <c r="F73" s="18"/>
      <c r="G73" s="18"/>
      <c r="H73" s="18"/>
      <c r="I73" s="11" t="s">
        <v>46</v>
      </c>
      <c r="J73" s="12" t="str">
        <f t="shared" si="2"/>
        <v>C73</v>
      </c>
      <c r="K73" s="33" t="str">
        <f t="shared" si="3"/>
        <v>C73 = Client and/or owner/operator contact email address:</v>
      </c>
      <c r="L73" s="37" t="str">
        <f t="shared" si="5"/>
        <v/>
      </c>
    </row>
    <row r="74" spans="1:12" x14ac:dyDescent="0.25">
      <c r="A74" s="3" t="s">
        <v>127</v>
      </c>
      <c r="B74" s="55"/>
      <c r="C74" s="18"/>
      <c r="D74" s="18"/>
      <c r="E74" s="18"/>
      <c r="F74" s="18"/>
      <c r="G74" s="18"/>
      <c r="H74" s="18"/>
      <c r="I74" s="11" t="s">
        <v>46</v>
      </c>
      <c r="J74" s="12" t="str">
        <f t="shared" si="2"/>
        <v>C74</v>
      </c>
      <c r="K74" s="33" t="str">
        <f t="shared" si="3"/>
        <v>C74 = Original scheduled date for completion (Construction):</v>
      </c>
      <c r="L74" s="37" t="str">
        <f t="shared" si="5"/>
        <v/>
      </c>
    </row>
    <row r="75" spans="1:12" x14ac:dyDescent="0.25">
      <c r="A75" s="3" t="s">
        <v>126</v>
      </c>
      <c r="B75" s="53"/>
      <c r="C75" s="29" t="str">
        <f>IF(C57=FALSE,IF(B75-B74&lt;=0,"On Schedule","Off Schedule"),"")</f>
        <v/>
      </c>
      <c r="D75" s="18"/>
      <c r="E75" s="18"/>
      <c r="F75" s="18"/>
      <c r="G75" s="18"/>
      <c r="H75" s="18"/>
      <c r="I75" s="11" t="s">
        <v>46</v>
      </c>
      <c r="J75" s="12" t="str">
        <f t="shared" si="2"/>
        <v>C75</v>
      </c>
      <c r="K75" s="33" t="str">
        <f t="shared" si="3"/>
        <v>C75 = Actual completion date (Construction):</v>
      </c>
      <c r="L75" s="37" t="str">
        <f t="shared" si="5"/>
        <v/>
      </c>
    </row>
    <row r="76" spans="1:12" x14ac:dyDescent="0.25">
      <c r="A76" s="3" t="s">
        <v>89</v>
      </c>
      <c r="B76" s="28"/>
      <c r="C76" s="18"/>
      <c r="D76" s="18"/>
      <c r="E76" s="18"/>
      <c r="F76" s="18"/>
      <c r="G76" s="18"/>
      <c r="H76" s="18"/>
      <c r="I76" s="11" t="s">
        <v>46</v>
      </c>
      <c r="J76" s="12" t="str">
        <f t="shared" si="2"/>
        <v>C76</v>
      </c>
      <c r="K76" s="33" t="str">
        <f t="shared" si="3"/>
        <v>C76 = Explanation of variance between original and actual completion dates:</v>
      </c>
      <c r="L76" s="37" t="str">
        <f t="shared" si="5"/>
        <v/>
      </c>
    </row>
    <row r="77" spans="1:12" ht="63.7" x14ac:dyDescent="0.25">
      <c r="A77" s="3" t="s">
        <v>98</v>
      </c>
      <c r="B77" s="42"/>
      <c r="C77" s="25" t="str">
        <f>IF(C57=FALSE,IF(B77="0",D77,IF(B77="1-2",E77,IF(B77="3-9",F77,IF(B77="10+",G77,IF(B77="Not Applicable",D77,0))))),"")</f>
        <v/>
      </c>
      <c r="D77" s="25">
        <v>1</v>
      </c>
      <c r="E77" s="25">
        <v>0.75</v>
      </c>
      <c r="F77" s="25">
        <v>0.25</v>
      </c>
      <c r="G77" s="25">
        <v>0</v>
      </c>
      <c r="H77" s="25"/>
      <c r="I77" s="11" t="s">
        <v>45</v>
      </c>
      <c r="J77" s="12" t="str">
        <f t="shared" ref="J77:J85" si="13">ADDRESS(ROW(C77),COLUMN(C77),4)</f>
        <v>C77</v>
      </c>
      <c r="K77" s="33" t="str">
        <f t="shared" ref="K77:K85" si="14">ADDRESS(ROW(C77),COLUMN(C77),4)&amp;" = "&amp;A77</f>
        <v>C77 = Number of Change Orders on project (select number or Not Applicable):</v>
      </c>
      <c r="L77" s="37" t="str">
        <f t="shared" ref="L77:L85" si="15">IF(I77="Yes","The required response of: "&amp;A77&amp;" is weighted based on the following values: "&amp;D77&amp;", "&amp;E77&amp;", "&amp;F77&amp;", "&amp;G77&amp;", "&amp;H77&amp;". These are the tiered weights associated with the bands currently available for selection in the drop down menu. The answer selected from the drop down menu is then applied to the numerical value established in the summary sheet."&amp;IF(ISBLANK(B77),"","The current selection of "&amp;B77&amp;" from the drop down will apply a weighted value of "&amp;C77&amp;" to the numerical value established on the summary sheet."),"")</f>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78" spans="1:12" x14ac:dyDescent="0.25">
      <c r="A78" s="3" t="s">
        <v>100</v>
      </c>
      <c r="B78" s="51"/>
      <c r="C78" s="25"/>
      <c r="D78" s="25"/>
      <c r="E78" s="25"/>
      <c r="F78" s="25"/>
      <c r="G78" s="25"/>
      <c r="H78" s="25"/>
      <c r="I78" s="11" t="s">
        <v>46</v>
      </c>
      <c r="J78" s="12" t="str">
        <f t="shared" si="13"/>
        <v>C78</v>
      </c>
      <c r="K78" s="33" t="str">
        <f t="shared" si="14"/>
        <v>C78 = Brief explanation of reason for Change Orders (if any):</v>
      </c>
      <c r="L78" s="37" t="str">
        <f t="shared" si="15"/>
        <v/>
      </c>
    </row>
    <row r="79" spans="1:12" ht="63.7" x14ac:dyDescent="0.25">
      <c r="A79" s="3" t="s">
        <v>99</v>
      </c>
      <c r="B79" s="42"/>
      <c r="C79" s="25" t="str">
        <f>IF(C57=FALSE,IF(B79="0",D79,IF(B79="1-2",E79,IF(B79="3+",F79,(IF(B79="Not Applicable",D79,0))))),"")</f>
        <v/>
      </c>
      <c r="D79" s="25">
        <v>1</v>
      </c>
      <c r="E79" s="25">
        <v>0.25</v>
      </c>
      <c r="F79" s="25">
        <v>0</v>
      </c>
      <c r="G79" s="25"/>
      <c r="H79" s="25"/>
      <c r="I79" s="11" t="s">
        <v>45</v>
      </c>
      <c r="J79" s="12" t="str">
        <f t="shared" si="13"/>
        <v>C79</v>
      </c>
      <c r="K79" s="33" t="str">
        <f t="shared" si="14"/>
        <v>C79 = Number of claims filed by contractor (select number or Not Applicable):</v>
      </c>
      <c r="L79" s="37" t="str">
        <f t="shared" si="15"/>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80" spans="1:12" x14ac:dyDescent="0.25">
      <c r="A80" s="3" t="s">
        <v>101</v>
      </c>
      <c r="B80" s="51"/>
      <c r="C80" s="25"/>
      <c r="D80" s="25"/>
      <c r="E80" s="25"/>
      <c r="F80" s="25"/>
      <c r="G80" s="25"/>
      <c r="H80" s="25"/>
      <c r="I80" s="11" t="s">
        <v>46</v>
      </c>
      <c r="J80" s="12" t="str">
        <f t="shared" si="13"/>
        <v>C80</v>
      </c>
      <c r="K80" s="33" t="str">
        <f t="shared" si="14"/>
        <v>C80 = Brief explanation of reason for claims filed by contractor (if any):</v>
      </c>
      <c r="L80" s="37" t="str">
        <f t="shared" si="15"/>
        <v/>
      </c>
    </row>
    <row r="81" spans="1:12" ht="63.7" x14ac:dyDescent="0.25">
      <c r="A81" s="3" t="s">
        <v>161</v>
      </c>
      <c r="B81" s="42"/>
      <c r="C81" s="25" t="str">
        <f>IF(C57=FALSE,IF(B81="0-5",D81,IF(B81="6-20",E81,IF(B81="21-40",F81,IF(B81="41+",G81,(IF(B81="Not Applicable",D81,0)))))),"")</f>
        <v/>
      </c>
      <c r="D81" s="25">
        <v>1</v>
      </c>
      <c r="E81" s="25">
        <v>0.75</v>
      </c>
      <c r="F81" s="25">
        <v>0.35</v>
      </c>
      <c r="G81" s="25">
        <v>0</v>
      </c>
      <c r="H81" s="25"/>
      <c r="I81" s="11" t="s">
        <v>45</v>
      </c>
      <c r="J81" s="12" t="str">
        <f t="shared" si="13"/>
        <v>C81</v>
      </c>
      <c r="K81" s="33" t="str">
        <f t="shared" si="14"/>
        <v>C81 = Number of Requests for Information (RFI's) (select number or Not Applicable):</v>
      </c>
      <c r="L81" s="37" t="str">
        <f t="shared" si="15"/>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82" spans="1:12" x14ac:dyDescent="0.25">
      <c r="A82" s="3" t="s">
        <v>102</v>
      </c>
      <c r="B82" s="51"/>
      <c r="C82" s="25"/>
      <c r="D82" s="25"/>
      <c r="E82" s="25"/>
      <c r="F82" s="25"/>
      <c r="G82" s="25"/>
      <c r="H82" s="25"/>
      <c r="I82" s="11" t="s">
        <v>46</v>
      </c>
      <c r="J82" s="12" t="str">
        <f t="shared" si="13"/>
        <v>C82</v>
      </c>
      <c r="K82" s="33" t="str">
        <f t="shared" si="14"/>
        <v>C82 = Brief explanation of reason for Requests for Information (if any):</v>
      </c>
      <c r="L82" s="37" t="str">
        <f t="shared" si="15"/>
        <v/>
      </c>
    </row>
    <row r="83" spans="1:12" x14ac:dyDescent="0.25">
      <c r="A83" s="3" t="s">
        <v>132</v>
      </c>
      <c r="B83" s="54"/>
      <c r="C83" s="25"/>
      <c r="D83" s="25"/>
      <c r="E83" s="25"/>
      <c r="F83" s="25"/>
      <c r="G83" s="25"/>
      <c r="H83" s="25"/>
      <c r="I83" s="11" t="s">
        <v>46</v>
      </c>
      <c r="J83" s="12" t="str">
        <f t="shared" si="13"/>
        <v>C83</v>
      </c>
      <c r="K83" s="33" t="str">
        <f t="shared" si="14"/>
        <v>C83 = Project size in square feet (if applicable, or acres for site-based professional services respondents):</v>
      </c>
      <c r="L83" s="37" t="str">
        <f t="shared" si="15"/>
        <v/>
      </c>
    </row>
    <row r="84" spans="1:12" x14ac:dyDescent="0.25">
      <c r="A84" s="3" t="s">
        <v>90</v>
      </c>
      <c r="B84" s="51"/>
      <c r="C84" s="18"/>
      <c r="D84" s="18"/>
      <c r="E84" s="18"/>
      <c r="F84" s="18"/>
      <c r="G84" s="18"/>
      <c r="H84" s="18"/>
      <c r="I84" s="11" t="s">
        <v>46</v>
      </c>
      <c r="J84" s="12" t="str">
        <f t="shared" si="13"/>
        <v>C84</v>
      </c>
      <c r="K84" s="33" t="str">
        <f t="shared" si="14"/>
        <v>C84 = Explanation of phasing strategy, if required:</v>
      </c>
      <c r="L84" s="37" t="str">
        <f t="shared" si="15"/>
        <v/>
      </c>
    </row>
    <row r="85" spans="1:12" x14ac:dyDescent="0.25">
      <c r="A85" s="3" t="s">
        <v>91</v>
      </c>
      <c r="B85" s="51"/>
      <c r="C85" s="18"/>
      <c r="D85" s="18"/>
      <c r="E85" s="18"/>
      <c r="F85" s="18"/>
      <c r="G85" s="18"/>
      <c r="H85" s="18"/>
      <c r="I85" s="11" t="s">
        <v>46</v>
      </c>
      <c r="J85" s="12" t="str">
        <f t="shared" si="13"/>
        <v>C85</v>
      </c>
      <c r="K85" s="33" t="str">
        <f t="shared" si="14"/>
        <v>C85 = Awards or other recognition earned by the firm for this project:</v>
      </c>
      <c r="L85" s="37" t="str">
        <f t="shared" si="15"/>
        <v/>
      </c>
    </row>
    <row r="86" spans="1:12" x14ac:dyDescent="0.25">
      <c r="A86" s="20" t="s">
        <v>115</v>
      </c>
      <c r="B86" s="50"/>
      <c r="C86" s="22"/>
      <c r="D86" s="22"/>
      <c r="E86" s="22"/>
      <c r="F86" s="22"/>
      <c r="G86" s="22"/>
      <c r="H86" s="22"/>
      <c r="I86" s="21"/>
      <c r="J86" s="21"/>
      <c r="K86" s="36"/>
      <c r="L86" s="36"/>
    </row>
    <row r="87" spans="1:12" ht="63.7" x14ac:dyDescent="0.25">
      <c r="A87" s="23" t="s">
        <v>138</v>
      </c>
      <c r="B87" s="56"/>
      <c r="C87" s="18" t="b">
        <f>ISBLANK(B87)</f>
        <v>1</v>
      </c>
      <c r="D87" s="18"/>
      <c r="E87" s="18"/>
      <c r="F87" s="18"/>
      <c r="G87" s="18"/>
      <c r="H87" s="18"/>
      <c r="I87" s="11" t="s">
        <v>45</v>
      </c>
      <c r="J87" s="12" t="str">
        <f t="shared" ref="J87:J115" si="16">ADDRESS(ROW(C87),COLUMN(C87),4)</f>
        <v>C87</v>
      </c>
      <c r="K87" s="33" t="str">
        <f t="shared" ref="K87:K115" si="17">ADDRESS(ROW(C87),COLUMN(C87),4)&amp;" = "&amp;A87</f>
        <v>C87 = Project name (must be populated if subsequent project information is completed):</v>
      </c>
      <c r="L87" s="37" t="str">
        <f t="shared" ref="L87:L115" si="18">IF(I87="Yes","The required response of: "&amp;A87&amp;" is weighted based on the following values: "&amp;D87&amp;", "&amp;E87&amp;", "&amp;F87&amp;", "&amp;G87&amp;", "&amp;H87&amp;". These are the tiered weights associated with the bands currently available for selection in the drop down menu. The answer selected from the drop down menu is then applied to the numerical value established in the summary sheet."&amp;IF(ISBLANK(B87),"","The current selection of "&amp;B87&amp;" from the drop down will apply a weighted value of "&amp;C87&amp;" to the numerical value established on the summary sheet."),"")</f>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88" spans="1:12" x14ac:dyDescent="0.25">
      <c r="A88" s="23" t="s">
        <v>23</v>
      </c>
      <c r="B88" s="51"/>
      <c r="C88" s="18"/>
      <c r="D88" s="18"/>
      <c r="E88" s="18"/>
      <c r="F88" s="18"/>
      <c r="G88" s="18"/>
      <c r="H88" s="18"/>
      <c r="I88" s="11" t="s">
        <v>46</v>
      </c>
      <c r="J88" s="12" t="str">
        <f t="shared" si="16"/>
        <v>C88</v>
      </c>
      <c r="K88" s="33" t="str">
        <f t="shared" si="17"/>
        <v>C88 = Project address:</v>
      </c>
      <c r="L88" s="37" t="str">
        <f t="shared" si="18"/>
        <v/>
      </c>
    </row>
    <row r="89" spans="1:12" ht="50.95" x14ac:dyDescent="0.25">
      <c r="A89" s="23" t="s">
        <v>156</v>
      </c>
      <c r="B89" s="45"/>
      <c r="C89" s="25" t="str">
        <f>IF(C87=FALSE,IF(B89="Yes",D89,IF(B89="No",E89,0)),"")</f>
        <v/>
      </c>
      <c r="D89" s="25">
        <v>1</v>
      </c>
      <c r="E89" s="25">
        <v>0</v>
      </c>
      <c r="F89" s="30" t="s">
        <v>77</v>
      </c>
      <c r="G89" s="25"/>
      <c r="H89" s="25"/>
      <c r="I89" s="11" t="s">
        <v>45</v>
      </c>
      <c r="J89" s="12" t="str">
        <f t="shared" si="16"/>
        <v>C89</v>
      </c>
      <c r="K89" s="33" t="str">
        <f t="shared" si="17"/>
        <v>C89 = Project located in Harris and continguous Counties.</v>
      </c>
      <c r="L89" s="37" t="str">
        <f t="shared" si="18"/>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90" spans="1:12" ht="50.95" x14ac:dyDescent="0.25">
      <c r="A90" s="3" t="s">
        <v>96</v>
      </c>
      <c r="B90" s="45"/>
      <c r="C90" s="18" t="str">
        <f>IF(C87=FALSE,IF(B90="Yes",D90,IF(B90="No",E90,0)),"")</f>
        <v/>
      </c>
      <c r="D90" s="18">
        <v>1</v>
      </c>
      <c r="E90" s="18">
        <v>0</v>
      </c>
      <c r="F90" s="13" t="s">
        <v>77</v>
      </c>
      <c r="G90" s="13"/>
      <c r="H90" s="13"/>
      <c r="I90" s="11" t="s">
        <v>45</v>
      </c>
      <c r="J90" s="12" t="str">
        <f t="shared" si="16"/>
        <v>C90</v>
      </c>
      <c r="K90" s="33" t="str">
        <f t="shared" si="17"/>
        <v>C90 = Project completed as part of an IDIQ.</v>
      </c>
      <c r="L90" s="37" t="str">
        <f t="shared" si="18"/>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91" spans="1:12" x14ac:dyDescent="0.25">
      <c r="A91" s="3" t="s">
        <v>122</v>
      </c>
      <c r="B91" s="28"/>
      <c r="C91" s="18"/>
      <c r="D91" s="18"/>
      <c r="E91" s="18"/>
      <c r="F91" s="18"/>
      <c r="G91" s="18"/>
      <c r="H91" s="18"/>
      <c r="I91" s="11" t="s">
        <v>46</v>
      </c>
      <c r="J91" s="12" t="str">
        <f t="shared" si="16"/>
        <v>C91</v>
      </c>
      <c r="K91" s="33" t="str">
        <f t="shared" si="17"/>
        <v>C91 = Brief Description of project scope (adjust row height as necessary to fit response in cell):</v>
      </c>
      <c r="L91" s="37" t="str">
        <f t="shared" si="18"/>
        <v/>
      </c>
    </row>
    <row r="92" spans="1:12" x14ac:dyDescent="0.25">
      <c r="A92" s="3" t="s">
        <v>24</v>
      </c>
      <c r="B92" s="42"/>
      <c r="C92" s="38" t="str">
        <f>IF(C87=FALSE,B92,"")</f>
        <v/>
      </c>
      <c r="D92" s="18"/>
      <c r="E92" s="18"/>
      <c r="F92" s="18"/>
      <c r="G92" s="18"/>
      <c r="H92" s="18"/>
      <c r="I92" s="11" t="s">
        <v>46</v>
      </c>
      <c r="J92" s="12" t="str">
        <f t="shared" si="16"/>
        <v>C92</v>
      </c>
      <c r="K92" s="33" t="str">
        <f t="shared" si="17"/>
        <v>C92 = Year project completed (or "In Design" or "Under Construction”):</v>
      </c>
      <c r="L92" s="37" t="str">
        <f t="shared" si="18"/>
        <v/>
      </c>
    </row>
    <row r="93" spans="1:12" x14ac:dyDescent="0.25">
      <c r="A93" s="3" t="s">
        <v>123</v>
      </c>
      <c r="B93" s="28"/>
      <c r="C93" s="18"/>
      <c r="D93" s="18"/>
      <c r="E93" s="18"/>
      <c r="F93" s="18"/>
      <c r="G93" s="18"/>
      <c r="H93" s="18"/>
      <c r="I93" s="11" t="s">
        <v>46</v>
      </c>
      <c r="J93" s="12" t="str">
        <f t="shared" si="16"/>
        <v>C93</v>
      </c>
      <c r="K93" s="33" t="str">
        <f t="shared" si="17"/>
        <v>C93 = Brief description of services provided (adjust row height as necessary to fit response in cell):</v>
      </c>
      <c r="L93" s="37" t="str">
        <f t="shared" si="18"/>
        <v/>
      </c>
    </row>
    <row r="94" spans="1:12" x14ac:dyDescent="0.25">
      <c r="A94" s="3" t="s">
        <v>25</v>
      </c>
      <c r="B94" s="28"/>
      <c r="C94" s="18"/>
      <c r="D94" s="18"/>
      <c r="E94" s="18"/>
      <c r="F94" s="18"/>
      <c r="G94" s="18"/>
      <c r="H94" s="18"/>
      <c r="I94" s="11" t="s">
        <v>46</v>
      </c>
      <c r="J94" s="12" t="str">
        <f t="shared" si="16"/>
        <v>C94</v>
      </c>
      <c r="K94" s="33" t="str">
        <f t="shared" si="17"/>
        <v>C94 = Name of "prime" firm principal in charge:</v>
      </c>
      <c r="L94" s="37" t="str">
        <f t="shared" si="18"/>
        <v/>
      </c>
    </row>
    <row r="95" spans="1:12" x14ac:dyDescent="0.25">
      <c r="A95" s="3" t="s">
        <v>26</v>
      </c>
      <c r="B95" s="28"/>
      <c r="C95" s="18"/>
      <c r="D95" s="18"/>
      <c r="E95" s="18"/>
      <c r="F95" s="18"/>
      <c r="G95" s="18"/>
      <c r="H95" s="18"/>
      <c r="I95" s="11" t="s">
        <v>46</v>
      </c>
      <c r="J95" s="12" t="str">
        <f t="shared" si="16"/>
        <v>C95</v>
      </c>
      <c r="K95" s="33" t="str">
        <f t="shared" si="17"/>
        <v>C95 = Name of "prime" firm project manager:</v>
      </c>
      <c r="L95" s="37" t="str">
        <f t="shared" si="18"/>
        <v/>
      </c>
    </row>
    <row r="96" spans="1:12" x14ac:dyDescent="0.25">
      <c r="A96" s="24" t="s">
        <v>27</v>
      </c>
      <c r="B96" s="47"/>
      <c r="C96" s="16"/>
      <c r="D96" s="16"/>
      <c r="E96" s="16"/>
      <c r="F96" s="16"/>
      <c r="G96" s="16"/>
      <c r="H96" s="16"/>
      <c r="I96" s="16"/>
      <c r="J96" s="12" t="str">
        <f t="shared" si="16"/>
        <v>C96</v>
      </c>
      <c r="K96" s="33" t="str">
        <f t="shared" si="17"/>
        <v>C96 = List up to 3 names of firm staff involved:</v>
      </c>
      <c r="L96" s="37" t="str">
        <f t="shared" si="18"/>
        <v/>
      </c>
    </row>
    <row r="97" spans="1:12" x14ac:dyDescent="0.25">
      <c r="A97" s="3" t="s">
        <v>103</v>
      </c>
      <c r="B97" s="28"/>
      <c r="C97" s="18"/>
      <c r="D97" s="18"/>
      <c r="E97" s="18"/>
      <c r="F97" s="18"/>
      <c r="G97" s="18"/>
      <c r="H97" s="18"/>
      <c r="I97" s="11" t="s">
        <v>46</v>
      </c>
      <c r="J97" s="12" t="str">
        <f t="shared" si="16"/>
        <v>C97</v>
      </c>
      <c r="K97" s="33" t="str">
        <f t="shared" si="17"/>
        <v>C97 = Staff name (1)</v>
      </c>
      <c r="L97" s="37" t="str">
        <f t="shared" si="18"/>
        <v/>
      </c>
    </row>
    <row r="98" spans="1:12" x14ac:dyDescent="0.25">
      <c r="A98" s="3" t="s">
        <v>104</v>
      </c>
      <c r="B98" s="28"/>
      <c r="C98" s="18"/>
      <c r="D98" s="18"/>
      <c r="E98" s="18"/>
      <c r="F98" s="18"/>
      <c r="G98" s="18"/>
      <c r="H98" s="18"/>
      <c r="I98" s="11" t="s">
        <v>46</v>
      </c>
      <c r="J98" s="12" t="str">
        <f t="shared" si="16"/>
        <v>C98</v>
      </c>
      <c r="K98" s="33" t="str">
        <f t="shared" si="17"/>
        <v>C98 = Staff name (2)</v>
      </c>
      <c r="L98" s="37" t="str">
        <f t="shared" si="18"/>
        <v/>
      </c>
    </row>
    <row r="99" spans="1:12" x14ac:dyDescent="0.25">
      <c r="A99" s="3" t="s">
        <v>105</v>
      </c>
      <c r="B99" s="51"/>
      <c r="C99" s="18"/>
      <c r="D99" s="18"/>
      <c r="E99" s="18"/>
      <c r="F99" s="18"/>
      <c r="G99" s="18"/>
      <c r="H99" s="18"/>
      <c r="I99" s="11" t="s">
        <v>46</v>
      </c>
      <c r="J99" s="12" t="str">
        <f t="shared" si="16"/>
        <v>C99</v>
      </c>
      <c r="K99" s="33" t="str">
        <f t="shared" si="17"/>
        <v>C99 = Staff name (3)</v>
      </c>
      <c r="L99" s="37" t="str">
        <f t="shared" si="18"/>
        <v/>
      </c>
    </row>
    <row r="100" spans="1:12" x14ac:dyDescent="0.25">
      <c r="A100" s="3" t="s">
        <v>124</v>
      </c>
      <c r="B100" s="28"/>
      <c r="C100" s="18"/>
      <c r="D100" s="18"/>
      <c r="E100" s="18"/>
      <c r="F100" s="18"/>
      <c r="G100" s="18"/>
      <c r="H100" s="18"/>
      <c r="I100" s="11" t="s">
        <v>46</v>
      </c>
      <c r="J100" s="12" t="str">
        <f t="shared" si="16"/>
        <v>C100</v>
      </c>
      <c r="K100" s="33" t="str">
        <f t="shared" si="17"/>
        <v>C100 = Name of client and/or owner/operator (District Name, Company Name, Etc. Name):</v>
      </c>
      <c r="L100" s="37" t="str">
        <f t="shared" si="18"/>
        <v/>
      </c>
    </row>
    <row r="101" spans="1:12" x14ac:dyDescent="0.25">
      <c r="A101" s="3" t="s">
        <v>125</v>
      </c>
      <c r="B101" s="28"/>
      <c r="C101" s="18"/>
      <c r="D101" s="18"/>
      <c r="E101" s="18"/>
      <c r="F101" s="18"/>
      <c r="G101" s="18"/>
      <c r="H101" s="18"/>
      <c r="I101" s="11" t="s">
        <v>46</v>
      </c>
      <c r="J101" s="12" t="str">
        <f t="shared" si="16"/>
        <v>C101</v>
      </c>
      <c r="K101" s="33" t="str">
        <f t="shared" si="17"/>
        <v>C101 = Name of client and/or owner/operator contact (Person Name):</v>
      </c>
      <c r="L101" s="37" t="str">
        <f t="shared" si="18"/>
        <v/>
      </c>
    </row>
    <row r="102" spans="1:12" x14ac:dyDescent="0.25">
      <c r="A102" s="3" t="s">
        <v>28</v>
      </c>
      <c r="B102" s="52"/>
      <c r="C102" s="18"/>
      <c r="D102" s="18"/>
      <c r="E102" s="18"/>
      <c r="F102" s="18"/>
      <c r="G102" s="18"/>
      <c r="H102" s="18"/>
      <c r="I102" s="11" t="s">
        <v>46</v>
      </c>
      <c r="J102" s="12" t="str">
        <f t="shared" si="16"/>
        <v>C102</v>
      </c>
      <c r="K102" s="33" t="str">
        <f t="shared" si="17"/>
        <v>C102 = Client and/or owner/operator contact phone number:</v>
      </c>
      <c r="L102" s="37" t="str">
        <f t="shared" si="18"/>
        <v/>
      </c>
    </row>
    <row r="103" spans="1:12" x14ac:dyDescent="0.25">
      <c r="A103" s="3" t="s">
        <v>29</v>
      </c>
      <c r="B103" s="28"/>
      <c r="C103" s="18"/>
      <c r="D103" s="18"/>
      <c r="E103" s="18"/>
      <c r="F103" s="18"/>
      <c r="G103" s="18"/>
      <c r="H103" s="18"/>
      <c r="I103" s="11" t="s">
        <v>46</v>
      </c>
      <c r="J103" s="12" t="str">
        <f t="shared" si="16"/>
        <v>C103</v>
      </c>
      <c r="K103" s="33" t="str">
        <f t="shared" si="17"/>
        <v>C103 = Client and/or owner/operator contact email address:</v>
      </c>
      <c r="L103" s="37" t="str">
        <f t="shared" si="18"/>
        <v/>
      </c>
    </row>
    <row r="104" spans="1:12" x14ac:dyDescent="0.25">
      <c r="A104" s="3" t="s">
        <v>127</v>
      </c>
      <c r="B104" s="55"/>
      <c r="C104" s="18"/>
      <c r="D104" s="18"/>
      <c r="E104" s="18"/>
      <c r="F104" s="18"/>
      <c r="G104" s="18"/>
      <c r="H104" s="18"/>
      <c r="I104" s="11" t="s">
        <v>46</v>
      </c>
      <c r="J104" s="12" t="str">
        <f t="shared" si="16"/>
        <v>C104</v>
      </c>
      <c r="K104" s="33" t="str">
        <f t="shared" si="17"/>
        <v>C104 = Original scheduled date for completion (Construction):</v>
      </c>
      <c r="L104" s="37" t="str">
        <f t="shared" si="18"/>
        <v/>
      </c>
    </row>
    <row r="105" spans="1:12" x14ac:dyDescent="0.25">
      <c r="A105" s="3" t="s">
        <v>126</v>
      </c>
      <c r="B105" s="53"/>
      <c r="C105" s="29" t="str">
        <f>IF(C87=FALSE,IF(B105-B104&lt;=0,"On Schedule","Off Schedule"),"")</f>
        <v/>
      </c>
      <c r="D105" s="18"/>
      <c r="E105" s="18"/>
      <c r="F105" s="18"/>
      <c r="G105" s="18"/>
      <c r="H105" s="18"/>
      <c r="I105" s="11" t="s">
        <v>46</v>
      </c>
      <c r="J105" s="12" t="str">
        <f t="shared" si="16"/>
        <v>C105</v>
      </c>
      <c r="K105" s="33" t="str">
        <f t="shared" si="17"/>
        <v>C105 = Actual completion date (Construction):</v>
      </c>
      <c r="L105" s="37" t="str">
        <f t="shared" si="18"/>
        <v/>
      </c>
    </row>
    <row r="106" spans="1:12" x14ac:dyDescent="0.25">
      <c r="A106" s="3" t="s">
        <v>89</v>
      </c>
      <c r="B106" s="28"/>
      <c r="C106" s="18"/>
      <c r="D106" s="18"/>
      <c r="E106" s="18"/>
      <c r="F106" s="18"/>
      <c r="G106" s="18"/>
      <c r="H106" s="18"/>
      <c r="I106" s="11" t="s">
        <v>46</v>
      </c>
      <c r="J106" s="12" t="str">
        <f t="shared" si="16"/>
        <v>C106</v>
      </c>
      <c r="K106" s="33" t="str">
        <f t="shared" si="17"/>
        <v>C106 = Explanation of variance between original and actual completion dates:</v>
      </c>
      <c r="L106" s="37" t="str">
        <f t="shared" si="18"/>
        <v/>
      </c>
    </row>
    <row r="107" spans="1:12" ht="63.7" x14ac:dyDescent="0.25">
      <c r="A107" s="3" t="s">
        <v>98</v>
      </c>
      <c r="B107" s="42"/>
      <c r="C107" s="25" t="str">
        <f>IF(C87=FALSE,IF(B107="0",D107,IF(B107="1-2",E107,IF(B107="3-9",F107,IF(B107="10+",G107,IF(B107="Not Applicable",D107,0))))),"")</f>
        <v/>
      </c>
      <c r="D107" s="25">
        <v>1</v>
      </c>
      <c r="E107" s="25">
        <v>0.75</v>
      </c>
      <c r="F107" s="25">
        <v>0.25</v>
      </c>
      <c r="G107" s="25">
        <v>0</v>
      </c>
      <c r="H107" s="25"/>
      <c r="I107" s="11" t="s">
        <v>45</v>
      </c>
      <c r="J107" s="12" t="str">
        <f t="shared" si="16"/>
        <v>C107</v>
      </c>
      <c r="K107" s="33" t="str">
        <f t="shared" si="17"/>
        <v>C107 = Number of Change Orders on project (select number or Not Applicable):</v>
      </c>
      <c r="L107" s="37" t="str">
        <f t="shared" si="18"/>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108" spans="1:12" x14ac:dyDescent="0.25">
      <c r="A108" s="3" t="s">
        <v>100</v>
      </c>
      <c r="B108" s="51"/>
      <c r="C108" s="25"/>
      <c r="D108" s="25"/>
      <c r="E108" s="25"/>
      <c r="F108" s="25"/>
      <c r="G108" s="25"/>
      <c r="H108" s="25"/>
      <c r="I108" s="11" t="s">
        <v>46</v>
      </c>
      <c r="J108" s="12" t="str">
        <f t="shared" si="16"/>
        <v>C108</v>
      </c>
      <c r="K108" s="33" t="str">
        <f t="shared" si="17"/>
        <v>C108 = Brief explanation of reason for Change Orders (if any):</v>
      </c>
      <c r="L108" s="37" t="str">
        <f t="shared" si="18"/>
        <v/>
      </c>
    </row>
    <row r="109" spans="1:12" ht="63.7" x14ac:dyDescent="0.25">
      <c r="A109" s="3" t="s">
        <v>99</v>
      </c>
      <c r="B109" s="40"/>
      <c r="C109" s="25" t="str">
        <f>IF(C87=FALSE,IF(B109="0",D109,IF(B109="1-2",E109,IF(B109="3+",F109,(IF(B109="Not Applicable",D109,0))))),"")</f>
        <v/>
      </c>
      <c r="D109" s="25">
        <v>1</v>
      </c>
      <c r="E109" s="25">
        <v>0.25</v>
      </c>
      <c r="F109" s="25">
        <v>0</v>
      </c>
      <c r="G109" s="25"/>
      <c r="H109" s="25"/>
      <c r="I109" s="11" t="s">
        <v>45</v>
      </c>
      <c r="J109" s="12" t="str">
        <f t="shared" si="16"/>
        <v>C109</v>
      </c>
      <c r="K109" s="33" t="str">
        <f t="shared" si="17"/>
        <v>C109 = Number of claims filed by contractor (select number or Not Applicable):</v>
      </c>
      <c r="L109" s="37" t="str">
        <f t="shared" si="18"/>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110" spans="1:12" x14ac:dyDescent="0.25">
      <c r="A110" s="3" t="s">
        <v>101</v>
      </c>
      <c r="B110" s="51"/>
      <c r="C110" s="25"/>
      <c r="D110" s="25"/>
      <c r="E110" s="25"/>
      <c r="F110" s="25"/>
      <c r="G110" s="25"/>
      <c r="H110" s="25"/>
      <c r="I110" s="11" t="s">
        <v>46</v>
      </c>
      <c r="J110" s="12" t="str">
        <f t="shared" si="16"/>
        <v>C110</v>
      </c>
      <c r="K110" s="33" t="str">
        <f t="shared" si="17"/>
        <v>C110 = Brief explanation of reason for claims filed by contractor (if any):</v>
      </c>
      <c r="L110" s="37" t="str">
        <f t="shared" si="18"/>
        <v/>
      </c>
    </row>
    <row r="111" spans="1:12" ht="63.7" x14ac:dyDescent="0.25">
      <c r="A111" s="3" t="s">
        <v>161</v>
      </c>
      <c r="B111" s="40"/>
      <c r="C111" s="25" t="str">
        <f>IF(C87=FALSE,IF(B111="0-5",D111,IF(B111="6-20",E111,IF(B111="21-40",F111,IF(B111="41+",G111,(IF(B111="Not Applicable",D111,0)))))),"")</f>
        <v/>
      </c>
      <c r="D111" s="25">
        <v>1</v>
      </c>
      <c r="E111" s="25">
        <v>0.75</v>
      </c>
      <c r="F111" s="25">
        <v>0.35</v>
      </c>
      <c r="G111" s="25">
        <v>0</v>
      </c>
      <c r="H111" s="25"/>
      <c r="I111" s="11" t="s">
        <v>45</v>
      </c>
      <c r="J111" s="12" t="str">
        <f t="shared" si="16"/>
        <v>C111</v>
      </c>
      <c r="K111" s="33" t="str">
        <f t="shared" si="17"/>
        <v>C111 = Number of Requests for Information (RFI's) (select number or Not Applicable):</v>
      </c>
      <c r="L111" s="37" t="str">
        <f t="shared" si="18"/>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112" spans="1:12" x14ac:dyDescent="0.25">
      <c r="A112" s="3" t="s">
        <v>102</v>
      </c>
      <c r="B112" s="51"/>
      <c r="C112" s="25"/>
      <c r="D112" s="25"/>
      <c r="E112" s="25"/>
      <c r="F112" s="25"/>
      <c r="G112" s="25"/>
      <c r="H112" s="25"/>
      <c r="I112" s="11" t="s">
        <v>46</v>
      </c>
      <c r="J112" s="12" t="str">
        <f t="shared" si="16"/>
        <v>C112</v>
      </c>
      <c r="K112" s="33" t="str">
        <f t="shared" si="17"/>
        <v>C112 = Brief explanation of reason for Requests for Information (if any):</v>
      </c>
      <c r="L112" s="37" t="str">
        <f t="shared" si="18"/>
        <v/>
      </c>
    </row>
    <row r="113" spans="1:12" x14ac:dyDescent="0.25">
      <c r="A113" s="3" t="s">
        <v>132</v>
      </c>
      <c r="B113" s="54"/>
      <c r="C113" s="25"/>
      <c r="D113" s="25"/>
      <c r="E113" s="25"/>
      <c r="F113" s="25"/>
      <c r="G113" s="25"/>
      <c r="H113" s="25"/>
      <c r="I113" s="11" t="s">
        <v>46</v>
      </c>
      <c r="J113" s="12" t="str">
        <f t="shared" si="16"/>
        <v>C113</v>
      </c>
      <c r="K113" s="33" t="str">
        <f t="shared" si="17"/>
        <v>C113 = Project size in square feet (if applicable, or acres for site-based professional services respondents):</v>
      </c>
      <c r="L113" s="37" t="str">
        <f t="shared" si="18"/>
        <v/>
      </c>
    </row>
    <row r="114" spans="1:12" x14ac:dyDescent="0.25">
      <c r="A114" s="3" t="s">
        <v>90</v>
      </c>
      <c r="B114" s="51"/>
      <c r="C114" s="18"/>
      <c r="D114" s="18"/>
      <c r="E114" s="18"/>
      <c r="F114" s="18"/>
      <c r="G114" s="18"/>
      <c r="H114" s="18"/>
      <c r="I114" s="11" t="s">
        <v>46</v>
      </c>
      <c r="J114" s="12" t="str">
        <f t="shared" si="16"/>
        <v>C114</v>
      </c>
      <c r="K114" s="33" t="str">
        <f t="shared" si="17"/>
        <v>C114 = Explanation of phasing strategy, if required:</v>
      </c>
      <c r="L114" s="37" t="str">
        <f t="shared" si="18"/>
        <v/>
      </c>
    </row>
    <row r="115" spans="1:12" x14ac:dyDescent="0.25">
      <c r="A115" s="3" t="s">
        <v>91</v>
      </c>
      <c r="B115" s="51"/>
      <c r="C115" s="18"/>
      <c r="D115" s="18"/>
      <c r="E115" s="18"/>
      <c r="F115" s="18"/>
      <c r="G115" s="18"/>
      <c r="H115" s="18"/>
      <c r="I115" s="11" t="s">
        <v>46</v>
      </c>
      <c r="J115" s="12" t="str">
        <f t="shared" si="16"/>
        <v>C115</v>
      </c>
      <c r="K115" s="33" t="str">
        <f t="shared" si="17"/>
        <v>C115 = Awards or other recognition earned by the firm for this project:</v>
      </c>
      <c r="L115" s="37" t="str">
        <f t="shared" si="18"/>
        <v/>
      </c>
    </row>
    <row r="116" spans="1:12" x14ac:dyDescent="0.25">
      <c r="A116" s="20" t="s">
        <v>116</v>
      </c>
      <c r="B116" s="50"/>
      <c r="C116" s="22"/>
      <c r="D116" s="22"/>
      <c r="E116" s="22"/>
      <c r="F116" s="22"/>
      <c r="G116" s="22"/>
      <c r="H116" s="22"/>
      <c r="I116" s="21"/>
      <c r="J116" s="21"/>
      <c r="K116" s="36"/>
      <c r="L116" s="36"/>
    </row>
    <row r="117" spans="1:12" ht="63.7" x14ac:dyDescent="0.25">
      <c r="A117" s="23" t="s">
        <v>138</v>
      </c>
      <c r="B117" s="56"/>
      <c r="C117" s="18" t="b">
        <f>ISBLANK(B117)</f>
        <v>1</v>
      </c>
      <c r="D117" s="18"/>
      <c r="E117" s="18"/>
      <c r="F117" s="18"/>
      <c r="G117" s="18"/>
      <c r="H117" s="18"/>
      <c r="I117" s="11" t="s">
        <v>45</v>
      </c>
      <c r="J117" s="12" t="str">
        <f t="shared" ref="J117:J145" si="19">ADDRESS(ROW(C117),COLUMN(C117),4)</f>
        <v>C117</v>
      </c>
      <c r="K117" s="33" t="str">
        <f t="shared" ref="K117:K145" si="20">ADDRESS(ROW(C117),COLUMN(C117),4)&amp;" = "&amp;A117</f>
        <v>C117 = Project name (must be populated if subsequent project information is completed):</v>
      </c>
      <c r="L117" s="37" t="str">
        <f t="shared" ref="L117:L145" si="21">IF(I117="Yes","The required response of: "&amp;A117&amp;" is weighted based on the following values: "&amp;D117&amp;", "&amp;E117&amp;", "&amp;F117&amp;", "&amp;G117&amp;", "&amp;H117&amp;". These are the tiered weights associated with the bands currently available for selection in the drop down menu. The answer selected from the drop down menu is then applied to the numerical value established in the summary sheet."&amp;IF(ISBLANK(B117),"","The current selection of "&amp;B117&amp;" from the drop down will apply a weighted value of "&amp;C117&amp;" to the numerical value established on the summary sheet."),"")</f>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118" spans="1:12" x14ac:dyDescent="0.25">
      <c r="A118" s="23" t="s">
        <v>23</v>
      </c>
      <c r="B118" s="51"/>
      <c r="C118" s="18"/>
      <c r="D118" s="18"/>
      <c r="E118" s="18"/>
      <c r="F118" s="18"/>
      <c r="G118" s="18"/>
      <c r="H118" s="18"/>
      <c r="I118" s="11" t="s">
        <v>46</v>
      </c>
      <c r="J118" s="12" t="str">
        <f t="shared" si="19"/>
        <v>C118</v>
      </c>
      <c r="K118" s="33" t="str">
        <f t="shared" si="20"/>
        <v>C118 = Project address:</v>
      </c>
      <c r="L118" s="37" t="str">
        <f t="shared" si="21"/>
        <v/>
      </c>
    </row>
    <row r="119" spans="1:12" ht="50.95" x14ac:dyDescent="0.25">
      <c r="A119" s="23" t="s">
        <v>156</v>
      </c>
      <c r="B119" s="45"/>
      <c r="C119" s="25" t="str">
        <f>IF(C117=FALSE,IF(B119="Yes",D119,IF(B119="No",E119,0)),"")</f>
        <v/>
      </c>
      <c r="D119" s="25">
        <v>1</v>
      </c>
      <c r="E119" s="25">
        <v>0</v>
      </c>
      <c r="F119" s="30" t="s">
        <v>77</v>
      </c>
      <c r="G119" s="25"/>
      <c r="H119" s="25"/>
      <c r="I119" s="11" t="s">
        <v>45</v>
      </c>
      <c r="J119" s="12" t="str">
        <f t="shared" si="19"/>
        <v>C119</v>
      </c>
      <c r="K119" s="33" t="str">
        <f t="shared" si="20"/>
        <v>C119 = Project located in Harris and continguous Counties.</v>
      </c>
      <c r="L119" s="37" t="str">
        <f t="shared" si="21"/>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120" spans="1:12" ht="50.95" x14ac:dyDescent="0.25">
      <c r="A120" s="3" t="s">
        <v>96</v>
      </c>
      <c r="B120" s="45"/>
      <c r="C120" s="18" t="str">
        <f>IF(C117=FALSE,IF(B120="Yes",D120,IF(B120="No",E120,0)),"")</f>
        <v/>
      </c>
      <c r="D120" s="18">
        <v>1</v>
      </c>
      <c r="E120" s="18">
        <v>0</v>
      </c>
      <c r="F120" s="13" t="s">
        <v>77</v>
      </c>
      <c r="G120" s="13"/>
      <c r="H120" s="13"/>
      <c r="I120" s="11" t="s">
        <v>45</v>
      </c>
      <c r="J120" s="12" t="str">
        <f t="shared" si="19"/>
        <v>C120</v>
      </c>
      <c r="K120" s="33" t="str">
        <f t="shared" si="20"/>
        <v>C120 = Project completed as part of an IDIQ.</v>
      </c>
      <c r="L120" s="37" t="str">
        <f t="shared" si="21"/>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121" spans="1:12" x14ac:dyDescent="0.25">
      <c r="A121" s="3" t="s">
        <v>122</v>
      </c>
      <c r="B121" s="28"/>
      <c r="C121" s="18"/>
      <c r="D121" s="18"/>
      <c r="E121" s="18"/>
      <c r="F121" s="18"/>
      <c r="G121" s="18"/>
      <c r="H121" s="18"/>
      <c r="I121" s="11" t="s">
        <v>46</v>
      </c>
      <c r="J121" s="12" t="str">
        <f t="shared" si="19"/>
        <v>C121</v>
      </c>
      <c r="K121" s="33" t="str">
        <f t="shared" si="20"/>
        <v>C121 = Brief Description of project scope (adjust row height as necessary to fit response in cell):</v>
      </c>
      <c r="L121" s="37" t="str">
        <f t="shared" si="21"/>
        <v/>
      </c>
    </row>
    <row r="122" spans="1:12" x14ac:dyDescent="0.25">
      <c r="A122" s="3" t="s">
        <v>24</v>
      </c>
      <c r="B122" s="42"/>
      <c r="C122" s="38" t="str">
        <f>IF(C117=FALSE,B122,"")</f>
        <v/>
      </c>
      <c r="D122" s="18"/>
      <c r="E122" s="18"/>
      <c r="F122" s="18"/>
      <c r="G122" s="18"/>
      <c r="H122" s="18"/>
      <c r="I122" s="11" t="s">
        <v>46</v>
      </c>
      <c r="J122" s="12" t="str">
        <f t="shared" si="19"/>
        <v>C122</v>
      </c>
      <c r="K122" s="33" t="str">
        <f t="shared" si="20"/>
        <v>C122 = Year project completed (or "In Design" or "Under Construction”):</v>
      </c>
      <c r="L122" s="37" t="str">
        <f t="shared" si="21"/>
        <v/>
      </c>
    </row>
    <row r="123" spans="1:12" x14ac:dyDescent="0.25">
      <c r="A123" s="3" t="s">
        <v>123</v>
      </c>
      <c r="B123" s="28"/>
      <c r="C123" s="18"/>
      <c r="D123" s="18"/>
      <c r="E123" s="18"/>
      <c r="F123" s="18"/>
      <c r="G123" s="18"/>
      <c r="H123" s="18"/>
      <c r="I123" s="11" t="s">
        <v>46</v>
      </c>
      <c r="J123" s="12" t="str">
        <f t="shared" si="19"/>
        <v>C123</v>
      </c>
      <c r="K123" s="33" t="str">
        <f t="shared" si="20"/>
        <v>C123 = Brief description of services provided (adjust row height as necessary to fit response in cell):</v>
      </c>
      <c r="L123" s="37" t="str">
        <f t="shared" si="21"/>
        <v/>
      </c>
    </row>
    <row r="124" spans="1:12" x14ac:dyDescent="0.25">
      <c r="A124" s="3" t="s">
        <v>25</v>
      </c>
      <c r="B124" s="28"/>
      <c r="C124" s="18"/>
      <c r="D124" s="18"/>
      <c r="E124" s="18"/>
      <c r="F124" s="18"/>
      <c r="G124" s="18"/>
      <c r="H124" s="18"/>
      <c r="I124" s="11" t="s">
        <v>46</v>
      </c>
      <c r="J124" s="12" t="str">
        <f t="shared" si="19"/>
        <v>C124</v>
      </c>
      <c r="K124" s="33" t="str">
        <f t="shared" si="20"/>
        <v>C124 = Name of "prime" firm principal in charge:</v>
      </c>
      <c r="L124" s="37" t="str">
        <f t="shared" si="21"/>
        <v/>
      </c>
    </row>
    <row r="125" spans="1:12" x14ac:dyDescent="0.25">
      <c r="A125" s="3" t="s">
        <v>26</v>
      </c>
      <c r="B125" s="28"/>
      <c r="C125" s="18"/>
      <c r="D125" s="18"/>
      <c r="E125" s="18"/>
      <c r="F125" s="18"/>
      <c r="G125" s="18"/>
      <c r="H125" s="18"/>
      <c r="I125" s="11" t="s">
        <v>46</v>
      </c>
      <c r="J125" s="12" t="str">
        <f t="shared" si="19"/>
        <v>C125</v>
      </c>
      <c r="K125" s="33" t="str">
        <f t="shared" si="20"/>
        <v>C125 = Name of "prime" firm project manager:</v>
      </c>
      <c r="L125" s="37" t="str">
        <f t="shared" si="21"/>
        <v/>
      </c>
    </row>
    <row r="126" spans="1:12" x14ac:dyDescent="0.25">
      <c r="A126" s="24" t="s">
        <v>27</v>
      </c>
      <c r="B126" s="47"/>
      <c r="C126" s="16"/>
      <c r="D126" s="16"/>
      <c r="E126" s="16"/>
      <c r="F126" s="16"/>
      <c r="G126" s="16"/>
      <c r="H126" s="16"/>
      <c r="I126" s="16"/>
      <c r="J126" s="12" t="str">
        <f t="shared" si="19"/>
        <v>C126</v>
      </c>
      <c r="K126" s="33" t="str">
        <f t="shared" si="20"/>
        <v>C126 = List up to 3 names of firm staff involved:</v>
      </c>
      <c r="L126" s="37" t="str">
        <f t="shared" si="21"/>
        <v/>
      </c>
    </row>
    <row r="127" spans="1:12" x14ac:dyDescent="0.25">
      <c r="A127" s="3" t="s">
        <v>103</v>
      </c>
      <c r="B127" s="28"/>
      <c r="C127" s="18"/>
      <c r="D127" s="18"/>
      <c r="E127" s="18"/>
      <c r="F127" s="18"/>
      <c r="G127" s="18"/>
      <c r="H127" s="18"/>
      <c r="I127" s="11" t="s">
        <v>46</v>
      </c>
      <c r="J127" s="12" t="str">
        <f t="shared" si="19"/>
        <v>C127</v>
      </c>
      <c r="K127" s="33" t="str">
        <f t="shared" si="20"/>
        <v>C127 = Staff name (1)</v>
      </c>
      <c r="L127" s="37" t="str">
        <f t="shared" si="21"/>
        <v/>
      </c>
    </row>
    <row r="128" spans="1:12" x14ac:dyDescent="0.25">
      <c r="A128" s="3" t="s">
        <v>104</v>
      </c>
      <c r="B128" s="28"/>
      <c r="C128" s="18"/>
      <c r="D128" s="18"/>
      <c r="E128" s="18"/>
      <c r="F128" s="18"/>
      <c r="G128" s="18"/>
      <c r="H128" s="18"/>
      <c r="I128" s="11" t="s">
        <v>46</v>
      </c>
      <c r="J128" s="12" t="str">
        <f t="shared" si="19"/>
        <v>C128</v>
      </c>
      <c r="K128" s="33" t="str">
        <f t="shared" si="20"/>
        <v>C128 = Staff name (2)</v>
      </c>
      <c r="L128" s="37" t="str">
        <f t="shared" si="21"/>
        <v/>
      </c>
    </row>
    <row r="129" spans="1:12" x14ac:dyDescent="0.25">
      <c r="A129" s="3" t="s">
        <v>105</v>
      </c>
      <c r="B129" s="51"/>
      <c r="C129" s="18"/>
      <c r="D129" s="18"/>
      <c r="E129" s="18"/>
      <c r="F129" s="18"/>
      <c r="G129" s="18"/>
      <c r="H129" s="18"/>
      <c r="I129" s="11" t="s">
        <v>46</v>
      </c>
      <c r="J129" s="12" t="str">
        <f t="shared" si="19"/>
        <v>C129</v>
      </c>
      <c r="K129" s="33" t="str">
        <f t="shared" si="20"/>
        <v>C129 = Staff name (3)</v>
      </c>
      <c r="L129" s="37" t="str">
        <f t="shared" si="21"/>
        <v/>
      </c>
    </row>
    <row r="130" spans="1:12" x14ac:dyDescent="0.25">
      <c r="A130" s="3" t="s">
        <v>124</v>
      </c>
      <c r="B130" s="28"/>
      <c r="C130" s="18"/>
      <c r="D130" s="18"/>
      <c r="E130" s="18"/>
      <c r="F130" s="18"/>
      <c r="G130" s="18"/>
      <c r="H130" s="18"/>
      <c r="I130" s="11" t="s">
        <v>46</v>
      </c>
      <c r="J130" s="12" t="str">
        <f t="shared" si="19"/>
        <v>C130</v>
      </c>
      <c r="K130" s="33" t="str">
        <f t="shared" si="20"/>
        <v>C130 = Name of client and/or owner/operator (District Name, Company Name, Etc. Name):</v>
      </c>
      <c r="L130" s="37" t="str">
        <f t="shared" si="21"/>
        <v/>
      </c>
    </row>
    <row r="131" spans="1:12" x14ac:dyDescent="0.25">
      <c r="A131" s="3" t="s">
        <v>125</v>
      </c>
      <c r="B131" s="28"/>
      <c r="C131" s="18"/>
      <c r="D131" s="18"/>
      <c r="E131" s="18"/>
      <c r="F131" s="18"/>
      <c r="G131" s="18"/>
      <c r="H131" s="18"/>
      <c r="I131" s="11" t="s">
        <v>46</v>
      </c>
      <c r="J131" s="12" t="str">
        <f t="shared" si="19"/>
        <v>C131</v>
      </c>
      <c r="K131" s="33" t="str">
        <f t="shared" si="20"/>
        <v>C131 = Name of client and/or owner/operator contact (Person Name):</v>
      </c>
      <c r="L131" s="37" t="str">
        <f t="shared" si="21"/>
        <v/>
      </c>
    </row>
    <row r="132" spans="1:12" x14ac:dyDescent="0.25">
      <c r="A132" s="3" t="s">
        <v>28</v>
      </c>
      <c r="B132" s="52"/>
      <c r="C132" s="18"/>
      <c r="D132" s="18"/>
      <c r="E132" s="18"/>
      <c r="F132" s="18"/>
      <c r="G132" s="18"/>
      <c r="H132" s="18"/>
      <c r="I132" s="11" t="s">
        <v>46</v>
      </c>
      <c r="J132" s="12" t="str">
        <f t="shared" si="19"/>
        <v>C132</v>
      </c>
      <c r="K132" s="33" t="str">
        <f t="shared" si="20"/>
        <v>C132 = Client and/or owner/operator contact phone number:</v>
      </c>
      <c r="L132" s="37" t="str">
        <f t="shared" si="21"/>
        <v/>
      </c>
    </row>
    <row r="133" spans="1:12" x14ac:dyDescent="0.25">
      <c r="A133" s="3" t="s">
        <v>29</v>
      </c>
      <c r="B133" s="28"/>
      <c r="C133" s="18"/>
      <c r="D133" s="18"/>
      <c r="E133" s="18"/>
      <c r="F133" s="18"/>
      <c r="G133" s="18"/>
      <c r="H133" s="18"/>
      <c r="I133" s="11" t="s">
        <v>46</v>
      </c>
      <c r="J133" s="12" t="str">
        <f t="shared" si="19"/>
        <v>C133</v>
      </c>
      <c r="K133" s="33" t="str">
        <f t="shared" si="20"/>
        <v>C133 = Client and/or owner/operator contact email address:</v>
      </c>
      <c r="L133" s="37" t="str">
        <f t="shared" si="21"/>
        <v/>
      </c>
    </row>
    <row r="134" spans="1:12" x14ac:dyDescent="0.25">
      <c r="A134" s="3" t="s">
        <v>127</v>
      </c>
      <c r="B134" s="55"/>
      <c r="C134" s="18"/>
      <c r="D134" s="18"/>
      <c r="E134" s="18"/>
      <c r="F134" s="18"/>
      <c r="G134" s="18"/>
      <c r="H134" s="18"/>
      <c r="I134" s="11" t="s">
        <v>46</v>
      </c>
      <c r="J134" s="12" t="str">
        <f t="shared" si="19"/>
        <v>C134</v>
      </c>
      <c r="K134" s="33" t="str">
        <f t="shared" si="20"/>
        <v>C134 = Original scheduled date for completion (Construction):</v>
      </c>
      <c r="L134" s="37" t="str">
        <f t="shared" si="21"/>
        <v/>
      </c>
    </row>
    <row r="135" spans="1:12" x14ac:dyDescent="0.25">
      <c r="A135" s="3" t="s">
        <v>126</v>
      </c>
      <c r="B135" s="53"/>
      <c r="C135" s="29" t="str">
        <f>IF(C117=FALSE,IF(B135-B134&lt;=0,"On Schedule","Off Schedule"),"")</f>
        <v/>
      </c>
      <c r="D135" s="18"/>
      <c r="E135" s="18"/>
      <c r="F135" s="18"/>
      <c r="G135" s="18"/>
      <c r="H135" s="18"/>
      <c r="I135" s="11" t="s">
        <v>46</v>
      </c>
      <c r="J135" s="12" t="str">
        <f t="shared" si="19"/>
        <v>C135</v>
      </c>
      <c r="K135" s="33" t="str">
        <f t="shared" si="20"/>
        <v>C135 = Actual completion date (Construction):</v>
      </c>
      <c r="L135" s="37" t="str">
        <f t="shared" si="21"/>
        <v/>
      </c>
    </row>
    <row r="136" spans="1:12" x14ac:dyDescent="0.25">
      <c r="A136" s="3" t="s">
        <v>89</v>
      </c>
      <c r="B136" s="28"/>
      <c r="C136" s="18"/>
      <c r="D136" s="18"/>
      <c r="E136" s="18"/>
      <c r="F136" s="18"/>
      <c r="G136" s="18"/>
      <c r="H136" s="18"/>
      <c r="I136" s="11" t="s">
        <v>46</v>
      </c>
      <c r="J136" s="12" t="str">
        <f t="shared" si="19"/>
        <v>C136</v>
      </c>
      <c r="K136" s="33" t="str">
        <f t="shared" si="20"/>
        <v>C136 = Explanation of variance between original and actual completion dates:</v>
      </c>
      <c r="L136" s="37" t="str">
        <f t="shared" si="21"/>
        <v/>
      </c>
    </row>
    <row r="137" spans="1:12" ht="63.7" x14ac:dyDescent="0.25">
      <c r="A137" s="3" t="s">
        <v>98</v>
      </c>
      <c r="B137" s="40"/>
      <c r="C137" s="25" t="str">
        <f>IF(C117=FALSE,IF(B137="0",D137,IF(B137="1-2",E137,IF(B137="3-9",F137,IF(B137="10+",G137,IF(B137="Not Applicable",D137,0))))),"")</f>
        <v/>
      </c>
      <c r="D137" s="25">
        <v>1</v>
      </c>
      <c r="E137" s="25">
        <v>0.75</v>
      </c>
      <c r="F137" s="25">
        <v>0.25</v>
      </c>
      <c r="G137" s="25">
        <v>0</v>
      </c>
      <c r="H137" s="25"/>
      <c r="I137" s="11" t="s">
        <v>45</v>
      </c>
      <c r="J137" s="12" t="str">
        <f t="shared" si="19"/>
        <v>C137</v>
      </c>
      <c r="K137" s="33" t="str">
        <f t="shared" si="20"/>
        <v>C137 = Number of Change Orders on project (select number or Not Applicable):</v>
      </c>
      <c r="L137" s="37" t="str">
        <f t="shared" si="21"/>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138" spans="1:12" x14ac:dyDescent="0.25">
      <c r="A138" s="3" t="s">
        <v>100</v>
      </c>
      <c r="B138" s="51"/>
      <c r="C138" s="25"/>
      <c r="D138" s="25"/>
      <c r="E138" s="25"/>
      <c r="F138" s="25"/>
      <c r="G138" s="25"/>
      <c r="H138" s="25"/>
      <c r="I138" s="11" t="s">
        <v>46</v>
      </c>
      <c r="J138" s="12" t="str">
        <f t="shared" si="19"/>
        <v>C138</v>
      </c>
      <c r="K138" s="33" t="str">
        <f t="shared" si="20"/>
        <v>C138 = Brief explanation of reason for Change Orders (if any):</v>
      </c>
      <c r="L138" s="37" t="str">
        <f t="shared" si="21"/>
        <v/>
      </c>
    </row>
    <row r="139" spans="1:12" ht="63.7" x14ac:dyDescent="0.25">
      <c r="A139" s="3" t="s">
        <v>99</v>
      </c>
      <c r="B139" s="40"/>
      <c r="C139" s="25" t="str">
        <f>IF(C117=FALSE,IF(B139="0",D139,IF(B139="1-2",E139,IF(B139="3+",F139,(IF(B139="Not Applicable",D139,0))))),"")</f>
        <v/>
      </c>
      <c r="D139" s="25">
        <v>1</v>
      </c>
      <c r="E139" s="25">
        <v>0.25</v>
      </c>
      <c r="F139" s="25">
        <v>0</v>
      </c>
      <c r="G139" s="25"/>
      <c r="H139" s="25"/>
      <c r="I139" s="11" t="s">
        <v>45</v>
      </c>
      <c r="J139" s="12" t="str">
        <f t="shared" si="19"/>
        <v>C139</v>
      </c>
      <c r="K139" s="33" t="str">
        <f t="shared" si="20"/>
        <v>C139 = Number of claims filed by contractor (select number or Not Applicable):</v>
      </c>
      <c r="L139" s="37" t="str">
        <f t="shared" si="21"/>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140" spans="1:12" x14ac:dyDescent="0.25">
      <c r="A140" s="3" t="s">
        <v>101</v>
      </c>
      <c r="B140" s="51"/>
      <c r="C140" s="25"/>
      <c r="D140" s="25"/>
      <c r="E140" s="25"/>
      <c r="F140" s="25"/>
      <c r="G140" s="25"/>
      <c r="H140" s="25"/>
      <c r="I140" s="11" t="s">
        <v>46</v>
      </c>
      <c r="J140" s="12" t="str">
        <f t="shared" si="19"/>
        <v>C140</v>
      </c>
      <c r="K140" s="33" t="str">
        <f t="shared" si="20"/>
        <v>C140 = Brief explanation of reason for claims filed by contractor (if any):</v>
      </c>
      <c r="L140" s="37" t="str">
        <f t="shared" si="21"/>
        <v/>
      </c>
    </row>
    <row r="141" spans="1:12" ht="63.7" x14ac:dyDescent="0.25">
      <c r="A141" s="3" t="s">
        <v>161</v>
      </c>
      <c r="B141" s="40"/>
      <c r="C141" s="25" t="str">
        <f>IF(C117=FALSE,IF(B141="0-5",D141,IF(B141="6-20",E141,IF(B141="21-40",F141,IF(B141="41+",G141,(IF(B141="Not Applicable",D141,0)))))),"")</f>
        <v/>
      </c>
      <c r="D141" s="25">
        <v>1</v>
      </c>
      <c r="E141" s="25">
        <v>0.75</v>
      </c>
      <c r="F141" s="25">
        <v>0.35</v>
      </c>
      <c r="G141" s="25">
        <v>0</v>
      </c>
      <c r="H141" s="25"/>
      <c r="I141" s="11" t="s">
        <v>45</v>
      </c>
      <c r="J141" s="12" t="str">
        <f t="shared" si="19"/>
        <v>C141</v>
      </c>
      <c r="K141" s="33" t="str">
        <f t="shared" si="20"/>
        <v>C141 = Number of Requests for Information (RFI's) (select number or Not Applicable):</v>
      </c>
      <c r="L141" s="37" t="str">
        <f t="shared" si="21"/>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142" spans="1:12" x14ac:dyDescent="0.25">
      <c r="A142" s="3" t="s">
        <v>102</v>
      </c>
      <c r="B142" s="51"/>
      <c r="C142" s="25"/>
      <c r="D142" s="25"/>
      <c r="E142" s="25"/>
      <c r="F142" s="25"/>
      <c r="G142" s="25"/>
      <c r="H142" s="25"/>
      <c r="I142" s="11" t="s">
        <v>46</v>
      </c>
      <c r="J142" s="12" t="str">
        <f t="shared" si="19"/>
        <v>C142</v>
      </c>
      <c r="K142" s="33" t="str">
        <f t="shared" si="20"/>
        <v>C142 = Brief explanation of reason for Requests for Information (if any):</v>
      </c>
      <c r="L142" s="37" t="str">
        <f t="shared" si="21"/>
        <v/>
      </c>
    </row>
    <row r="143" spans="1:12" x14ac:dyDescent="0.25">
      <c r="A143" s="3" t="s">
        <v>132</v>
      </c>
      <c r="B143" s="54"/>
      <c r="C143" s="25"/>
      <c r="D143" s="25"/>
      <c r="E143" s="25"/>
      <c r="F143" s="25"/>
      <c r="G143" s="25"/>
      <c r="H143" s="25"/>
      <c r="I143" s="11" t="s">
        <v>46</v>
      </c>
      <c r="J143" s="12" t="str">
        <f t="shared" si="19"/>
        <v>C143</v>
      </c>
      <c r="K143" s="33" t="str">
        <f t="shared" si="20"/>
        <v>C143 = Project size in square feet (if applicable, or acres for site-based professional services respondents):</v>
      </c>
      <c r="L143" s="37" t="str">
        <f t="shared" si="21"/>
        <v/>
      </c>
    </row>
    <row r="144" spans="1:12" x14ac:dyDescent="0.25">
      <c r="A144" s="3" t="s">
        <v>90</v>
      </c>
      <c r="B144" s="51"/>
      <c r="C144" s="18"/>
      <c r="D144" s="18"/>
      <c r="E144" s="18"/>
      <c r="F144" s="18"/>
      <c r="G144" s="18"/>
      <c r="H144" s="18"/>
      <c r="I144" s="11" t="s">
        <v>46</v>
      </c>
      <c r="J144" s="12" t="str">
        <f t="shared" si="19"/>
        <v>C144</v>
      </c>
      <c r="K144" s="33" t="str">
        <f t="shared" si="20"/>
        <v>C144 = Explanation of phasing strategy, if required:</v>
      </c>
      <c r="L144" s="37" t="str">
        <f t="shared" si="21"/>
        <v/>
      </c>
    </row>
    <row r="145" spans="1:12" x14ac:dyDescent="0.25">
      <c r="A145" s="3" t="s">
        <v>91</v>
      </c>
      <c r="B145" s="51"/>
      <c r="C145" s="18"/>
      <c r="D145" s="18"/>
      <c r="E145" s="18"/>
      <c r="F145" s="18"/>
      <c r="G145" s="18"/>
      <c r="H145" s="18"/>
      <c r="I145" s="11" t="s">
        <v>46</v>
      </c>
      <c r="J145" s="12" t="str">
        <f t="shared" si="19"/>
        <v>C145</v>
      </c>
      <c r="K145" s="33" t="str">
        <f t="shared" si="20"/>
        <v>C145 = Awards or other recognition earned by the firm for this project:</v>
      </c>
      <c r="L145" s="37" t="str">
        <f t="shared" si="21"/>
        <v/>
      </c>
    </row>
    <row r="146" spans="1:12" x14ac:dyDescent="0.25">
      <c r="A146" s="20" t="s">
        <v>117</v>
      </c>
      <c r="B146" s="50"/>
      <c r="C146" s="22"/>
      <c r="D146" s="22"/>
      <c r="E146" s="22"/>
      <c r="F146" s="22"/>
      <c r="G146" s="22"/>
      <c r="H146" s="22"/>
      <c r="I146" s="21"/>
      <c r="J146" s="21"/>
      <c r="K146" s="36"/>
      <c r="L146" s="36"/>
    </row>
    <row r="147" spans="1:12" ht="63.7" x14ac:dyDescent="0.25">
      <c r="A147" s="23" t="s">
        <v>138</v>
      </c>
      <c r="B147" s="56"/>
      <c r="C147" s="18" t="b">
        <f>ISBLANK(B147)</f>
        <v>1</v>
      </c>
      <c r="D147" s="18"/>
      <c r="E147" s="18"/>
      <c r="F147" s="18"/>
      <c r="G147" s="18"/>
      <c r="H147" s="18"/>
      <c r="I147" s="11" t="s">
        <v>45</v>
      </c>
      <c r="J147" s="12" t="str">
        <f t="shared" ref="J147:J175" si="22">ADDRESS(ROW(C147),COLUMN(C147),4)</f>
        <v>C147</v>
      </c>
      <c r="K147" s="33" t="str">
        <f t="shared" ref="K147:K175" si="23">ADDRESS(ROW(C147),COLUMN(C147),4)&amp;" = "&amp;A147</f>
        <v>C147 = Project name (must be populated if subsequent project information is completed):</v>
      </c>
      <c r="L147" s="37" t="str">
        <f t="shared" ref="L147:L175" si="24">IF(I147="Yes","The required response of: "&amp;A147&amp;" is weighted based on the following values: "&amp;D147&amp;", "&amp;E147&amp;", "&amp;F147&amp;", "&amp;G147&amp;", "&amp;H147&amp;". These are the tiered weights associated with the bands currently available for selection in the drop down menu. The answer selected from the drop down menu is then applied to the numerical value established in the summary sheet."&amp;IF(ISBLANK(B147),"","The current selection of "&amp;B147&amp;" from the drop down will apply a weighted value of "&amp;C147&amp;" to the numerical value established on the summary sheet."),"")</f>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148" spans="1:12" x14ac:dyDescent="0.25">
      <c r="A148" s="23" t="s">
        <v>23</v>
      </c>
      <c r="B148" s="51"/>
      <c r="C148" s="18"/>
      <c r="D148" s="18"/>
      <c r="E148" s="18"/>
      <c r="F148" s="18"/>
      <c r="G148" s="18"/>
      <c r="H148" s="18"/>
      <c r="I148" s="11" t="s">
        <v>46</v>
      </c>
      <c r="J148" s="12" t="str">
        <f t="shared" si="22"/>
        <v>C148</v>
      </c>
      <c r="K148" s="33" t="str">
        <f t="shared" si="23"/>
        <v>C148 = Project address:</v>
      </c>
      <c r="L148" s="37" t="str">
        <f t="shared" si="24"/>
        <v/>
      </c>
    </row>
    <row r="149" spans="1:12" ht="50.95" x14ac:dyDescent="0.25">
      <c r="A149" s="23" t="s">
        <v>156</v>
      </c>
      <c r="B149" s="45"/>
      <c r="C149" s="25" t="str">
        <f>IF(C147=FALSE,IF(B149="Yes",D149,IF(B149="No",E149,0)),"")</f>
        <v/>
      </c>
      <c r="D149" s="25">
        <v>1</v>
      </c>
      <c r="E149" s="25">
        <v>0</v>
      </c>
      <c r="F149" s="30" t="s">
        <v>77</v>
      </c>
      <c r="G149" s="25"/>
      <c r="H149" s="25"/>
      <c r="I149" s="11" t="s">
        <v>45</v>
      </c>
      <c r="J149" s="12" t="str">
        <f t="shared" si="22"/>
        <v>C149</v>
      </c>
      <c r="K149" s="33" t="str">
        <f t="shared" si="23"/>
        <v>C149 = Project located in Harris and continguous Counties.</v>
      </c>
      <c r="L149" s="37" t="str">
        <f t="shared" si="24"/>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150" spans="1:12" ht="50.95" x14ac:dyDescent="0.25">
      <c r="A150" s="3" t="s">
        <v>96</v>
      </c>
      <c r="B150" s="45"/>
      <c r="C150" s="18" t="str">
        <f>IF(C147=FALSE,IF(B150="Yes",D150,IF(B150="No",E150,0)),"")</f>
        <v/>
      </c>
      <c r="D150" s="18">
        <v>1</v>
      </c>
      <c r="E150" s="18">
        <v>0</v>
      </c>
      <c r="F150" s="13" t="s">
        <v>77</v>
      </c>
      <c r="G150" s="13"/>
      <c r="H150" s="13"/>
      <c r="I150" s="11" t="s">
        <v>45</v>
      </c>
      <c r="J150" s="12" t="str">
        <f t="shared" si="22"/>
        <v>C150</v>
      </c>
      <c r="K150" s="33" t="str">
        <f t="shared" si="23"/>
        <v>C150 = Project completed as part of an IDIQ.</v>
      </c>
      <c r="L150" s="37" t="str">
        <f t="shared" si="24"/>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151" spans="1:12" x14ac:dyDescent="0.25">
      <c r="A151" s="3" t="s">
        <v>122</v>
      </c>
      <c r="B151" s="28"/>
      <c r="C151" s="18"/>
      <c r="D151" s="18"/>
      <c r="E151" s="18"/>
      <c r="F151" s="18"/>
      <c r="G151" s="18"/>
      <c r="H151" s="18"/>
      <c r="I151" s="11" t="s">
        <v>46</v>
      </c>
      <c r="J151" s="12" t="str">
        <f t="shared" si="22"/>
        <v>C151</v>
      </c>
      <c r="K151" s="33" t="str">
        <f t="shared" si="23"/>
        <v>C151 = Brief Description of project scope (adjust row height as necessary to fit response in cell):</v>
      </c>
      <c r="L151" s="37" t="str">
        <f t="shared" si="24"/>
        <v/>
      </c>
    </row>
    <row r="152" spans="1:12" x14ac:dyDescent="0.25">
      <c r="A152" s="3" t="s">
        <v>24</v>
      </c>
      <c r="B152" s="42"/>
      <c r="C152" s="38" t="str">
        <f>IF(C147=FALSE,B152,"")</f>
        <v/>
      </c>
      <c r="D152" s="18"/>
      <c r="E152" s="18"/>
      <c r="F152" s="18"/>
      <c r="G152" s="18"/>
      <c r="H152" s="18"/>
      <c r="I152" s="11" t="s">
        <v>46</v>
      </c>
      <c r="J152" s="12" t="str">
        <f t="shared" si="22"/>
        <v>C152</v>
      </c>
      <c r="K152" s="33" t="str">
        <f t="shared" si="23"/>
        <v>C152 = Year project completed (or "In Design" or "Under Construction”):</v>
      </c>
      <c r="L152" s="37" t="str">
        <f t="shared" si="24"/>
        <v/>
      </c>
    </row>
    <row r="153" spans="1:12" x14ac:dyDescent="0.25">
      <c r="A153" s="3" t="s">
        <v>123</v>
      </c>
      <c r="B153" s="28"/>
      <c r="C153" s="18"/>
      <c r="D153" s="18"/>
      <c r="E153" s="18"/>
      <c r="F153" s="18"/>
      <c r="G153" s="18"/>
      <c r="H153" s="18"/>
      <c r="I153" s="11" t="s">
        <v>46</v>
      </c>
      <c r="J153" s="12" t="str">
        <f t="shared" si="22"/>
        <v>C153</v>
      </c>
      <c r="K153" s="33" t="str">
        <f t="shared" si="23"/>
        <v>C153 = Brief description of services provided (adjust row height as necessary to fit response in cell):</v>
      </c>
      <c r="L153" s="37" t="str">
        <f t="shared" si="24"/>
        <v/>
      </c>
    </row>
    <row r="154" spans="1:12" x14ac:dyDescent="0.25">
      <c r="A154" s="3" t="s">
        <v>25</v>
      </c>
      <c r="B154" s="28"/>
      <c r="C154" s="18"/>
      <c r="D154" s="18"/>
      <c r="E154" s="18"/>
      <c r="F154" s="18"/>
      <c r="G154" s="18"/>
      <c r="H154" s="18"/>
      <c r="I154" s="11" t="s">
        <v>46</v>
      </c>
      <c r="J154" s="12" t="str">
        <f t="shared" si="22"/>
        <v>C154</v>
      </c>
      <c r="K154" s="33" t="str">
        <f t="shared" si="23"/>
        <v>C154 = Name of "prime" firm principal in charge:</v>
      </c>
      <c r="L154" s="37" t="str">
        <f t="shared" si="24"/>
        <v/>
      </c>
    </row>
    <row r="155" spans="1:12" x14ac:dyDescent="0.25">
      <c r="A155" s="3" t="s">
        <v>26</v>
      </c>
      <c r="B155" s="28"/>
      <c r="C155" s="18"/>
      <c r="D155" s="18"/>
      <c r="E155" s="18"/>
      <c r="F155" s="18"/>
      <c r="G155" s="18"/>
      <c r="H155" s="18"/>
      <c r="I155" s="11" t="s">
        <v>46</v>
      </c>
      <c r="J155" s="12" t="str">
        <f t="shared" si="22"/>
        <v>C155</v>
      </c>
      <c r="K155" s="33" t="str">
        <f t="shared" si="23"/>
        <v>C155 = Name of "prime" firm project manager:</v>
      </c>
      <c r="L155" s="37" t="str">
        <f t="shared" si="24"/>
        <v/>
      </c>
    </row>
    <row r="156" spans="1:12" x14ac:dyDescent="0.25">
      <c r="A156" s="24" t="s">
        <v>27</v>
      </c>
      <c r="B156" s="47"/>
      <c r="C156" s="16"/>
      <c r="D156" s="16"/>
      <c r="E156" s="16"/>
      <c r="F156" s="16"/>
      <c r="G156" s="16"/>
      <c r="H156" s="16"/>
      <c r="I156" s="16"/>
      <c r="J156" s="12" t="str">
        <f t="shared" si="22"/>
        <v>C156</v>
      </c>
      <c r="K156" s="33" t="str">
        <f t="shared" si="23"/>
        <v>C156 = List up to 3 names of firm staff involved:</v>
      </c>
      <c r="L156" s="37" t="str">
        <f t="shared" si="24"/>
        <v/>
      </c>
    </row>
    <row r="157" spans="1:12" x14ac:dyDescent="0.25">
      <c r="A157" s="3" t="s">
        <v>103</v>
      </c>
      <c r="B157" s="28"/>
      <c r="C157" s="18"/>
      <c r="D157" s="18"/>
      <c r="E157" s="18"/>
      <c r="F157" s="18"/>
      <c r="G157" s="18"/>
      <c r="H157" s="18"/>
      <c r="I157" s="11" t="s">
        <v>46</v>
      </c>
      <c r="J157" s="12" t="str">
        <f t="shared" si="22"/>
        <v>C157</v>
      </c>
      <c r="K157" s="33" t="str">
        <f t="shared" si="23"/>
        <v>C157 = Staff name (1)</v>
      </c>
      <c r="L157" s="37" t="str">
        <f t="shared" si="24"/>
        <v/>
      </c>
    </row>
    <row r="158" spans="1:12" x14ac:dyDescent="0.25">
      <c r="A158" s="3" t="s">
        <v>104</v>
      </c>
      <c r="B158" s="28"/>
      <c r="C158" s="18"/>
      <c r="D158" s="18"/>
      <c r="E158" s="18"/>
      <c r="F158" s="18"/>
      <c r="G158" s="18"/>
      <c r="H158" s="18"/>
      <c r="I158" s="11" t="s">
        <v>46</v>
      </c>
      <c r="J158" s="12" t="str">
        <f t="shared" si="22"/>
        <v>C158</v>
      </c>
      <c r="K158" s="33" t="str">
        <f t="shared" si="23"/>
        <v>C158 = Staff name (2)</v>
      </c>
      <c r="L158" s="37" t="str">
        <f t="shared" si="24"/>
        <v/>
      </c>
    </row>
    <row r="159" spans="1:12" x14ac:dyDescent="0.25">
      <c r="A159" s="3" t="s">
        <v>105</v>
      </c>
      <c r="B159" s="51"/>
      <c r="C159" s="18"/>
      <c r="D159" s="18"/>
      <c r="E159" s="18"/>
      <c r="F159" s="18"/>
      <c r="G159" s="18"/>
      <c r="H159" s="18"/>
      <c r="I159" s="11" t="s">
        <v>46</v>
      </c>
      <c r="J159" s="12" t="str">
        <f t="shared" si="22"/>
        <v>C159</v>
      </c>
      <c r="K159" s="33" t="str">
        <f t="shared" si="23"/>
        <v>C159 = Staff name (3)</v>
      </c>
      <c r="L159" s="37" t="str">
        <f t="shared" si="24"/>
        <v/>
      </c>
    </row>
    <row r="160" spans="1:12" x14ac:dyDescent="0.25">
      <c r="A160" s="3" t="s">
        <v>124</v>
      </c>
      <c r="B160" s="28"/>
      <c r="C160" s="18"/>
      <c r="D160" s="18"/>
      <c r="E160" s="18"/>
      <c r="F160" s="18"/>
      <c r="G160" s="18"/>
      <c r="H160" s="18"/>
      <c r="I160" s="11" t="s">
        <v>46</v>
      </c>
      <c r="J160" s="12" t="str">
        <f t="shared" si="22"/>
        <v>C160</v>
      </c>
      <c r="K160" s="33" t="str">
        <f t="shared" si="23"/>
        <v>C160 = Name of client and/or owner/operator (District Name, Company Name, Etc. Name):</v>
      </c>
      <c r="L160" s="37" t="str">
        <f t="shared" si="24"/>
        <v/>
      </c>
    </row>
    <row r="161" spans="1:12" x14ac:dyDescent="0.25">
      <c r="A161" s="3" t="s">
        <v>125</v>
      </c>
      <c r="B161" s="28"/>
      <c r="C161" s="18"/>
      <c r="D161" s="18"/>
      <c r="E161" s="18"/>
      <c r="F161" s="18"/>
      <c r="G161" s="18"/>
      <c r="H161" s="18"/>
      <c r="I161" s="11" t="s">
        <v>46</v>
      </c>
      <c r="J161" s="12" t="str">
        <f t="shared" si="22"/>
        <v>C161</v>
      </c>
      <c r="K161" s="33" t="str">
        <f t="shared" si="23"/>
        <v>C161 = Name of client and/or owner/operator contact (Person Name):</v>
      </c>
      <c r="L161" s="37" t="str">
        <f t="shared" si="24"/>
        <v/>
      </c>
    </row>
    <row r="162" spans="1:12" x14ac:dyDescent="0.25">
      <c r="A162" s="3" t="s">
        <v>28</v>
      </c>
      <c r="B162" s="52"/>
      <c r="C162" s="18"/>
      <c r="D162" s="18"/>
      <c r="E162" s="18"/>
      <c r="F162" s="18"/>
      <c r="G162" s="18"/>
      <c r="H162" s="18"/>
      <c r="I162" s="11" t="s">
        <v>46</v>
      </c>
      <c r="J162" s="12" t="str">
        <f t="shared" si="22"/>
        <v>C162</v>
      </c>
      <c r="K162" s="33" t="str">
        <f t="shared" si="23"/>
        <v>C162 = Client and/or owner/operator contact phone number:</v>
      </c>
      <c r="L162" s="37" t="str">
        <f t="shared" si="24"/>
        <v/>
      </c>
    </row>
    <row r="163" spans="1:12" x14ac:dyDescent="0.25">
      <c r="A163" s="3" t="s">
        <v>29</v>
      </c>
      <c r="B163" s="28"/>
      <c r="C163" s="18"/>
      <c r="D163" s="18"/>
      <c r="E163" s="18"/>
      <c r="F163" s="18"/>
      <c r="G163" s="18"/>
      <c r="H163" s="18"/>
      <c r="I163" s="11" t="s">
        <v>46</v>
      </c>
      <c r="J163" s="12" t="str">
        <f t="shared" si="22"/>
        <v>C163</v>
      </c>
      <c r="K163" s="33" t="str">
        <f t="shared" si="23"/>
        <v>C163 = Client and/or owner/operator contact email address:</v>
      </c>
      <c r="L163" s="37" t="str">
        <f t="shared" si="24"/>
        <v/>
      </c>
    </row>
    <row r="164" spans="1:12" x14ac:dyDescent="0.25">
      <c r="A164" s="3" t="s">
        <v>127</v>
      </c>
      <c r="B164" s="55"/>
      <c r="C164" s="18"/>
      <c r="D164" s="18"/>
      <c r="E164" s="18"/>
      <c r="F164" s="18"/>
      <c r="G164" s="18"/>
      <c r="H164" s="18"/>
      <c r="I164" s="11" t="s">
        <v>46</v>
      </c>
      <c r="J164" s="12" t="str">
        <f t="shared" si="22"/>
        <v>C164</v>
      </c>
      <c r="K164" s="33" t="str">
        <f t="shared" si="23"/>
        <v>C164 = Original scheduled date for completion (Construction):</v>
      </c>
      <c r="L164" s="37" t="str">
        <f t="shared" si="24"/>
        <v/>
      </c>
    </row>
    <row r="165" spans="1:12" x14ac:dyDescent="0.25">
      <c r="A165" s="3" t="s">
        <v>126</v>
      </c>
      <c r="B165" s="53"/>
      <c r="C165" s="29" t="str">
        <f>IF(C147=FALSE,IF(B165-B164&lt;=0,"On Schedule","Off Schedule"),"")</f>
        <v/>
      </c>
      <c r="D165" s="18"/>
      <c r="E165" s="18"/>
      <c r="F165" s="18"/>
      <c r="G165" s="18"/>
      <c r="H165" s="18"/>
      <c r="I165" s="11" t="s">
        <v>46</v>
      </c>
      <c r="J165" s="12" t="str">
        <f t="shared" si="22"/>
        <v>C165</v>
      </c>
      <c r="K165" s="33" t="str">
        <f t="shared" si="23"/>
        <v>C165 = Actual completion date (Construction):</v>
      </c>
      <c r="L165" s="37" t="str">
        <f t="shared" si="24"/>
        <v/>
      </c>
    </row>
    <row r="166" spans="1:12" x14ac:dyDescent="0.25">
      <c r="A166" s="3" t="s">
        <v>89</v>
      </c>
      <c r="B166" s="28"/>
      <c r="C166" s="18"/>
      <c r="D166" s="18"/>
      <c r="E166" s="18"/>
      <c r="F166" s="18"/>
      <c r="G166" s="18"/>
      <c r="H166" s="18"/>
      <c r="I166" s="11" t="s">
        <v>46</v>
      </c>
      <c r="J166" s="12" t="str">
        <f t="shared" si="22"/>
        <v>C166</v>
      </c>
      <c r="K166" s="33" t="str">
        <f t="shared" si="23"/>
        <v>C166 = Explanation of variance between original and actual completion dates:</v>
      </c>
      <c r="L166" s="37" t="str">
        <f t="shared" si="24"/>
        <v/>
      </c>
    </row>
    <row r="167" spans="1:12" ht="63.7" x14ac:dyDescent="0.25">
      <c r="A167" s="3" t="s">
        <v>98</v>
      </c>
      <c r="B167" s="42"/>
      <c r="C167" s="25" t="str">
        <f>IF(C147=FALSE,IF(B167="0",D167,IF(B167="1-2",E167,IF(B167="3-9",F167,IF(B167="10+",G167,IF(B167="Not Applicable",D167,0))))),"")</f>
        <v/>
      </c>
      <c r="D167" s="25">
        <v>1</v>
      </c>
      <c r="E167" s="25">
        <v>0.75</v>
      </c>
      <c r="F167" s="25">
        <v>0.25</v>
      </c>
      <c r="G167" s="25">
        <v>0</v>
      </c>
      <c r="H167" s="25"/>
      <c r="I167" s="11" t="s">
        <v>45</v>
      </c>
      <c r="J167" s="12" t="str">
        <f t="shared" si="22"/>
        <v>C167</v>
      </c>
      <c r="K167" s="33" t="str">
        <f t="shared" si="23"/>
        <v>C167 = Number of Change Orders on project (select number or Not Applicable):</v>
      </c>
      <c r="L167" s="37" t="str">
        <f t="shared" si="24"/>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168" spans="1:12" x14ac:dyDescent="0.25">
      <c r="A168" s="3" t="s">
        <v>100</v>
      </c>
      <c r="B168" s="51"/>
      <c r="C168" s="25"/>
      <c r="D168" s="25"/>
      <c r="E168" s="25"/>
      <c r="F168" s="25"/>
      <c r="G168" s="25"/>
      <c r="H168" s="25"/>
      <c r="I168" s="11" t="s">
        <v>46</v>
      </c>
      <c r="J168" s="12" t="str">
        <f t="shared" si="22"/>
        <v>C168</v>
      </c>
      <c r="K168" s="33" t="str">
        <f t="shared" si="23"/>
        <v>C168 = Brief explanation of reason for Change Orders (if any):</v>
      </c>
      <c r="L168" s="37" t="str">
        <f t="shared" si="24"/>
        <v/>
      </c>
    </row>
    <row r="169" spans="1:12" ht="63.7" x14ac:dyDescent="0.25">
      <c r="A169" s="3" t="s">
        <v>99</v>
      </c>
      <c r="B169" s="42"/>
      <c r="C169" s="25" t="str">
        <f>IF(C147=FALSE,IF(B169="0",D169,IF(B169="1-2",E169,IF(B169="3+",F169,(IF(B169="Not Applicable",D169,0))))),"")</f>
        <v/>
      </c>
      <c r="D169" s="25">
        <v>1</v>
      </c>
      <c r="E169" s="25">
        <v>0.25</v>
      </c>
      <c r="F169" s="25">
        <v>0</v>
      </c>
      <c r="G169" s="25"/>
      <c r="H169" s="25"/>
      <c r="I169" s="11" t="s">
        <v>45</v>
      </c>
      <c r="J169" s="12" t="str">
        <f t="shared" si="22"/>
        <v>C169</v>
      </c>
      <c r="K169" s="33" t="str">
        <f t="shared" si="23"/>
        <v>C169 = Number of claims filed by contractor (select number or Not Applicable):</v>
      </c>
      <c r="L169" s="37" t="str">
        <f t="shared" si="24"/>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170" spans="1:12" x14ac:dyDescent="0.25">
      <c r="A170" s="3" t="s">
        <v>101</v>
      </c>
      <c r="B170" s="51"/>
      <c r="C170" s="25"/>
      <c r="D170" s="25"/>
      <c r="E170" s="25"/>
      <c r="F170" s="25"/>
      <c r="G170" s="25"/>
      <c r="H170" s="25"/>
      <c r="I170" s="11" t="s">
        <v>46</v>
      </c>
      <c r="J170" s="12" t="str">
        <f t="shared" si="22"/>
        <v>C170</v>
      </c>
      <c r="K170" s="33" t="str">
        <f t="shared" si="23"/>
        <v>C170 = Brief explanation of reason for claims filed by contractor (if any):</v>
      </c>
      <c r="L170" s="37" t="str">
        <f t="shared" si="24"/>
        <v/>
      </c>
    </row>
    <row r="171" spans="1:12" ht="63.7" x14ac:dyDescent="0.25">
      <c r="A171" s="3" t="s">
        <v>161</v>
      </c>
      <c r="B171" s="40"/>
      <c r="C171" s="25" t="str">
        <f>IF(C147=FALSE,IF(B171="0-5",D171,IF(B171="6-20",E171,IF(B171="21-40",F171,IF(B171="41+",G171,(IF(B171="Not Applicable",D171,0)))))),"")</f>
        <v/>
      </c>
      <c r="D171" s="25">
        <v>1</v>
      </c>
      <c r="E171" s="25">
        <v>0.75</v>
      </c>
      <c r="F171" s="25">
        <v>0.35</v>
      </c>
      <c r="G171" s="25">
        <v>0</v>
      </c>
      <c r="H171" s="25"/>
      <c r="I171" s="11" t="s">
        <v>45</v>
      </c>
      <c r="J171" s="12" t="str">
        <f t="shared" si="22"/>
        <v>C171</v>
      </c>
      <c r="K171" s="33" t="str">
        <f t="shared" si="23"/>
        <v>C171 = Number of Requests for Information (RFI's) (select number or Not Applicable):</v>
      </c>
      <c r="L171" s="37" t="str">
        <f t="shared" si="24"/>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172" spans="1:12" x14ac:dyDescent="0.25">
      <c r="A172" s="3" t="s">
        <v>102</v>
      </c>
      <c r="B172" s="51"/>
      <c r="C172" s="25"/>
      <c r="D172" s="25"/>
      <c r="E172" s="25"/>
      <c r="F172" s="25"/>
      <c r="G172" s="25"/>
      <c r="H172" s="25"/>
      <c r="I172" s="11" t="s">
        <v>46</v>
      </c>
      <c r="J172" s="12" t="str">
        <f t="shared" si="22"/>
        <v>C172</v>
      </c>
      <c r="K172" s="33" t="str">
        <f t="shared" si="23"/>
        <v>C172 = Brief explanation of reason for Requests for Information (if any):</v>
      </c>
      <c r="L172" s="37" t="str">
        <f t="shared" si="24"/>
        <v/>
      </c>
    </row>
    <row r="173" spans="1:12" x14ac:dyDescent="0.25">
      <c r="A173" s="3" t="s">
        <v>132</v>
      </c>
      <c r="B173" s="54"/>
      <c r="C173" s="25"/>
      <c r="D173" s="25"/>
      <c r="E173" s="25"/>
      <c r="F173" s="25"/>
      <c r="G173" s="25"/>
      <c r="H173" s="25"/>
      <c r="I173" s="11" t="s">
        <v>46</v>
      </c>
      <c r="J173" s="12" t="str">
        <f t="shared" si="22"/>
        <v>C173</v>
      </c>
      <c r="K173" s="33" t="str">
        <f t="shared" si="23"/>
        <v>C173 = Project size in square feet (if applicable, or acres for site-based professional services respondents):</v>
      </c>
      <c r="L173" s="37" t="str">
        <f t="shared" si="24"/>
        <v/>
      </c>
    </row>
    <row r="174" spans="1:12" x14ac:dyDescent="0.25">
      <c r="A174" s="3" t="s">
        <v>90</v>
      </c>
      <c r="B174" s="51"/>
      <c r="C174" s="18"/>
      <c r="D174" s="18"/>
      <c r="E174" s="18"/>
      <c r="F174" s="18"/>
      <c r="G174" s="18"/>
      <c r="H174" s="18"/>
      <c r="I174" s="11" t="s">
        <v>46</v>
      </c>
      <c r="J174" s="12" t="str">
        <f t="shared" si="22"/>
        <v>C174</v>
      </c>
      <c r="K174" s="33" t="str">
        <f t="shared" si="23"/>
        <v>C174 = Explanation of phasing strategy, if required:</v>
      </c>
      <c r="L174" s="37" t="str">
        <f t="shared" si="24"/>
        <v/>
      </c>
    </row>
    <row r="175" spans="1:12" x14ac:dyDescent="0.25">
      <c r="A175" s="3" t="s">
        <v>91</v>
      </c>
      <c r="B175" s="51"/>
      <c r="C175" s="18"/>
      <c r="D175" s="18"/>
      <c r="E175" s="18"/>
      <c r="F175" s="18"/>
      <c r="G175" s="18"/>
      <c r="H175" s="18"/>
      <c r="I175" s="11" t="s">
        <v>46</v>
      </c>
      <c r="J175" s="12" t="str">
        <f t="shared" si="22"/>
        <v>C175</v>
      </c>
      <c r="K175" s="33" t="str">
        <f t="shared" si="23"/>
        <v>C175 = Awards or other recognition earned by the firm for this project:</v>
      </c>
      <c r="L175" s="37" t="str">
        <f t="shared" si="24"/>
        <v/>
      </c>
    </row>
    <row r="176" spans="1:12" x14ac:dyDescent="0.25">
      <c r="A176" s="20" t="s">
        <v>118</v>
      </c>
      <c r="B176" s="50"/>
      <c r="C176" s="22"/>
      <c r="D176" s="22"/>
      <c r="E176" s="22"/>
      <c r="F176" s="22"/>
      <c r="G176" s="22"/>
      <c r="H176" s="22"/>
      <c r="I176" s="21"/>
      <c r="J176" s="21"/>
      <c r="K176" s="36"/>
      <c r="L176" s="36"/>
    </row>
    <row r="177" spans="1:12" ht="63.7" x14ac:dyDescent="0.25">
      <c r="A177" s="23" t="s">
        <v>138</v>
      </c>
      <c r="B177" s="56"/>
      <c r="C177" s="18" t="b">
        <f>ISBLANK(B177)</f>
        <v>1</v>
      </c>
      <c r="D177" s="18"/>
      <c r="E177" s="18"/>
      <c r="F177" s="18"/>
      <c r="G177" s="18"/>
      <c r="H177" s="18"/>
      <c r="I177" s="11" t="s">
        <v>45</v>
      </c>
      <c r="J177" s="12" t="str">
        <f t="shared" ref="J177:J205" si="25">ADDRESS(ROW(C177),COLUMN(C177),4)</f>
        <v>C177</v>
      </c>
      <c r="K177" s="33" t="str">
        <f t="shared" ref="K177:K205" si="26">ADDRESS(ROW(C177),COLUMN(C177),4)&amp;" = "&amp;A177</f>
        <v>C177 = Project name (must be populated if subsequent project information is completed):</v>
      </c>
      <c r="L177" s="37" t="str">
        <f t="shared" ref="L177:L205" si="27">IF(I177="Yes","The required response of: "&amp;A177&amp;" is weighted based on the following values: "&amp;D177&amp;", "&amp;E177&amp;", "&amp;F177&amp;", "&amp;G177&amp;", "&amp;H177&amp;". These are the tiered weights associated with the bands currently available for selection in the drop down menu. The answer selected from the drop down menu is then applied to the numerical value established in the summary sheet."&amp;IF(ISBLANK(B177),"","The current selection of "&amp;B177&amp;" from the drop down will apply a weighted value of "&amp;C177&amp;" to the numerical value established on the summary sheet."),"")</f>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178" spans="1:12" x14ac:dyDescent="0.25">
      <c r="A178" s="23" t="s">
        <v>23</v>
      </c>
      <c r="B178" s="51"/>
      <c r="C178" s="18"/>
      <c r="D178" s="18"/>
      <c r="E178" s="18"/>
      <c r="F178" s="18"/>
      <c r="G178" s="18"/>
      <c r="H178" s="18"/>
      <c r="I178" s="11" t="s">
        <v>46</v>
      </c>
      <c r="J178" s="12" t="str">
        <f t="shared" si="25"/>
        <v>C178</v>
      </c>
      <c r="K178" s="33" t="str">
        <f t="shared" si="26"/>
        <v>C178 = Project address:</v>
      </c>
      <c r="L178" s="37" t="str">
        <f t="shared" si="27"/>
        <v/>
      </c>
    </row>
    <row r="179" spans="1:12" ht="50.95" x14ac:dyDescent="0.25">
      <c r="A179" s="23" t="s">
        <v>156</v>
      </c>
      <c r="B179" s="45"/>
      <c r="C179" s="25" t="str">
        <f>IF(C177=FALSE,IF(B179="Yes",D179,IF(B179="No",E179,0)),"")</f>
        <v/>
      </c>
      <c r="D179" s="25">
        <v>1</v>
      </c>
      <c r="E179" s="25">
        <v>0</v>
      </c>
      <c r="F179" s="30" t="s">
        <v>77</v>
      </c>
      <c r="G179" s="25"/>
      <c r="H179" s="25"/>
      <c r="I179" s="11" t="s">
        <v>45</v>
      </c>
      <c r="J179" s="12" t="str">
        <f t="shared" si="25"/>
        <v>C179</v>
      </c>
      <c r="K179" s="33" t="str">
        <f t="shared" si="26"/>
        <v>C179 = Project located in Harris and continguous Counties.</v>
      </c>
      <c r="L179" s="37" t="str">
        <f t="shared" si="27"/>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180" spans="1:12" ht="50.95" x14ac:dyDescent="0.25">
      <c r="A180" s="3" t="s">
        <v>96</v>
      </c>
      <c r="B180" s="45"/>
      <c r="C180" s="18" t="str">
        <f>IF(C177=FALSE,IF(B180="Yes",D180,IF(B180="No",E180,0)),"")</f>
        <v/>
      </c>
      <c r="D180" s="18">
        <v>1</v>
      </c>
      <c r="E180" s="18">
        <v>0</v>
      </c>
      <c r="F180" s="13" t="s">
        <v>77</v>
      </c>
      <c r="G180" s="13"/>
      <c r="H180" s="13"/>
      <c r="I180" s="11" t="s">
        <v>45</v>
      </c>
      <c r="J180" s="12" t="str">
        <f t="shared" si="25"/>
        <v>C180</v>
      </c>
      <c r="K180" s="33" t="str">
        <f t="shared" si="26"/>
        <v>C180 = Project completed as part of an IDIQ.</v>
      </c>
      <c r="L180" s="37" t="str">
        <f t="shared" si="27"/>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181" spans="1:12" x14ac:dyDescent="0.25">
      <c r="A181" s="3" t="s">
        <v>122</v>
      </c>
      <c r="B181" s="28"/>
      <c r="C181" s="18"/>
      <c r="D181" s="18"/>
      <c r="E181" s="18"/>
      <c r="F181" s="18"/>
      <c r="G181" s="18"/>
      <c r="H181" s="18"/>
      <c r="I181" s="11" t="s">
        <v>46</v>
      </c>
      <c r="J181" s="12" t="str">
        <f t="shared" si="25"/>
        <v>C181</v>
      </c>
      <c r="K181" s="33" t="str">
        <f t="shared" si="26"/>
        <v>C181 = Brief Description of project scope (adjust row height as necessary to fit response in cell):</v>
      </c>
      <c r="L181" s="37" t="str">
        <f t="shared" si="27"/>
        <v/>
      </c>
    </row>
    <row r="182" spans="1:12" x14ac:dyDescent="0.25">
      <c r="A182" s="3" t="s">
        <v>24</v>
      </c>
      <c r="B182" s="42"/>
      <c r="C182" s="38" t="str">
        <f>IF(C177=FALSE,B182,"")</f>
        <v/>
      </c>
      <c r="D182" s="18"/>
      <c r="E182" s="18"/>
      <c r="F182" s="18"/>
      <c r="G182" s="18"/>
      <c r="H182" s="18"/>
      <c r="I182" s="11" t="s">
        <v>46</v>
      </c>
      <c r="J182" s="12" t="str">
        <f t="shared" si="25"/>
        <v>C182</v>
      </c>
      <c r="K182" s="33" t="str">
        <f t="shared" si="26"/>
        <v>C182 = Year project completed (or "In Design" or "Under Construction”):</v>
      </c>
      <c r="L182" s="37" t="str">
        <f t="shared" si="27"/>
        <v/>
      </c>
    </row>
    <row r="183" spans="1:12" ht="52.35" customHeight="1" x14ac:dyDescent="0.25">
      <c r="A183" s="3" t="s">
        <v>123</v>
      </c>
      <c r="B183" s="28"/>
      <c r="C183" s="18"/>
      <c r="D183" s="18"/>
      <c r="E183" s="18"/>
      <c r="F183" s="18"/>
      <c r="G183" s="18"/>
      <c r="H183" s="18"/>
      <c r="I183" s="11" t="s">
        <v>46</v>
      </c>
      <c r="J183" s="12" t="str">
        <f t="shared" si="25"/>
        <v>C183</v>
      </c>
      <c r="K183" s="33" t="str">
        <f t="shared" si="26"/>
        <v>C183 = Brief description of services provided (adjust row height as necessary to fit response in cell):</v>
      </c>
      <c r="L183" s="37" t="str">
        <f t="shared" si="27"/>
        <v/>
      </c>
    </row>
    <row r="184" spans="1:12" x14ac:dyDescent="0.25">
      <c r="A184" s="3" t="s">
        <v>25</v>
      </c>
      <c r="B184" s="28"/>
      <c r="C184" s="18"/>
      <c r="D184" s="18"/>
      <c r="E184" s="18"/>
      <c r="F184" s="18"/>
      <c r="G184" s="18"/>
      <c r="H184" s="18"/>
      <c r="I184" s="11" t="s">
        <v>46</v>
      </c>
      <c r="J184" s="12" t="str">
        <f t="shared" si="25"/>
        <v>C184</v>
      </c>
      <c r="K184" s="33" t="str">
        <f t="shared" si="26"/>
        <v>C184 = Name of "prime" firm principal in charge:</v>
      </c>
      <c r="L184" s="37" t="str">
        <f t="shared" si="27"/>
        <v/>
      </c>
    </row>
    <row r="185" spans="1:12" x14ac:dyDescent="0.25">
      <c r="A185" s="3" t="s">
        <v>26</v>
      </c>
      <c r="B185" s="28"/>
      <c r="C185" s="18"/>
      <c r="D185" s="18"/>
      <c r="E185" s="18"/>
      <c r="F185" s="18"/>
      <c r="G185" s="18"/>
      <c r="H185" s="18"/>
      <c r="I185" s="11" t="s">
        <v>46</v>
      </c>
      <c r="J185" s="12" t="str">
        <f t="shared" si="25"/>
        <v>C185</v>
      </c>
      <c r="K185" s="33" t="str">
        <f t="shared" si="26"/>
        <v>C185 = Name of "prime" firm project manager:</v>
      </c>
      <c r="L185" s="37" t="str">
        <f t="shared" si="27"/>
        <v/>
      </c>
    </row>
    <row r="186" spans="1:12" x14ac:dyDescent="0.25">
      <c r="A186" s="24" t="s">
        <v>27</v>
      </c>
      <c r="B186" s="47"/>
      <c r="C186" s="16"/>
      <c r="D186" s="16"/>
      <c r="E186" s="16"/>
      <c r="F186" s="16"/>
      <c r="G186" s="16"/>
      <c r="H186" s="16"/>
      <c r="I186" s="16"/>
      <c r="J186" s="12" t="str">
        <f t="shared" si="25"/>
        <v>C186</v>
      </c>
      <c r="K186" s="33" t="str">
        <f t="shared" si="26"/>
        <v>C186 = List up to 3 names of firm staff involved:</v>
      </c>
      <c r="L186" s="37" t="str">
        <f t="shared" si="27"/>
        <v/>
      </c>
    </row>
    <row r="187" spans="1:12" x14ac:dyDescent="0.25">
      <c r="A187" s="3" t="s">
        <v>103</v>
      </c>
      <c r="B187" s="28"/>
      <c r="C187" s="18"/>
      <c r="D187" s="18"/>
      <c r="E187" s="18"/>
      <c r="F187" s="18"/>
      <c r="G187" s="18"/>
      <c r="H187" s="18"/>
      <c r="I187" s="11" t="s">
        <v>46</v>
      </c>
      <c r="J187" s="12" t="str">
        <f t="shared" si="25"/>
        <v>C187</v>
      </c>
      <c r="K187" s="33" t="str">
        <f t="shared" si="26"/>
        <v>C187 = Staff name (1)</v>
      </c>
      <c r="L187" s="37" t="str">
        <f t="shared" si="27"/>
        <v/>
      </c>
    </row>
    <row r="188" spans="1:12" x14ac:dyDescent="0.25">
      <c r="A188" s="3" t="s">
        <v>104</v>
      </c>
      <c r="B188" s="28"/>
      <c r="C188" s="18"/>
      <c r="D188" s="18"/>
      <c r="E188" s="18"/>
      <c r="F188" s="18"/>
      <c r="G188" s="18"/>
      <c r="H188" s="18"/>
      <c r="I188" s="11" t="s">
        <v>46</v>
      </c>
      <c r="J188" s="12" t="str">
        <f t="shared" si="25"/>
        <v>C188</v>
      </c>
      <c r="K188" s="33" t="str">
        <f t="shared" si="26"/>
        <v>C188 = Staff name (2)</v>
      </c>
      <c r="L188" s="37" t="str">
        <f t="shared" si="27"/>
        <v/>
      </c>
    </row>
    <row r="189" spans="1:12" x14ac:dyDescent="0.25">
      <c r="A189" s="3" t="s">
        <v>105</v>
      </c>
      <c r="B189" s="51"/>
      <c r="C189" s="18"/>
      <c r="D189" s="18"/>
      <c r="E189" s="18"/>
      <c r="F189" s="18"/>
      <c r="G189" s="18"/>
      <c r="H189" s="18"/>
      <c r="I189" s="11" t="s">
        <v>46</v>
      </c>
      <c r="J189" s="12" t="str">
        <f t="shared" si="25"/>
        <v>C189</v>
      </c>
      <c r="K189" s="33" t="str">
        <f t="shared" si="26"/>
        <v>C189 = Staff name (3)</v>
      </c>
      <c r="L189" s="37" t="str">
        <f t="shared" si="27"/>
        <v/>
      </c>
    </row>
    <row r="190" spans="1:12" x14ac:dyDescent="0.25">
      <c r="A190" s="3" t="s">
        <v>124</v>
      </c>
      <c r="B190" s="28"/>
      <c r="C190" s="18"/>
      <c r="D190" s="18"/>
      <c r="E190" s="18"/>
      <c r="F190" s="18"/>
      <c r="G190" s="18"/>
      <c r="H190" s="18"/>
      <c r="I190" s="11" t="s">
        <v>46</v>
      </c>
      <c r="J190" s="12" t="str">
        <f t="shared" si="25"/>
        <v>C190</v>
      </c>
      <c r="K190" s="33" t="str">
        <f t="shared" si="26"/>
        <v>C190 = Name of client and/or owner/operator (District Name, Company Name, Etc. Name):</v>
      </c>
      <c r="L190" s="37" t="str">
        <f t="shared" si="27"/>
        <v/>
      </c>
    </row>
    <row r="191" spans="1:12" x14ac:dyDescent="0.25">
      <c r="A191" s="3" t="s">
        <v>125</v>
      </c>
      <c r="B191" s="28"/>
      <c r="C191" s="18"/>
      <c r="D191" s="18"/>
      <c r="E191" s="18"/>
      <c r="F191" s="18"/>
      <c r="G191" s="18"/>
      <c r="H191" s="18"/>
      <c r="I191" s="11" t="s">
        <v>46</v>
      </c>
      <c r="J191" s="12" t="str">
        <f t="shared" si="25"/>
        <v>C191</v>
      </c>
      <c r="K191" s="33" t="str">
        <f t="shared" si="26"/>
        <v>C191 = Name of client and/or owner/operator contact (Person Name):</v>
      </c>
      <c r="L191" s="37" t="str">
        <f t="shared" si="27"/>
        <v/>
      </c>
    </row>
    <row r="192" spans="1:12" x14ac:dyDescent="0.25">
      <c r="A192" s="3" t="s">
        <v>28</v>
      </c>
      <c r="B192" s="52"/>
      <c r="C192" s="18"/>
      <c r="D192" s="18"/>
      <c r="E192" s="18"/>
      <c r="F192" s="18"/>
      <c r="G192" s="18"/>
      <c r="H192" s="18"/>
      <c r="I192" s="11" t="s">
        <v>46</v>
      </c>
      <c r="J192" s="12" t="str">
        <f t="shared" si="25"/>
        <v>C192</v>
      </c>
      <c r="K192" s="33" t="str">
        <f t="shared" si="26"/>
        <v>C192 = Client and/or owner/operator contact phone number:</v>
      </c>
      <c r="L192" s="37" t="str">
        <f t="shared" si="27"/>
        <v/>
      </c>
    </row>
    <row r="193" spans="1:12" x14ac:dyDescent="0.25">
      <c r="A193" s="3" t="s">
        <v>29</v>
      </c>
      <c r="B193" s="28"/>
      <c r="C193" s="18"/>
      <c r="D193" s="18"/>
      <c r="E193" s="18"/>
      <c r="F193" s="18"/>
      <c r="G193" s="18"/>
      <c r="H193" s="18"/>
      <c r="I193" s="11" t="s">
        <v>46</v>
      </c>
      <c r="J193" s="12" t="str">
        <f t="shared" si="25"/>
        <v>C193</v>
      </c>
      <c r="K193" s="33" t="str">
        <f t="shared" si="26"/>
        <v>C193 = Client and/or owner/operator contact email address:</v>
      </c>
      <c r="L193" s="37" t="str">
        <f t="shared" si="27"/>
        <v/>
      </c>
    </row>
    <row r="194" spans="1:12" x14ac:dyDescent="0.25">
      <c r="A194" s="3" t="s">
        <v>127</v>
      </c>
      <c r="B194" s="55"/>
      <c r="C194" s="18"/>
      <c r="D194" s="18"/>
      <c r="E194" s="18"/>
      <c r="F194" s="18"/>
      <c r="G194" s="18"/>
      <c r="H194" s="18"/>
      <c r="I194" s="11" t="s">
        <v>46</v>
      </c>
      <c r="J194" s="12" t="str">
        <f t="shared" si="25"/>
        <v>C194</v>
      </c>
      <c r="K194" s="33" t="str">
        <f t="shared" si="26"/>
        <v>C194 = Original scheduled date for completion (Construction):</v>
      </c>
      <c r="L194" s="37" t="str">
        <f t="shared" si="27"/>
        <v/>
      </c>
    </row>
    <row r="195" spans="1:12" x14ac:dyDescent="0.25">
      <c r="A195" s="3" t="s">
        <v>126</v>
      </c>
      <c r="B195" s="53"/>
      <c r="C195" s="29" t="str">
        <f>IF(C177=FALSE,IF(B195-B194&lt;=0,"On Schedule","Off Schedule"),"")</f>
        <v/>
      </c>
      <c r="D195" s="18"/>
      <c r="E195" s="18"/>
      <c r="F195" s="18"/>
      <c r="G195" s="18"/>
      <c r="H195" s="18"/>
      <c r="I195" s="11" t="s">
        <v>46</v>
      </c>
      <c r="J195" s="12" t="str">
        <f t="shared" si="25"/>
        <v>C195</v>
      </c>
      <c r="K195" s="33" t="str">
        <f t="shared" si="26"/>
        <v>C195 = Actual completion date (Construction):</v>
      </c>
      <c r="L195" s="37" t="str">
        <f t="shared" si="27"/>
        <v/>
      </c>
    </row>
    <row r="196" spans="1:12" x14ac:dyDescent="0.25">
      <c r="A196" s="3" t="s">
        <v>89</v>
      </c>
      <c r="B196" s="28"/>
      <c r="C196" s="18"/>
      <c r="D196" s="18"/>
      <c r="E196" s="18"/>
      <c r="F196" s="18"/>
      <c r="G196" s="18"/>
      <c r="H196" s="18"/>
      <c r="I196" s="11" t="s">
        <v>46</v>
      </c>
      <c r="J196" s="12" t="str">
        <f t="shared" si="25"/>
        <v>C196</v>
      </c>
      <c r="K196" s="33" t="str">
        <f t="shared" si="26"/>
        <v>C196 = Explanation of variance between original and actual completion dates:</v>
      </c>
      <c r="L196" s="37" t="str">
        <f t="shared" si="27"/>
        <v/>
      </c>
    </row>
    <row r="197" spans="1:12" ht="63.7" x14ac:dyDescent="0.25">
      <c r="A197" s="39" t="s">
        <v>98</v>
      </c>
      <c r="B197" s="40"/>
      <c r="C197" s="25" t="str">
        <f>IF(C177=FALSE,IF(B197="0",D197,IF(B197="1-2",E197,IF(B197="3-9",F197,IF(B197="10+",G197,IF(B197="Not Applicable",D197,0))))),"")</f>
        <v/>
      </c>
      <c r="D197" s="25">
        <v>1</v>
      </c>
      <c r="E197" s="25">
        <v>0.75</v>
      </c>
      <c r="F197" s="25">
        <v>0.25</v>
      </c>
      <c r="G197" s="25">
        <v>0</v>
      </c>
      <c r="H197" s="25"/>
      <c r="I197" s="11" t="s">
        <v>45</v>
      </c>
      <c r="J197" s="12" t="str">
        <f t="shared" si="25"/>
        <v>C197</v>
      </c>
      <c r="K197" s="33" t="str">
        <f t="shared" si="26"/>
        <v>C197 = Number of Change Orders on project (select number or Not Applicable):</v>
      </c>
      <c r="L197" s="37" t="str">
        <f t="shared" si="27"/>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198" spans="1:12" x14ac:dyDescent="0.25">
      <c r="A198" s="39" t="s">
        <v>100</v>
      </c>
      <c r="B198" s="51"/>
      <c r="C198" s="25"/>
      <c r="D198" s="25"/>
      <c r="E198" s="25"/>
      <c r="F198" s="25"/>
      <c r="G198" s="25"/>
      <c r="H198" s="25"/>
      <c r="I198" s="11" t="s">
        <v>46</v>
      </c>
      <c r="J198" s="12" t="str">
        <f t="shared" si="25"/>
        <v>C198</v>
      </c>
      <c r="K198" s="33" t="str">
        <f t="shared" si="26"/>
        <v>C198 = Brief explanation of reason for Change Orders (if any):</v>
      </c>
      <c r="L198" s="37" t="str">
        <f t="shared" si="27"/>
        <v/>
      </c>
    </row>
    <row r="199" spans="1:12" ht="63.7" x14ac:dyDescent="0.25">
      <c r="A199" s="39" t="s">
        <v>99</v>
      </c>
      <c r="B199" s="40"/>
      <c r="C199" s="25" t="str">
        <f>IF(C177=FALSE,IF(B199="0",D199,IF(B199="1-2",E199,IF(B199="3+",F199,(IF(B199="Not Applicable",D199,0))))),"")</f>
        <v/>
      </c>
      <c r="D199" s="25">
        <v>1</v>
      </c>
      <c r="E199" s="25">
        <v>0.25</v>
      </c>
      <c r="F199" s="25">
        <v>0</v>
      </c>
      <c r="G199" s="25"/>
      <c r="H199" s="25"/>
      <c r="I199" s="11" t="s">
        <v>45</v>
      </c>
      <c r="J199" s="12" t="str">
        <f t="shared" si="25"/>
        <v>C199</v>
      </c>
      <c r="K199" s="33" t="str">
        <f t="shared" si="26"/>
        <v>C199 = Number of claims filed by contractor (select number or Not Applicable):</v>
      </c>
      <c r="L199" s="37" t="str">
        <f t="shared" si="27"/>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200" spans="1:12" x14ac:dyDescent="0.25">
      <c r="A200" s="3" t="s">
        <v>101</v>
      </c>
      <c r="B200" s="51"/>
      <c r="C200" s="25"/>
      <c r="D200" s="25"/>
      <c r="E200" s="25"/>
      <c r="F200" s="25"/>
      <c r="G200" s="25"/>
      <c r="H200" s="25"/>
      <c r="I200" s="11" t="s">
        <v>46</v>
      </c>
      <c r="J200" s="12" t="str">
        <f t="shared" si="25"/>
        <v>C200</v>
      </c>
      <c r="K200" s="33" t="str">
        <f t="shared" si="26"/>
        <v>C200 = Brief explanation of reason for claims filed by contractor (if any):</v>
      </c>
      <c r="L200" s="37" t="str">
        <f t="shared" si="27"/>
        <v/>
      </c>
    </row>
    <row r="201" spans="1:12" ht="63.7" x14ac:dyDescent="0.25">
      <c r="A201" s="3" t="s">
        <v>161</v>
      </c>
      <c r="B201" s="40"/>
      <c r="C201" s="25" t="str">
        <f>IF(C177=FALSE,IF(B201="0-5",D201,IF(B201="6-20",E201,IF(B201="21-40",F201,IF(B201="41+",G201,(IF(B201="Not Applicable",D201,0)))))),"")</f>
        <v/>
      </c>
      <c r="D201" s="25">
        <v>1</v>
      </c>
      <c r="E201" s="25">
        <v>0.75</v>
      </c>
      <c r="F201" s="25">
        <v>0.35</v>
      </c>
      <c r="G201" s="25">
        <v>0</v>
      </c>
      <c r="H201" s="25"/>
      <c r="I201" s="11" t="s">
        <v>45</v>
      </c>
      <c r="J201" s="12" t="str">
        <f t="shared" si="25"/>
        <v>C201</v>
      </c>
      <c r="K201" s="33" t="str">
        <f t="shared" si="26"/>
        <v>C201 = Number of Requests for Information (RFI's) (select number or Not Applicable):</v>
      </c>
      <c r="L201" s="37" t="str">
        <f t="shared" si="27"/>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202" spans="1:12" x14ac:dyDescent="0.25">
      <c r="A202" s="3" t="s">
        <v>102</v>
      </c>
      <c r="B202" s="51"/>
      <c r="C202" s="25"/>
      <c r="D202" s="25"/>
      <c r="E202" s="25"/>
      <c r="F202" s="25"/>
      <c r="G202" s="25"/>
      <c r="H202" s="25"/>
      <c r="I202" s="11" t="s">
        <v>46</v>
      </c>
      <c r="J202" s="12" t="str">
        <f t="shared" si="25"/>
        <v>C202</v>
      </c>
      <c r="K202" s="33" t="str">
        <f t="shared" si="26"/>
        <v>C202 = Brief explanation of reason for Requests for Information (if any):</v>
      </c>
      <c r="L202" s="37" t="str">
        <f t="shared" si="27"/>
        <v/>
      </c>
    </row>
    <row r="203" spans="1:12" x14ac:dyDescent="0.25">
      <c r="A203" s="3" t="s">
        <v>132</v>
      </c>
      <c r="B203" s="54"/>
      <c r="C203" s="25"/>
      <c r="D203" s="25"/>
      <c r="E203" s="25"/>
      <c r="F203" s="25"/>
      <c r="G203" s="25"/>
      <c r="H203" s="25"/>
      <c r="I203" s="11" t="s">
        <v>46</v>
      </c>
      <c r="J203" s="12" t="str">
        <f t="shared" si="25"/>
        <v>C203</v>
      </c>
      <c r="K203" s="33" t="str">
        <f t="shared" si="26"/>
        <v>C203 = Project size in square feet (if applicable, or acres for site-based professional services respondents):</v>
      </c>
      <c r="L203" s="37" t="str">
        <f t="shared" si="27"/>
        <v/>
      </c>
    </row>
    <row r="204" spans="1:12" x14ac:dyDescent="0.25">
      <c r="A204" s="3" t="s">
        <v>90</v>
      </c>
      <c r="B204" s="51"/>
      <c r="C204" s="18"/>
      <c r="D204" s="18"/>
      <c r="E204" s="18"/>
      <c r="F204" s="18"/>
      <c r="G204" s="18"/>
      <c r="H204" s="18"/>
      <c r="I204" s="11" t="s">
        <v>46</v>
      </c>
      <c r="J204" s="12" t="str">
        <f t="shared" si="25"/>
        <v>C204</v>
      </c>
      <c r="K204" s="33" t="str">
        <f t="shared" si="26"/>
        <v>C204 = Explanation of phasing strategy, if required:</v>
      </c>
      <c r="L204" s="37" t="str">
        <f t="shared" si="27"/>
        <v/>
      </c>
    </row>
    <row r="205" spans="1:12" x14ac:dyDescent="0.25">
      <c r="A205" s="3" t="s">
        <v>91</v>
      </c>
      <c r="B205" s="51"/>
      <c r="C205" s="18"/>
      <c r="D205" s="18"/>
      <c r="E205" s="18"/>
      <c r="F205" s="18"/>
      <c r="G205" s="18"/>
      <c r="H205" s="18"/>
      <c r="I205" s="11" t="s">
        <v>46</v>
      </c>
      <c r="J205" s="12" t="str">
        <f t="shared" si="25"/>
        <v>C205</v>
      </c>
      <c r="K205" s="33" t="str">
        <f t="shared" si="26"/>
        <v>C205 = Awards or other recognition earned by the firm for this project:</v>
      </c>
      <c r="L205" s="37" t="str">
        <f t="shared" si="27"/>
        <v/>
      </c>
    </row>
    <row r="206" spans="1:12" x14ac:dyDescent="0.25">
      <c r="A206" s="20" t="s">
        <v>201</v>
      </c>
      <c r="B206" s="50"/>
      <c r="C206" s="22"/>
      <c r="D206" s="22"/>
      <c r="E206" s="22"/>
      <c r="F206" s="22"/>
      <c r="G206" s="22"/>
      <c r="H206" s="22"/>
      <c r="I206" s="21"/>
      <c r="J206" s="21"/>
      <c r="K206" s="36"/>
      <c r="L206" s="36"/>
    </row>
    <row r="207" spans="1:12" ht="63.7" x14ac:dyDescent="0.25">
      <c r="A207" s="23" t="s">
        <v>138</v>
      </c>
      <c r="B207" s="56"/>
      <c r="C207" s="18" t="b">
        <f>ISBLANK(B207)</f>
        <v>1</v>
      </c>
      <c r="D207" s="18"/>
      <c r="E207" s="18"/>
      <c r="F207" s="18"/>
      <c r="G207" s="18"/>
      <c r="H207" s="18"/>
      <c r="I207" s="11" t="s">
        <v>45</v>
      </c>
      <c r="J207" s="12" t="str">
        <f t="shared" ref="J207:J235" si="28">ADDRESS(ROW(C207),COLUMN(C207),4)</f>
        <v>C207</v>
      </c>
      <c r="K207" s="33" t="str">
        <f t="shared" ref="K207:K235" si="29">ADDRESS(ROW(C207),COLUMN(C207),4)&amp;" = "&amp;A207</f>
        <v>C207 = Project name (must be populated if subsequent project information is completed):</v>
      </c>
      <c r="L207" s="37" t="str">
        <f t="shared" ref="L207:L235" si="30">IF(I207="Yes","The required response of: "&amp;A207&amp;" is weighted based on the following values: "&amp;D207&amp;", "&amp;E207&amp;", "&amp;F207&amp;", "&amp;G207&amp;", "&amp;H207&amp;". These are the tiered weights associated with the bands currently available for selection in the drop down menu. The answer selected from the drop down menu is then applied to the numerical value established in the summary sheet."&amp;IF(ISBLANK(B207),"","The current selection of "&amp;B207&amp;" from the drop down will apply a weighted value of "&amp;C207&amp;" to the numerical value established on the summary sheet."),"")</f>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208" spans="1:12" x14ac:dyDescent="0.25">
      <c r="A208" s="23" t="s">
        <v>23</v>
      </c>
      <c r="B208" s="51"/>
      <c r="C208" s="18"/>
      <c r="D208" s="18"/>
      <c r="E208" s="18"/>
      <c r="F208" s="18"/>
      <c r="G208" s="18"/>
      <c r="H208" s="18"/>
      <c r="I208" s="11" t="s">
        <v>46</v>
      </c>
      <c r="J208" s="12" t="str">
        <f t="shared" si="28"/>
        <v>C208</v>
      </c>
      <c r="K208" s="33" t="str">
        <f t="shared" si="29"/>
        <v>C208 = Project address:</v>
      </c>
      <c r="L208" s="37" t="str">
        <f t="shared" si="30"/>
        <v/>
      </c>
    </row>
    <row r="209" spans="1:12" ht="50.95" x14ac:dyDescent="0.25">
      <c r="A209" s="23" t="s">
        <v>156</v>
      </c>
      <c r="B209" s="45"/>
      <c r="C209" s="25" t="str">
        <f>IF(C207=FALSE,IF(B209="Yes",D209,IF(B209="No",E209,0)),"")</f>
        <v/>
      </c>
      <c r="D209" s="25">
        <v>1</v>
      </c>
      <c r="E209" s="25">
        <v>0</v>
      </c>
      <c r="F209" s="30" t="s">
        <v>77</v>
      </c>
      <c r="G209" s="25"/>
      <c r="H209" s="25"/>
      <c r="I209" s="11" t="s">
        <v>45</v>
      </c>
      <c r="J209" s="12" t="str">
        <f t="shared" si="28"/>
        <v>C209</v>
      </c>
      <c r="K209" s="33" t="str">
        <f t="shared" si="29"/>
        <v>C209 = Project located in Harris and continguous Counties.</v>
      </c>
      <c r="L209" s="37" t="str">
        <f t="shared" si="30"/>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210" spans="1:12" ht="50.95" x14ac:dyDescent="0.25">
      <c r="A210" s="3" t="s">
        <v>96</v>
      </c>
      <c r="B210" s="45"/>
      <c r="C210" s="18" t="str">
        <f>IF(C207=FALSE,IF(B210="Yes",D210,IF(B210="No",E210,0)),"")</f>
        <v/>
      </c>
      <c r="D210" s="18">
        <v>1</v>
      </c>
      <c r="E210" s="18">
        <v>0</v>
      </c>
      <c r="F210" s="13" t="s">
        <v>77</v>
      </c>
      <c r="G210" s="13"/>
      <c r="H210" s="13"/>
      <c r="I210" s="11" t="s">
        <v>45</v>
      </c>
      <c r="J210" s="12" t="str">
        <f t="shared" si="28"/>
        <v>C210</v>
      </c>
      <c r="K210" s="33" t="str">
        <f t="shared" si="29"/>
        <v>C210 = Project completed as part of an IDIQ.</v>
      </c>
      <c r="L210" s="37" t="str">
        <f t="shared" si="30"/>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211" spans="1:12" x14ac:dyDescent="0.25">
      <c r="A211" s="3" t="s">
        <v>122</v>
      </c>
      <c r="B211" s="28"/>
      <c r="C211" s="18"/>
      <c r="D211" s="18"/>
      <c r="E211" s="18"/>
      <c r="F211" s="18"/>
      <c r="G211" s="18"/>
      <c r="H211" s="18"/>
      <c r="I211" s="11" t="s">
        <v>46</v>
      </c>
      <c r="J211" s="12" t="str">
        <f t="shared" si="28"/>
        <v>C211</v>
      </c>
      <c r="K211" s="33" t="str">
        <f t="shared" si="29"/>
        <v>C211 = Brief Description of project scope (adjust row height as necessary to fit response in cell):</v>
      </c>
      <c r="L211" s="37" t="str">
        <f t="shared" si="30"/>
        <v/>
      </c>
    </row>
    <row r="212" spans="1:12" x14ac:dyDescent="0.25">
      <c r="A212" s="3" t="s">
        <v>24</v>
      </c>
      <c r="B212" s="42"/>
      <c r="C212" s="38" t="str">
        <f>IF(C207=FALSE,B212,"")</f>
        <v/>
      </c>
      <c r="D212" s="18"/>
      <c r="E212" s="18"/>
      <c r="F212" s="18"/>
      <c r="G212" s="18"/>
      <c r="H212" s="18"/>
      <c r="I212" s="11" t="s">
        <v>46</v>
      </c>
      <c r="J212" s="12" t="str">
        <f t="shared" si="28"/>
        <v>C212</v>
      </c>
      <c r="K212" s="33" t="str">
        <f t="shared" si="29"/>
        <v>C212 = Year project completed (or "In Design" or "Under Construction”):</v>
      </c>
      <c r="L212" s="37" t="str">
        <f t="shared" si="30"/>
        <v/>
      </c>
    </row>
    <row r="213" spans="1:12" ht="52.35" customHeight="1" x14ac:dyDescent="0.25">
      <c r="A213" s="3" t="s">
        <v>123</v>
      </c>
      <c r="B213" s="28"/>
      <c r="C213" s="18"/>
      <c r="D213" s="18"/>
      <c r="E213" s="18"/>
      <c r="F213" s="18"/>
      <c r="G213" s="18"/>
      <c r="H213" s="18"/>
      <c r="I213" s="11" t="s">
        <v>46</v>
      </c>
      <c r="J213" s="12" t="str">
        <f t="shared" si="28"/>
        <v>C213</v>
      </c>
      <c r="K213" s="33" t="str">
        <f t="shared" si="29"/>
        <v>C213 = Brief description of services provided (adjust row height as necessary to fit response in cell):</v>
      </c>
      <c r="L213" s="37" t="str">
        <f t="shared" si="30"/>
        <v/>
      </c>
    </row>
    <row r="214" spans="1:12" x14ac:dyDescent="0.25">
      <c r="A214" s="3" t="s">
        <v>25</v>
      </c>
      <c r="B214" s="28"/>
      <c r="C214" s="18"/>
      <c r="D214" s="18"/>
      <c r="E214" s="18"/>
      <c r="F214" s="18"/>
      <c r="G214" s="18"/>
      <c r="H214" s="18"/>
      <c r="I214" s="11" t="s">
        <v>46</v>
      </c>
      <c r="J214" s="12" t="str">
        <f t="shared" si="28"/>
        <v>C214</v>
      </c>
      <c r="K214" s="33" t="str">
        <f t="shared" si="29"/>
        <v>C214 = Name of "prime" firm principal in charge:</v>
      </c>
      <c r="L214" s="37" t="str">
        <f t="shared" si="30"/>
        <v/>
      </c>
    </row>
    <row r="215" spans="1:12" x14ac:dyDescent="0.25">
      <c r="A215" s="3" t="s">
        <v>26</v>
      </c>
      <c r="B215" s="28"/>
      <c r="C215" s="18"/>
      <c r="D215" s="18"/>
      <c r="E215" s="18"/>
      <c r="F215" s="18"/>
      <c r="G215" s="18"/>
      <c r="H215" s="18"/>
      <c r="I215" s="11" t="s">
        <v>46</v>
      </c>
      <c r="J215" s="12" t="str">
        <f t="shared" si="28"/>
        <v>C215</v>
      </c>
      <c r="K215" s="33" t="str">
        <f t="shared" si="29"/>
        <v>C215 = Name of "prime" firm project manager:</v>
      </c>
      <c r="L215" s="37" t="str">
        <f t="shared" si="30"/>
        <v/>
      </c>
    </row>
    <row r="216" spans="1:12" x14ac:dyDescent="0.25">
      <c r="A216" s="24" t="s">
        <v>27</v>
      </c>
      <c r="B216" s="47"/>
      <c r="C216" s="16"/>
      <c r="D216" s="16"/>
      <c r="E216" s="16"/>
      <c r="F216" s="16"/>
      <c r="G216" s="16"/>
      <c r="H216" s="16"/>
      <c r="I216" s="16"/>
      <c r="J216" s="12" t="str">
        <f t="shared" si="28"/>
        <v>C216</v>
      </c>
      <c r="K216" s="33" t="str">
        <f t="shared" si="29"/>
        <v>C216 = List up to 3 names of firm staff involved:</v>
      </c>
      <c r="L216" s="37" t="str">
        <f t="shared" si="30"/>
        <v/>
      </c>
    </row>
    <row r="217" spans="1:12" x14ac:dyDescent="0.25">
      <c r="A217" s="3" t="s">
        <v>103</v>
      </c>
      <c r="B217" s="28"/>
      <c r="C217" s="18"/>
      <c r="D217" s="18"/>
      <c r="E217" s="18"/>
      <c r="F217" s="18"/>
      <c r="G217" s="18"/>
      <c r="H217" s="18"/>
      <c r="I217" s="11" t="s">
        <v>46</v>
      </c>
      <c r="J217" s="12" t="str">
        <f t="shared" si="28"/>
        <v>C217</v>
      </c>
      <c r="K217" s="33" t="str">
        <f t="shared" si="29"/>
        <v>C217 = Staff name (1)</v>
      </c>
      <c r="L217" s="37" t="str">
        <f t="shared" si="30"/>
        <v/>
      </c>
    </row>
    <row r="218" spans="1:12" x14ac:dyDescent="0.25">
      <c r="A218" s="3" t="s">
        <v>104</v>
      </c>
      <c r="B218" s="28"/>
      <c r="C218" s="18"/>
      <c r="D218" s="18"/>
      <c r="E218" s="18"/>
      <c r="F218" s="18"/>
      <c r="G218" s="18"/>
      <c r="H218" s="18"/>
      <c r="I218" s="11" t="s">
        <v>46</v>
      </c>
      <c r="J218" s="12" t="str">
        <f t="shared" si="28"/>
        <v>C218</v>
      </c>
      <c r="K218" s="33" t="str">
        <f t="shared" si="29"/>
        <v>C218 = Staff name (2)</v>
      </c>
      <c r="L218" s="37" t="str">
        <f t="shared" si="30"/>
        <v/>
      </c>
    </row>
    <row r="219" spans="1:12" x14ac:dyDescent="0.25">
      <c r="A219" s="3" t="s">
        <v>105</v>
      </c>
      <c r="B219" s="51"/>
      <c r="C219" s="18"/>
      <c r="D219" s="18"/>
      <c r="E219" s="18"/>
      <c r="F219" s="18"/>
      <c r="G219" s="18"/>
      <c r="H219" s="18"/>
      <c r="I219" s="11" t="s">
        <v>46</v>
      </c>
      <c r="J219" s="12" t="str">
        <f t="shared" si="28"/>
        <v>C219</v>
      </c>
      <c r="K219" s="33" t="str">
        <f t="shared" si="29"/>
        <v>C219 = Staff name (3)</v>
      </c>
      <c r="L219" s="37" t="str">
        <f t="shared" si="30"/>
        <v/>
      </c>
    </row>
    <row r="220" spans="1:12" x14ac:dyDescent="0.25">
      <c r="A220" s="3" t="s">
        <v>124</v>
      </c>
      <c r="B220" s="28"/>
      <c r="C220" s="18"/>
      <c r="D220" s="18"/>
      <c r="E220" s="18"/>
      <c r="F220" s="18"/>
      <c r="G220" s="18"/>
      <c r="H220" s="18"/>
      <c r="I220" s="11" t="s">
        <v>46</v>
      </c>
      <c r="J220" s="12" t="str">
        <f t="shared" si="28"/>
        <v>C220</v>
      </c>
      <c r="K220" s="33" t="str">
        <f t="shared" si="29"/>
        <v>C220 = Name of client and/or owner/operator (District Name, Company Name, Etc. Name):</v>
      </c>
      <c r="L220" s="37" t="str">
        <f t="shared" si="30"/>
        <v/>
      </c>
    </row>
    <row r="221" spans="1:12" x14ac:dyDescent="0.25">
      <c r="A221" s="3" t="s">
        <v>125</v>
      </c>
      <c r="B221" s="28"/>
      <c r="C221" s="18"/>
      <c r="D221" s="18"/>
      <c r="E221" s="18"/>
      <c r="F221" s="18"/>
      <c r="G221" s="18"/>
      <c r="H221" s="18"/>
      <c r="I221" s="11" t="s">
        <v>46</v>
      </c>
      <c r="J221" s="12" t="str">
        <f t="shared" si="28"/>
        <v>C221</v>
      </c>
      <c r="K221" s="33" t="str">
        <f t="shared" si="29"/>
        <v>C221 = Name of client and/or owner/operator contact (Person Name):</v>
      </c>
      <c r="L221" s="37" t="str">
        <f t="shared" si="30"/>
        <v/>
      </c>
    </row>
    <row r="222" spans="1:12" x14ac:dyDescent="0.25">
      <c r="A222" s="3" t="s">
        <v>28</v>
      </c>
      <c r="B222" s="52"/>
      <c r="C222" s="18"/>
      <c r="D222" s="18"/>
      <c r="E222" s="18"/>
      <c r="F222" s="18"/>
      <c r="G222" s="18"/>
      <c r="H222" s="18"/>
      <c r="I222" s="11" t="s">
        <v>46</v>
      </c>
      <c r="J222" s="12" t="str">
        <f t="shared" si="28"/>
        <v>C222</v>
      </c>
      <c r="K222" s="33" t="str">
        <f t="shared" si="29"/>
        <v>C222 = Client and/or owner/operator contact phone number:</v>
      </c>
      <c r="L222" s="37" t="str">
        <f t="shared" si="30"/>
        <v/>
      </c>
    </row>
    <row r="223" spans="1:12" x14ac:dyDescent="0.25">
      <c r="A223" s="3" t="s">
        <v>29</v>
      </c>
      <c r="B223" s="28"/>
      <c r="C223" s="18"/>
      <c r="D223" s="18"/>
      <c r="E223" s="18"/>
      <c r="F223" s="18"/>
      <c r="G223" s="18"/>
      <c r="H223" s="18"/>
      <c r="I223" s="11" t="s">
        <v>46</v>
      </c>
      <c r="J223" s="12" t="str">
        <f t="shared" si="28"/>
        <v>C223</v>
      </c>
      <c r="K223" s="33" t="str">
        <f t="shared" si="29"/>
        <v>C223 = Client and/or owner/operator contact email address:</v>
      </c>
      <c r="L223" s="37" t="str">
        <f t="shared" si="30"/>
        <v/>
      </c>
    </row>
    <row r="224" spans="1:12" x14ac:dyDescent="0.25">
      <c r="A224" s="3" t="s">
        <v>127</v>
      </c>
      <c r="B224" s="55"/>
      <c r="C224" s="18"/>
      <c r="D224" s="18"/>
      <c r="E224" s="18"/>
      <c r="F224" s="18"/>
      <c r="G224" s="18"/>
      <c r="H224" s="18"/>
      <c r="I224" s="11" t="s">
        <v>46</v>
      </c>
      <c r="J224" s="12" t="str">
        <f t="shared" si="28"/>
        <v>C224</v>
      </c>
      <c r="K224" s="33" t="str">
        <f t="shared" si="29"/>
        <v>C224 = Original scheduled date for completion (Construction):</v>
      </c>
      <c r="L224" s="37" t="str">
        <f t="shared" si="30"/>
        <v/>
      </c>
    </row>
    <row r="225" spans="1:12" x14ac:dyDescent="0.25">
      <c r="A225" s="3" t="s">
        <v>126</v>
      </c>
      <c r="B225" s="53"/>
      <c r="C225" s="29" t="str">
        <f>IF(C207=FALSE,IF(B225-B224&lt;=0,"On Schedule","Off Schedule"),"")</f>
        <v/>
      </c>
      <c r="D225" s="18"/>
      <c r="E225" s="18"/>
      <c r="F225" s="18"/>
      <c r="G225" s="18"/>
      <c r="H225" s="18"/>
      <c r="I225" s="11" t="s">
        <v>46</v>
      </c>
      <c r="J225" s="12" t="str">
        <f t="shared" si="28"/>
        <v>C225</v>
      </c>
      <c r="K225" s="33" t="str">
        <f t="shared" si="29"/>
        <v>C225 = Actual completion date (Construction):</v>
      </c>
      <c r="L225" s="37" t="str">
        <f t="shared" si="30"/>
        <v/>
      </c>
    </row>
    <row r="226" spans="1:12" x14ac:dyDescent="0.25">
      <c r="A226" s="3" t="s">
        <v>89</v>
      </c>
      <c r="B226" s="28"/>
      <c r="C226" s="18"/>
      <c r="D226" s="18"/>
      <c r="E226" s="18"/>
      <c r="F226" s="18"/>
      <c r="G226" s="18"/>
      <c r="H226" s="18"/>
      <c r="I226" s="11" t="s">
        <v>46</v>
      </c>
      <c r="J226" s="12" t="str">
        <f t="shared" si="28"/>
        <v>C226</v>
      </c>
      <c r="K226" s="33" t="str">
        <f t="shared" si="29"/>
        <v>C226 = Explanation of variance between original and actual completion dates:</v>
      </c>
      <c r="L226" s="37" t="str">
        <f t="shared" si="30"/>
        <v/>
      </c>
    </row>
    <row r="227" spans="1:12" ht="63.7" x14ac:dyDescent="0.25">
      <c r="A227" s="39" t="s">
        <v>98</v>
      </c>
      <c r="B227" s="40"/>
      <c r="C227" s="25" t="str">
        <f>IF(C207=FALSE,IF(B227="0",D227,IF(B227="1-2",E227,IF(B227="3-9",F227,IF(B227="10+",G227,IF(B227="Not Applicable",D227,0))))),"")</f>
        <v/>
      </c>
      <c r="D227" s="25">
        <v>1</v>
      </c>
      <c r="E227" s="25">
        <v>0.75</v>
      </c>
      <c r="F227" s="25">
        <v>0.25</v>
      </c>
      <c r="G227" s="25">
        <v>0</v>
      </c>
      <c r="H227" s="25"/>
      <c r="I227" s="11" t="s">
        <v>45</v>
      </c>
      <c r="J227" s="12" t="str">
        <f t="shared" si="28"/>
        <v>C227</v>
      </c>
      <c r="K227" s="33" t="str">
        <f t="shared" si="29"/>
        <v>C227 = Number of Change Orders on project (select number or Not Applicable):</v>
      </c>
      <c r="L227" s="37" t="str">
        <f t="shared" si="30"/>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228" spans="1:12" x14ac:dyDescent="0.25">
      <c r="A228" s="39" t="s">
        <v>100</v>
      </c>
      <c r="B228" s="51"/>
      <c r="C228" s="25"/>
      <c r="D228" s="25"/>
      <c r="E228" s="25"/>
      <c r="F228" s="25"/>
      <c r="G228" s="25"/>
      <c r="H228" s="25"/>
      <c r="I228" s="11" t="s">
        <v>46</v>
      </c>
      <c r="J228" s="12" t="str">
        <f t="shared" si="28"/>
        <v>C228</v>
      </c>
      <c r="K228" s="33" t="str">
        <f t="shared" si="29"/>
        <v>C228 = Brief explanation of reason for Change Orders (if any):</v>
      </c>
      <c r="L228" s="37" t="str">
        <f t="shared" si="30"/>
        <v/>
      </c>
    </row>
    <row r="229" spans="1:12" ht="63.7" x14ac:dyDescent="0.25">
      <c r="A229" s="39" t="s">
        <v>99</v>
      </c>
      <c r="B229" s="40"/>
      <c r="C229" s="25" t="str">
        <f>IF(C207=FALSE,IF(B229="0",D229,IF(B229="1-2",E229,IF(B229="3+",F229,(IF(B229="Not Applicable",D229,0))))),"")</f>
        <v/>
      </c>
      <c r="D229" s="25">
        <v>1</v>
      </c>
      <c r="E229" s="25">
        <v>0.25</v>
      </c>
      <c r="F229" s="25">
        <v>0</v>
      </c>
      <c r="G229" s="25"/>
      <c r="H229" s="25"/>
      <c r="I229" s="11" t="s">
        <v>45</v>
      </c>
      <c r="J229" s="12" t="str">
        <f t="shared" si="28"/>
        <v>C229</v>
      </c>
      <c r="K229" s="33" t="str">
        <f t="shared" si="29"/>
        <v>C229 = Number of claims filed by contractor (select number or Not Applicable):</v>
      </c>
      <c r="L229" s="37" t="str">
        <f t="shared" si="30"/>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230" spans="1:12" x14ac:dyDescent="0.25">
      <c r="A230" s="3" t="s">
        <v>101</v>
      </c>
      <c r="B230" s="51"/>
      <c r="C230" s="25"/>
      <c r="D230" s="25"/>
      <c r="E230" s="25"/>
      <c r="F230" s="25"/>
      <c r="G230" s="25"/>
      <c r="H230" s="25"/>
      <c r="I230" s="11" t="s">
        <v>46</v>
      </c>
      <c r="J230" s="12" t="str">
        <f t="shared" si="28"/>
        <v>C230</v>
      </c>
      <c r="K230" s="33" t="str">
        <f t="shared" si="29"/>
        <v>C230 = Brief explanation of reason for claims filed by contractor (if any):</v>
      </c>
      <c r="L230" s="37" t="str">
        <f t="shared" si="30"/>
        <v/>
      </c>
    </row>
    <row r="231" spans="1:12" ht="63.7" x14ac:dyDescent="0.25">
      <c r="A231" s="3" t="s">
        <v>161</v>
      </c>
      <c r="B231" s="40"/>
      <c r="C231" s="25" t="str">
        <f>IF(C207=FALSE,IF(B231="0-5",D231,IF(B231="6-20",E231,IF(B231="21-40",F231,IF(B231="41+",G231,(IF(B231="Not Applicable",D231,0)))))),"")</f>
        <v/>
      </c>
      <c r="D231" s="25">
        <v>1</v>
      </c>
      <c r="E231" s="25">
        <v>0.75</v>
      </c>
      <c r="F231" s="25">
        <v>0.35</v>
      </c>
      <c r="G231" s="25">
        <v>0</v>
      </c>
      <c r="H231" s="25"/>
      <c r="I231" s="11" t="s">
        <v>45</v>
      </c>
      <c r="J231" s="12" t="str">
        <f t="shared" si="28"/>
        <v>C231</v>
      </c>
      <c r="K231" s="33" t="str">
        <f t="shared" si="29"/>
        <v>C231 = Number of Requests for Information (RFI's) (select number or Not Applicable):</v>
      </c>
      <c r="L231" s="37" t="str">
        <f t="shared" si="30"/>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232" spans="1:12" x14ac:dyDescent="0.25">
      <c r="A232" s="3" t="s">
        <v>102</v>
      </c>
      <c r="B232" s="51"/>
      <c r="C232" s="25"/>
      <c r="D232" s="25"/>
      <c r="E232" s="25"/>
      <c r="F232" s="25"/>
      <c r="G232" s="25"/>
      <c r="H232" s="25"/>
      <c r="I232" s="11" t="s">
        <v>46</v>
      </c>
      <c r="J232" s="12" t="str">
        <f t="shared" si="28"/>
        <v>C232</v>
      </c>
      <c r="K232" s="33" t="str">
        <f t="shared" si="29"/>
        <v>C232 = Brief explanation of reason for Requests for Information (if any):</v>
      </c>
      <c r="L232" s="37" t="str">
        <f t="shared" si="30"/>
        <v/>
      </c>
    </row>
    <row r="233" spans="1:12" x14ac:dyDescent="0.25">
      <c r="A233" s="3" t="s">
        <v>132</v>
      </c>
      <c r="B233" s="54"/>
      <c r="C233" s="25"/>
      <c r="D233" s="25"/>
      <c r="E233" s="25"/>
      <c r="F233" s="25"/>
      <c r="G233" s="25"/>
      <c r="H233" s="25"/>
      <c r="I233" s="11" t="s">
        <v>46</v>
      </c>
      <c r="J233" s="12" t="str">
        <f t="shared" si="28"/>
        <v>C233</v>
      </c>
      <c r="K233" s="33" t="str">
        <f t="shared" si="29"/>
        <v>C233 = Project size in square feet (if applicable, or acres for site-based professional services respondents):</v>
      </c>
      <c r="L233" s="37" t="str">
        <f t="shared" si="30"/>
        <v/>
      </c>
    </row>
    <row r="234" spans="1:12" x14ac:dyDescent="0.25">
      <c r="A234" s="3" t="s">
        <v>90</v>
      </c>
      <c r="B234" s="51"/>
      <c r="C234" s="18"/>
      <c r="D234" s="18"/>
      <c r="E234" s="18"/>
      <c r="F234" s="18"/>
      <c r="G234" s="18"/>
      <c r="H234" s="18"/>
      <c r="I234" s="11" t="s">
        <v>46</v>
      </c>
      <c r="J234" s="12" t="str">
        <f t="shared" si="28"/>
        <v>C234</v>
      </c>
      <c r="K234" s="33" t="str">
        <f t="shared" si="29"/>
        <v>C234 = Explanation of phasing strategy, if required:</v>
      </c>
      <c r="L234" s="37" t="str">
        <f t="shared" si="30"/>
        <v/>
      </c>
    </row>
    <row r="235" spans="1:12" x14ac:dyDescent="0.25">
      <c r="A235" s="3" t="s">
        <v>91</v>
      </c>
      <c r="B235" s="51"/>
      <c r="C235" s="18"/>
      <c r="D235" s="18"/>
      <c r="E235" s="18"/>
      <c r="F235" s="18"/>
      <c r="G235" s="18"/>
      <c r="H235" s="18"/>
      <c r="I235" s="11" t="s">
        <v>46</v>
      </c>
      <c r="J235" s="12" t="str">
        <f t="shared" si="28"/>
        <v>C235</v>
      </c>
      <c r="K235" s="33" t="str">
        <f t="shared" si="29"/>
        <v>C235 = Awards or other recognition earned by the firm for this project:</v>
      </c>
      <c r="L235" s="37" t="str">
        <f t="shared" si="30"/>
        <v/>
      </c>
    </row>
    <row r="236" spans="1:12" x14ac:dyDescent="0.25">
      <c r="A236" s="20" t="s">
        <v>202</v>
      </c>
      <c r="B236" s="50"/>
      <c r="C236" s="22"/>
      <c r="D236" s="22"/>
      <c r="E236" s="22"/>
      <c r="F236" s="22"/>
      <c r="G236" s="22"/>
      <c r="H236" s="22"/>
      <c r="I236" s="21"/>
      <c r="J236" s="21"/>
      <c r="K236" s="36"/>
      <c r="L236" s="36"/>
    </row>
    <row r="237" spans="1:12" ht="63.7" x14ac:dyDescent="0.25">
      <c r="A237" s="23" t="s">
        <v>138</v>
      </c>
      <c r="B237" s="56"/>
      <c r="C237" s="18" t="b">
        <f>ISBLANK(B237)</f>
        <v>1</v>
      </c>
      <c r="D237" s="18"/>
      <c r="E237" s="18"/>
      <c r="F237" s="18"/>
      <c r="G237" s="18"/>
      <c r="H237" s="18"/>
      <c r="I237" s="11" t="s">
        <v>45</v>
      </c>
      <c r="J237" s="12" t="str">
        <f t="shared" ref="J237:J265" si="31">ADDRESS(ROW(C237),COLUMN(C237),4)</f>
        <v>C237</v>
      </c>
      <c r="K237" s="33" t="str">
        <f t="shared" ref="K237:K265" si="32">ADDRESS(ROW(C237),COLUMN(C237),4)&amp;" = "&amp;A237</f>
        <v>C237 = Project name (must be populated if subsequent project information is completed):</v>
      </c>
      <c r="L237" s="37" t="str">
        <f t="shared" ref="L237:L265" si="33">IF(I237="Yes","The required response of: "&amp;A237&amp;" is weighted based on the following values: "&amp;D237&amp;", "&amp;E237&amp;", "&amp;F237&amp;", "&amp;G237&amp;", "&amp;H237&amp;". These are the tiered weights associated with the bands currently available for selection in the drop down menu. The answer selected from the drop down menu is then applied to the numerical value established in the summary sheet."&amp;IF(ISBLANK(B237),"","The current selection of "&amp;B237&amp;" from the drop down will apply a weighted value of "&amp;C237&amp;" to the numerical value established on the summary sheet."),"")</f>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238" spans="1:12" x14ac:dyDescent="0.25">
      <c r="A238" s="23" t="s">
        <v>23</v>
      </c>
      <c r="B238" s="51"/>
      <c r="C238" s="18"/>
      <c r="D238" s="18"/>
      <c r="E238" s="18"/>
      <c r="F238" s="18"/>
      <c r="G238" s="18"/>
      <c r="H238" s="18"/>
      <c r="I238" s="11" t="s">
        <v>46</v>
      </c>
      <c r="J238" s="12" t="str">
        <f t="shared" si="31"/>
        <v>C238</v>
      </c>
      <c r="K238" s="33" t="str">
        <f t="shared" si="32"/>
        <v>C238 = Project address:</v>
      </c>
      <c r="L238" s="37" t="str">
        <f t="shared" si="33"/>
        <v/>
      </c>
    </row>
    <row r="239" spans="1:12" ht="50.95" x14ac:dyDescent="0.25">
      <c r="A239" s="23" t="s">
        <v>156</v>
      </c>
      <c r="B239" s="45"/>
      <c r="C239" s="25" t="str">
        <f>IF(C237=FALSE,IF(B239="Yes",D239,IF(B239="No",E239,0)),"")</f>
        <v/>
      </c>
      <c r="D239" s="25">
        <v>1</v>
      </c>
      <c r="E239" s="25">
        <v>0</v>
      </c>
      <c r="F239" s="30" t="s">
        <v>77</v>
      </c>
      <c r="G239" s="25"/>
      <c r="H239" s="25"/>
      <c r="I239" s="11" t="s">
        <v>45</v>
      </c>
      <c r="J239" s="12" t="str">
        <f t="shared" si="31"/>
        <v>C239</v>
      </c>
      <c r="K239" s="33" t="str">
        <f t="shared" si="32"/>
        <v>C239 = Project located in Harris and continguous Counties.</v>
      </c>
      <c r="L239" s="37" t="str">
        <f t="shared" si="33"/>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240" spans="1:12" ht="50.95" x14ac:dyDescent="0.25">
      <c r="A240" s="3" t="s">
        <v>96</v>
      </c>
      <c r="B240" s="45"/>
      <c r="C240" s="18" t="str">
        <f>IF(C237=FALSE,IF(B240="Yes",D240,IF(B240="No",E240,0)),"")</f>
        <v/>
      </c>
      <c r="D240" s="18">
        <v>1</v>
      </c>
      <c r="E240" s="18">
        <v>0</v>
      </c>
      <c r="F240" s="13" t="s">
        <v>77</v>
      </c>
      <c r="G240" s="13"/>
      <c r="H240" s="13"/>
      <c r="I240" s="11" t="s">
        <v>45</v>
      </c>
      <c r="J240" s="12" t="str">
        <f t="shared" si="31"/>
        <v>C240</v>
      </c>
      <c r="K240" s="33" t="str">
        <f t="shared" si="32"/>
        <v>C240 = Project completed as part of an IDIQ.</v>
      </c>
      <c r="L240" s="37" t="str">
        <f t="shared" si="33"/>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241" spans="1:12" x14ac:dyDescent="0.25">
      <c r="A241" s="3" t="s">
        <v>122</v>
      </c>
      <c r="B241" s="28"/>
      <c r="C241" s="18"/>
      <c r="D241" s="18"/>
      <c r="E241" s="18"/>
      <c r="F241" s="18"/>
      <c r="G241" s="18"/>
      <c r="H241" s="18"/>
      <c r="I241" s="11" t="s">
        <v>46</v>
      </c>
      <c r="J241" s="12" t="str">
        <f t="shared" si="31"/>
        <v>C241</v>
      </c>
      <c r="K241" s="33" t="str">
        <f t="shared" si="32"/>
        <v>C241 = Brief Description of project scope (adjust row height as necessary to fit response in cell):</v>
      </c>
      <c r="L241" s="37" t="str">
        <f t="shared" si="33"/>
        <v/>
      </c>
    </row>
    <row r="242" spans="1:12" x14ac:dyDescent="0.25">
      <c r="A242" s="3" t="s">
        <v>24</v>
      </c>
      <c r="B242" s="42"/>
      <c r="C242" s="38" t="str">
        <f>IF(C237=FALSE,B242,"")</f>
        <v/>
      </c>
      <c r="D242" s="18"/>
      <c r="E242" s="18"/>
      <c r="F242" s="18"/>
      <c r="G242" s="18"/>
      <c r="H242" s="18"/>
      <c r="I242" s="11" t="s">
        <v>46</v>
      </c>
      <c r="J242" s="12" t="str">
        <f t="shared" si="31"/>
        <v>C242</v>
      </c>
      <c r="K242" s="33" t="str">
        <f t="shared" si="32"/>
        <v>C242 = Year project completed (or "In Design" or "Under Construction”):</v>
      </c>
      <c r="L242" s="37" t="str">
        <f t="shared" si="33"/>
        <v/>
      </c>
    </row>
    <row r="243" spans="1:12" ht="52.35" customHeight="1" x14ac:dyDescent="0.25">
      <c r="A243" s="3" t="s">
        <v>123</v>
      </c>
      <c r="B243" s="28"/>
      <c r="C243" s="18"/>
      <c r="D243" s="18"/>
      <c r="E243" s="18"/>
      <c r="F243" s="18"/>
      <c r="G243" s="18"/>
      <c r="H243" s="18"/>
      <c r="I243" s="11" t="s">
        <v>46</v>
      </c>
      <c r="J243" s="12" t="str">
        <f t="shared" si="31"/>
        <v>C243</v>
      </c>
      <c r="K243" s="33" t="str">
        <f t="shared" si="32"/>
        <v>C243 = Brief description of services provided (adjust row height as necessary to fit response in cell):</v>
      </c>
      <c r="L243" s="37" t="str">
        <f t="shared" si="33"/>
        <v/>
      </c>
    </row>
    <row r="244" spans="1:12" x14ac:dyDescent="0.25">
      <c r="A244" s="3" t="s">
        <v>25</v>
      </c>
      <c r="B244" s="28"/>
      <c r="C244" s="18"/>
      <c r="D244" s="18"/>
      <c r="E244" s="18"/>
      <c r="F244" s="18"/>
      <c r="G244" s="18"/>
      <c r="H244" s="18"/>
      <c r="I244" s="11" t="s">
        <v>46</v>
      </c>
      <c r="J244" s="12" t="str">
        <f t="shared" si="31"/>
        <v>C244</v>
      </c>
      <c r="K244" s="33" t="str">
        <f t="shared" si="32"/>
        <v>C244 = Name of "prime" firm principal in charge:</v>
      </c>
      <c r="L244" s="37" t="str">
        <f t="shared" si="33"/>
        <v/>
      </c>
    </row>
    <row r="245" spans="1:12" x14ac:dyDescent="0.25">
      <c r="A245" s="3" t="s">
        <v>26</v>
      </c>
      <c r="B245" s="28"/>
      <c r="C245" s="18"/>
      <c r="D245" s="18"/>
      <c r="E245" s="18"/>
      <c r="F245" s="18"/>
      <c r="G245" s="18"/>
      <c r="H245" s="18"/>
      <c r="I245" s="11" t="s">
        <v>46</v>
      </c>
      <c r="J245" s="12" t="str">
        <f t="shared" si="31"/>
        <v>C245</v>
      </c>
      <c r="K245" s="33" t="str">
        <f t="shared" si="32"/>
        <v>C245 = Name of "prime" firm project manager:</v>
      </c>
      <c r="L245" s="37" t="str">
        <f t="shared" si="33"/>
        <v/>
      </c>
    </row>
    <row r="246" spans="1:12" x14ac:dyDescent="0.25">
      <c r="A246" s="24" t="s">
        <v>27</v>
      </c>
      <c r="B246" s="47"/>
      <c r="C246" s="16"/>
      <c r="D246" s="16"/>
      <c r="E246" s="16"/>
      <c r="F246" s="16"/>
      <c r="G246" s="16"/>
      <c r="H246" s="16"/>
      <c r="I246" s="16"/>
      <c r="J246" s="12" t="str">
        <f t="shared" si="31"/>
        <v>C246</v>
      </c>
      <c r="K246" s="33" t="str">
        <f t="shared" si="32"/>
        <v>C246 = List up to 3 names of firm staff involved:</v>
      </c>
      <c r="L246" s="37" t="str">
        <f t="shared" si="33"/>
        <v/>
      </c>
    </row>
    <row r="247" spans="1:12" x14ac:dyDescent="0.25">
      <c r="A247" s="3" t="s">
        <v>103</v>
      </c>
      <c r="B247" s="28"/>
      <c r="C247" s="18"/>
      <c r="D247" s="18"/>
      <c r="E247" s="18"/>
      <c r="F247" s="18"/>
      <c r="G247" s="18"/>
      <c r="H247" s="18"/>
      <c r="I247" s="11" t="s">
        <v>46</v>
      </c>
      <c r="J247" s="12" t="str">
        <f t="shared" si="31"/>
        <v>C247</v>
      </c>
      <c r="K247" s="33" t="str">
        <f t="shared" si="32"/>
        <v>C247 = Staff name (1)</v>
      </c>
      <c r="L247" s="37" t="str">
        <f t="shared" si="33"/>
        <v/>
      </c>
    </row>
    <row r="248" spans="1:12" x14ac:dyDescent="0.25">
      <c r="A248" s="3" t="s">
        <v>104</v>
      </c>
      <c r="B248" s="28"/>
      <c r="C248" s="18"/>
      <c r="D248" s="18"/>
      <c r="E248" s="18"/>
      <c r="F248" s="18"/>
      <c r="G248" s="18"/>
      <c r="H248" s="18"/>
      <c r="I248" s="11" t="s">
        <v>46</v>
      </c>
      <c r="J248" s="12" t="str">
        <f t="shared" si="31"/>
        <v>C248</v>
      </c>
      <c r="K248" s="33" t="str">
        <f t="shared" si="32"/>
        <v>C248 = Staff name (2)</v>
      </c>
      <c r="L248" s="37" t="str">
        <f t="shared" si="33"/>
        <v/>
      </c>
    </row>
    <row r="249" spans="1:12" x14ac:dyDescent="0.25">
      <c r="A249" s="3" t="s">
        <v>105</v>
      </c>
      <c r="B249" s="51"/>
      <c r="C249" s="18"/>
      <c r="D249" s="18"/>
      <c r="E249" s="18"/>
      <c r="F249" s="18"/>
      <c r="G249" s="18"/>
      <c r="H249" s="18"/>
      <c r="I249" s="11" t="s">
        <v>46</v>
      </c>
      <c r="J249" s="12" t="str">
        <f t="shared" si="31"/>
        <v>C249</v>
      </c>
      <c r="K249" s="33" t="str">
        <f t="shared" si="32"/>
        <v>C249 = Staff name (3)</v>
      </c>
      <c r="L249" s="37" t="str">
        <f t="shared" si="33"/>
        <v/>
      </c>
    </row>
    <row r="250" spans="1:12" x14ac:dyDescent="0.25">
      <c r="A250" s="3" t="s">
        <v>124</v>
      </c>
      <c r="B250" s="28"/>
      <c r="C250" s="18"/>
      <c r="D250" s="18"/>
      <c r="E250" s="18"/>
      <c r="F250" s="18"/>
      <c r="G250" s="18"/>
      <c r="H250" s="18"/>
      <c r="I250" s="11" t="s">
        <v>46</v>
      </c>
      <c r="J250" s="12" t="str">
        <f t="shared" si="31"/>
        <v>C250</v>
      </c>
      <c r="K250" s="33" t="str">
        <f t="shared" si="32"/>
        <v>C250 = Name of client and/or owner/operator (District Name, Company Name, Etc. Name):</v>
      </c>
      <c r="L250" s="37" t="str">
        <f t="shared" si="33"/>
        <v/>
      </c>
    </row>
    <row r="251" spans="1:12" x14ac:dyDescent="0.25">
      <c r="A251" s="3" t="s">
        <v>125</v>
      </c>
      <c r="B251" s="28"/>
      <c r="C251" s="18"/>
      <c r="D251" s="18"/>
      <c r="E251" s="18"/>
      <c r="F251" s="18"/>
      <c r="G251" s="18"/>
      <c r="H251" s="18"/>
      <c r="I251" s="11" t="s">
        <v>46</v>
      </c>
      <c r="J251" s="12" t="str">
        <f t="shared" si="31"/>
        <v>C251</v>
      </c>
      <c r="K251" s="33" t="str">
        <f t="shared" si="32"/>
        <v>C251 = Name of client and/or owner/operator contact (Person Name):</v>
      </c>
      <c r="L251" s="37" t="str">
        <f t="shared" si="33"/>
        <v/>
      </c>
    </row>
    <row r="252" spans="1:12" x14ac:dyDescent="0.25">
      <c r="A252" s="3" t="s">
        <v>28</v>
      </c>
      <c r="B252" s="52"/>
      <c r="C252" s="18"/>
      <c r="D252" s="18"/>
      <c r="E252" s="18"/>
      <c r="F252" s="18"/>
      <c r="G252" s="18"/>
      <c r="H252" s="18"/>
      <c r="I252" s="11" t="s">
        <v>46</v>
      </c>
      <c r="J252" s="12" t="str">
        <f t="shared" si="31"/>
        <v>C252</v>
      </c>
      <c r="K252" s="33" t="str">
        <f t="shared" si="32"/>
        <v>C252 = Client and/or owner/operator contact phone number:</v>
      </c>
      <c r="L252" s="37" t="str">
        <f t="shared" si="33"/>
        <v/>
      </c>
    </row>
    <row r="253" spans="1:12" x14ac:dyDescent="0.25">
      <c r="A253" s="3" t="s">
        <v>29</v>
      </c>
      <c r="B253" s="28"/>
      <c r="C253" s="18"/>
      <c r="D253" s="18"/>
      <c r="E253" s="18"/>
      <c r="F253" s="18"/>
      <c r="G253" s="18"/>
      <c r="H253" s="18"/>
      <c r="I253" s="11" t="s">
        <v>46</v>
      </c>
      <c r="J253" s="12" t="str">
        <f t="shared" si="31"/>
        <v>C253</v>
      </c>
      <c r="K253" s="33" t="str">
        <f t="shared" si="32"/>
        <v>C253 = Client and/or owner/operator contact email address:</v>
      </c>
      <c r="L253" s="37" t="str">
        <f t="shared" si="33"/>
        <v/>
      </c>
    </row>
    <row r="254" spans="1:12" x14ac:dyDescent="0.25">
      <c r="A254" s="3" t="s">
        <v>127</v>
      </c>
      <c r="B254" s="55"/>
      <c r="C254" s="18"/>
      <c r="D254" s="18"/>
      <c r="E254" s="18"/>
      <c r="F254" s="18"/>
      <c r="G254" s="18"/>
      <c r="H254" s="18"/>
      <c r="I254" s="11" t="s">
        <v>46</v>
      </c>
      <c r="J254" s="12" t="str">
        <f t="shared" si="31"/>
        <v>C254</v>
      </c>
      <c r="K254" s="33" t="str">
        <f t="shared" si="32"/>
        <v>C254 = Original scheduled date for completion (Construction):</v>
      </c>
      <c r="L254" s="37" t="str">
        <f t="shared" si="33"/>
        <v/>
      </c>
    </row>
    <row r="255" spans="1:12" x14ac:dyDescent="0.25">
      <c r="A255" s="3" t="s">
        <v>126</v>
      </c>
      <c r="B255" s="53"/>
      <c r="C255" s="29" t="str">
        <f>IF(C237=FALSE,IF(B255-B254&lt;=0,"On Schedule","Off Schedule"),"")</f>
        <v/>
      </c>
      <c r="D255" s="18"/>
      <c r="E255" s="18"/>
      <c r="F255" s="18"/>
      <c r="G255" s="18"/>
      <c r="H255" s="18"/>
      <c r="I255" s="11" t="s">
        <v>46</v>
      </c>
      <c r="J255" s="12" t="str">
        <f t="shared" si="31"/>
        <v>C255</v>
      </c>
      <c r="K255" s="33" t="str">
        <f t="shared" si="32"/>
        <v>C255 = Actual completion date (Construction):</v>
      </c>
      <c r="L255" s="37" t="str">
        <f t="shared" si="33"/>
        <v/>
      </c>
    </row>
    <row r="256" spans="1:12" x14ac:dyDescent="0.25">
      <c r="A256" s="3" t="s">
        <v>89</v>
      </c>
      <c r="B256" s="28"/>
      <c r="C256" s="18"/>
      <c r="D256" s="18"/>
      <c r="E256" s="18"/>
      <c r="F256" s="18"/>
      <c r="G256" s="18"/>
      <c r="H256" s="18"/>
      <c r="I256" s="11" t="s">
        <v>46</v>
      </c>
      <c r="J256" s="12" t="str">
        <f t="shared" si="31"/>
        <v>C256</v>
      </c>
      <c r="K256" s="33" t="str">
        <f t="shared" si="32"/>
        <v>C256 = Explanation of variance between original and actual completion dates:</v>
      </c>
      <c r="L256" s="37" t="str">
        <f t="shared" si="33"/>
        <v/>
      </c>
    </row>
    <row r="257" spans="1:12" ht="63.7" x14ac:dyDescent="0.25">
      <c r="A257" s="39" t="s">
        <v>98</v>
      </c>
      <c r="B257" s="40"/>
      <c r="C257" s="25" t="str">
        <f>IF(C237=FALSE,IF(B257="0",D257,IF(B257="1-2",E257,IF(B257="3-9",F257,IF(B257="10+",G257,IF(B257="Not Applicable",D257,0))))),"")</f>
        <v/>
      </c>
      <c r="D257" s="25">
        <v>1</v>
      </c>
      <c r="E257" s="25">
        <v>0.75</v>
      </c>
      <c r="F257" s="25">
        <v>0.25</v>
      </c>
      <c r="G257" s="25">
        <v>0</v>
      </c>
      <c r="H257" s="25"/>
      <c r="I257" s="11" t="s">
        <v>45</v>
      </c>
      <c r="J257" s="12" t="str">
        <f t="shared" si="31"/>
        <v>C257</v>
      </c>
      <c r="K257" s="33" t="str">
        <f t="shared" si="32"/>
        <v>C257 = Number of Change Orders on project (select number or Not Applicable):</v>
      </c>
      <c r="L257" s="37" t="str">
        <f t="shared" si="33"/>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258" spans="1:12" x14ac:dyDescent="0.25">
      <c r="A258" s="39" t="s">
        <v>100</v>
      </c>
      <c r="B258" s="51"/>
      <c r="C258" s="25"/>
      <c r="D258" s="25"/>
      <c r="E258" s="25"/>
      <c r="F258" s="25"/>
      <c r="G258" s="25"/>
      <c r="H258" s="25"/>
      <c r="I258" s="11" t="s">
        <v>46</v>
      </c>
      <c r="J258" s="12" t="str">
        <f t="shared" si="31"/>
        <v>C258</v>
      </c>
      <c r="K258" s="33" t="str">
        <f t="shared" si="32"/>
        <v>C258 = Brief explanation of reason for Change Orders (if any):</v>
      </c>
      <c r="L258" s="37" t="str">
        <f t="shared" si="33"/>
        <v/>
      </c>
    </row>
    <row r="259" spans="1:12" ht="63.7" x14ac:dyDescent="0.25">
      <c r="A259" s="39" t="s">
        <v>99</v>
      </c>
      <c r="B259" s="40"/>
      <c r="C259" s="25" t="str">
        <f>IF(C237=FALSE,IF(B259="0",D259,IF(B259="1-2",E259,IF(B259="3+",F259,(IF(B259="Not Applicable",D259,0))))),"")</f>
        <v/>
      </c>
      <c r="D259" s="25">
        <v>1</v>
      </c>
      <c r="E259" s="25">
        <v>0.25</v>
      </c>
      <c r="F259" s="25">
        <v>0</v>
      </c>
      <c r="G259" s="25"/>
      <c r="H259" s="25"/>
      <c r="I259" s="11" t="s">
        <v>45</v>
      </c>
      <c r="J259" s="12" t="str">
        <f t="shared" si="31"/>
        <v>C259</v>
      </c>
      <c r="K259" s="33" t="str">
        <f t="shared" si="32"/>
        <v>C259 = Number of claims filed by contractor (select number or Not Applicable):</v>
      </c>
      <c r="L259" s="37" t="str">
        <f t="shared" si="33"/>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260" spans="1:12" x14ac:dyDescent="0.25">
      <c r="A260" s="3" t="s">
        <v>101</v>
      </c>
      <c r="B260" s="51"/>
      <c r="C260" s="25"/>
      <c r="D260" s="25"/>
      <c r="E260" s="25"/>
      <c r="F260" s="25"/>
      <c r="G260" s="25"/>
      <c r="H260" s="25"/>
      <c r="I260" s="11" t="s">
        <v>46</v>
      </c>
      <c r="J260" s="12" t="str">
        <f t="shared" si="31"/>
        <v>C260</v>
      </c>
      <c r="K260" s="33" t="str">
        <f t="shared" si="32"/>
        <v>C260 = Brief explanation of reason for claims filed by contractor (if any):</v>
      </c>
      <c r="L260" s="37" t="str">
        <f t="shared" si="33"/>
        <v/>
      </c>
    </row>
    <row r="261" spans="1:12" ht="63.7" x14ac:dyDescent="0.25">
      <c r="A261" s="3" t="s">
        <v>161</v>
      </c>
      <c r="B261" s="40"/>
      <c r="C261" s="25" t="str">
        <f>IF(C237=FALSE,IF(B261="0-5",D261,IF(B261="6-20",E261,IF(B261="21-40",F261,IF(B261="41+",G261,(IF(B261="Not Applicable",D261,0)))))),"")</f>
        <v/>
      </c>
      <c r="D261" s="25">
        <v>1</v>
      </c>
      <c r="E261" s="25">
        <v>0.75</v>
      </c>
      <c r="F261" s="25">
        <v>0.35</v>
      </c>
      <c r="G261" s="25">
        <v>0</v>
      </c>
      <c r="H261" s="25"/>
      <c r="I261" s="11" t="s">
        <v>45</v>
      </c>
      <c r="J261" s="12" t="str">
        <f t="shared" si="31"/>
        <v>C261</v>
      </c>
      <c r="K261" s="33" t="str">
        <f t="shared" si="32"/>
        <v>C261 = Number of Requests for Information (RFI's) (select number or Not Applicable):</v>
      </c>
      <c r="L261" s="37" t="str">
        <f t="shared" si="33"/>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262" spans="1:12" x14ac:dyDescent="0.25">
      <c r="A262" s="3" t="s">
        <v>102</v>
      </c>
      <c r="B262" s="51"/>
      <c r="C262" s="25"/>
      <c r="D262" s="25"/>
      <c r="E262" s="25"/>
      <c r="F262" s="25"/>
      <c r="G262" s="25"/>
      <c r="H262" s="25"/>
      <c r="I262" s="11" t="s">
        <v>46</v>
      </c>
      <c r="J262" s="12" t="str">
        <f t="shared" si="31"/>
        <v>C262</v>
      </c>
      <c r="K262" s="33" t="str">
        <f t="shared" si="32"/>
        <v>C262 = Brief explanation of reason for Requests for Information (if any):</v>
      </c>
      <c r="L262" s="37" t="str">
        <f t="shared" si="33"/>
        <v/>
      </c>
    </row>
    <row r="263" spans="1:12" x14ac:dyDescent="0.25">
      <c r="A263" s="3" t="s">
        <v>132</v>
      </c>
      <c r="B263" s="54"/>
      <c r="C263" s="25"/>
      <c r="D263" s="25"/>
      <c r="E263" s="25"/>
      <c r="F263" s="25"/>
      <c r="G263" s="25"/>
      <c r="H263" s="25"/>
      <c r="I263" s="11" t="s">
        <v>46</v>
      </c>
      <c r="J263" s="12" t="str">
        <f t="shared" si="31"/>
        <v>C263</v>
      </c>
      <c r="K263" s="33" t="str">
        <f t="shared" si="32"/>
        <v>C263 = Project size in square feet (if applicable, or acres for site-based professional services respondents):</v>
      </c>
      <c r="L263" s="37" t="str">
        <f t="shared" si="33"/>
        <v/>
      </c>
    </row>
    <row r="264" spans="1:12" x14ac:dyDescent="0.25">
      <c r="A264" s="3" t="s">
        <v>90</v>
      </c>
      <c r="B264" s="51"/>
      <c r="C264" s="18"/>
      <c r="D264" s="18"/>
      <c r="E264" s="18"/>
      <c r="F264" s="18"/>
      <c r="G264" s="18"/>
      <c r="H264" s="18"/>
      <c r="I264" s="11" t="s">
        <v>46</v>
      </c>
      <c r="J264" s="12" t="str">
        <f t="shared" si="31"/>
        <v>C264</v>
      </c>
      <c r="K264" s="33" t="str">
        <f t="shared" si="32"/>
        <v>C264 = Explanation of phasing strategy, if required:</v>
      </c>
      <c r="L264" s="37" t="str">
        <f t="shared" si="33"/>
        <v/>
      </c>
    </row>
    <row r="265" spans="1:12" x14ac:dyDescent="0.25">
      <c r="A265" s="3" t="s">
        <v>91</v>
      </c>
      <c r="B265" s="51"/>
      <c r="C265" s="18"/>
      <c r="D265" s="18"/>
      <c r="E265" s="18"/>
      <c r="F265" s="18"/>
      <c r="G265" s="18"/>
      <c r="H265" s="18"/>
      <c r="I265" s="11" t="s">
        <v>46</v>
      </c>
      <c r="J265" s="12" t="str">
        <f t="shared" si="31"/>
        <v>C265</v>
      </c>
      <c r="K265" s="33" t="str">
        <f t="shared" si="32"/>
        <v>C265 = Awards or other recognition earned by the firm for this project:</v>
      </c>
      <c r="L265" s="37" t="str">
        <f t="shared" si="33"/>
        <v/>
      </c>
    </row>
    <row r="266" spans="1:12" x14ac:dyDescent="0.25">
      <c r="A266" s="20" t="s">
        <v>203</v>
      </c>
      <c r="B266" s="50"/>
      <c r="C266" s="22"/>
      <c r="D266" s="22"/>
      <c r="E266" s="22"/>
      <c r="F266" s="22"/>
      <c r="G266" s="22"/>
      <c r="H266" s="22"/>
      <c r="I266" s="21"/>
      <c r="J266" s="21"/>
      <c r="K266" s="36"/>
      <c r="L266" s="36"/>
    </row>
    <row r="267" spans="1:12" ht="63.7" x14ac:dyDescent="0.25">
      <c r="A267" s="23" t="s">
        <v>138</v>
      </c>
      <c r="B267" s="56"/>
      <c r="C267" s="18" t="b">
        <f>ISBLANK(B267)</f>
        <v>1</v>
      </c>
      <c r="D267" s="18"/>
      <c r="E267" s="18"/>
      <c r="F267" s="18"/>
      <c r="G267" s="18"/>
      <c r="H267" s="18"/>
      <c r="I267" s="11" t="s">
        <v>45</v>
      </c>
      <c r="J267" s="12" t="str">
        <f t="shared" ref="J267:J295" si="34">ADDRESS(ROW(C267),COLUMN(C267),4)</f>
        <v>C267</v>
      </c>
      <c r="K267" s="33" t="str">
        <f t="shared" ref="K267:K295" si="35">ADDRESS(ROW(C267),COLUMN(C267),4)&amp;" = "&amp;A267</f>
        <v>C267 = Project name (must be populated if subsequent project information is completed):</v>
      </c>
      <c r="L267" s="37" t="str">
        <f t="shared" ref="L267:L295" si="36">IF(I267="Yes","The required response of: "&amp;A267&amp;" is weighted based on the following values: "&amp;D267&amp;", "&amp;E267&amp;", "&amp;F267&amp;", "&amp;G267&amp;", "&amp;H267&amp;". These are the tiered weights associated with the bands currently available for selection in the drop down menu. The answer selected from the drop down menu is then applied to the numerical value established in the summary sheet."&amp;IF(ISBLANK(B267),"","The current selection of "&amp;B267&amp;" from the drop down will apply a weighted value of "&amp;C267&amp;" to the numerical value established on the summary sheet."),"")</f>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268" spans="1:12" x14ac:dyDescent="0.25">
      <c r="A268" s="23" t="s">
        <v>23</v>
      </c>
      <c r="B268" s="51"/>
      <c r="C268" s="18"/>
      <c r="D268" s="18"/>
      <c r="E268" s="18"/>
      <c r="F268" s="18"/>
      <c r="G268" s="18"/>
      <c r="H268" s="18"/>
      <c r="I268" s="11" t="s">
        <v>46</v>
      </c>
      <c r="J268" s="12" t="str">
        <f t="shared" si="34"/>
        <v>C268</v>
      </c>
      <c r="K268" s="33" t="str">
        <f t="shared" si="35"/>
        <v>C268 = Project address:</v>
      </c>
      <c r="L268" s="37" t="str">
        <f t="shared" si="36"/>
        <v/>
      </c>
    </row>
    <row r="269" spans="1:12" ht="50.95" x14ac:dyDescent="0.25">
      <c r="A269" s="23" t="s">
        <v>156</v>
      </c>
      <c r="B269" s="45"/>
      <c r="C269" s="25" t="str">
        <f>IF(C267=FALSE,IF(B269="Yes",D269,IF(B269="No",E269,0)),"")</f>
        <v/>
      </c>
      <c r="D269" s="25">
        <v>1</v>
      </c>
      <c r="E269" s="25">
        <v>0</v>
      </c>
      <c r="F269" s="30" t="s">
        <v>77</v>
      </c>
      <c r="G269" s="25"/>
      <c r="H269" s="25"/>
      <c r="I269" s="11" t="s">
        <v>45</v>
      </c>
      <c r="J269" s="12" t="str">
        <f t="shared" si="34"/>
        <v>C269</v>
      </c>
      <c r="K269" s="33" t="str">
        <f t="shared" si="35"/>
        <v>C269 = Project located in Harris and continguous Counties.</v>
      </c>
      <c r="L269" s="37" t="str">
        <f t="shared" si="36"/>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270" spans="1:12" ht="50.95" x14ac:dyDescent="0.25">
      <c r="A270" s="3" t="s">
        <v>96</v>
      </c>
      <c r="B270" s="45"/>
      <c r="C270" s="18" t="str">
        <f>IF(C267=FALSE,IF(B270="Yes",D270,IF(B270="No",E270,0)),"")</f>
        <v/>
      </c>
      <c r="D270" s="18">
        <v>1</v>
      </c>
      <c r="E270" s="18">
        <v>0</v>
      </c>
      <c r="F270" s="13" t="s">
        <v>77</v>
      </c>
      <c r="G270" s="13"/>
      <c r="H270" s="13"/>
      <c r="I270" s="11" t="s">
        <v>45</v>
      </c>
      <c r="J270" s="12" t="str">
        <f t="shared" si="34"/>
        <v>C270</v>
      </c>
      <c r="K270" s="33" t="str">
        <f t="shared" si="35"/>
        <v>C270 = Project completed as part of an IDIQ.</v>
      </c>
      <c r="L270" s="37" t="str">
        <f t="shared" si="36"/>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271" spans="1:12" x14ac:dyDescent="0.25">
      <c r="A271" s="3" t="s">
        <v>122</v>
      </c>
      <c r="B271" s="28"/>
      <c r="C271" s="18"/>
      <c r="D271" s="18"/>
      <c r="E271" s="18"/>
      <c r="F271" s="18"/>
      <c r="G271" s="18"/>
      <c r="H271" s="18"/>
      <c r="I271" s="11" t="s">
        <v>46</v>
      </c>
      <c r="J271" s="12" t="str">
        <f t="shared" si="34"/>
        <v>C271</v>
      </c>
      <c r="K271" s="33" t="str">
        <f t="shared" si="35"/>
        <v>C271 = Brief Description of project scope (adjust row height as necessary to fit response in cell):</v>
      </c>
      <c r="L271" s="37" t="str">
        <f t="shared" si="36"/>
        <v/>
      </c>
    </row>
    <row r="272" spans="1:12" x14ac:dyDescent="0.25">
      <c r="A272" s="3" t="s">
        <v>24</v>
      </c>
      <c r="B272" s="42"/>
      <c r="C272" s="38" t="str">
        <f>IF(C267=FALSE,B272,"")</f>
        <v/>
      </c>
      <c r="D272" s="18"/>
      <c r="E272" s="18"/>
      <c r="F272" s="18"/>
      <c r="G272" s="18"/>
      <c r="H272" s="18"/>
      <c r="I272" s="11" t="s">
        <v>46</v>
      </c>
      <c r="J272" s="12" t="str">
        <f t="shared" si="34"/>
        <v>C272</v>
      </c>
      <c r="K272" s="33" t="str">
        <f t="shared" si="35"/>
        <v>C272 = Year project completed (or "In Design" or "Under Construction”):</v>
      </c>
      <c r="L272" s="37" t="str">
        <f t="shared" si="36"/>
        <v/>
      </c>
    </row>
    <row r="273" spans="1:12" ht="52.35" customHeight="1" x14ac:dyDescent="0.25">
      <c r="A273" s="3" t="s">
        <v>123</v>
      </c>
      <c r="B273" s="28"/>
      <c r="C273" s="18"/>
      <c r="D273" s="18"/>
      <c r="E273" s="18"/>
      <c r="F273" s="18"/>
      <c r="G273" s="18"/>
      <c r="H273" s="18"/>
      <c r="I273" s="11" t="s">
        <v>46</v>
      </c>
      <c r="J273" s="12" t="str">
        <f t="shared" si="34"/>
        <v>C273</v>
      </c>
      <c r="K273" s="33" t="str">
        <f t="shared" si="35"/>
        <v>C273 = Brief description of services provided (adjust row height as necessary to fit response in cell):</v>
      </c>
      <c r="L273" s="37" t="str">
        <f t="shared" si="36"/>
        <v/>
      </c>
    </row>
    <row r="274" spans="1:12" x14ac:dyDescent="0.25">
      <c r="A274" s="3" t="s">
        <v>25</v>
      </c>
      <c r="B274" s="28"/>
      <c r="C274" s="18"/>
      <c r="D274" s="18"/>
      <c r="E274" s="18"/>
      <c r="F274" s="18"/>
      <c r="G274" s="18"/>
      <c r="H274" s="18"/>
      <c r="I274" s="11" t="s">
        <v>46</v>
      </c>
      <c r="J274" s="12" t="str">
        <f t="shared" si="34"/>
        <v>C274</v>
      </c>
      <c r="K274" s="33" t="str">
        <f t="shared" si="35"/>
        <v>C274 = Name of "prime" firm principal in charge:</v>
      </c>
      <c r="L274" s="37" t="str">
        <f t="shared" si="36"/>
        <v/>
      </c>
    </row>
    <row r="275" spans="1:12" x14ac:dyDescent="0.25">
      <c r="A275" s="3" t="s">
        <v>26</v>
      </c>
      <c r="B275" s="28"/>
      <c r="C275" s="18"/>
      <c r="D275" s="18"/>
      <c r="E275" s="18"/>
      <c r="F275" s="18"/>
      <c r="G275" s="18"/>
      <c r="H275" s="18"/>
      <c r="I275" s="11" t="s">
        <v>46</v>
      </c>
      <c r="J275" s="12" t="str">
        <f t="shared" si="34"/>
        <v>C275</v>
      </c>
      <c r="K275" s="33" t="str">
        <f t="shared" si="35"/>
        <v>C275 = Name of "prime" firm project manager:</v>
      </c>
      <c r="L275" s="37" t="str">
        <f t="shared" si="36"/>
        <v/>
      </c>
    </row>
    <row r="276" spans="1:12" x14ac:dyDescent="0.25">
      <c r="A276" s="24" t="s">
        <v>27</v>
      </c>
      <c r="B276" s="47"/>
      <c r="C276" s="16"/>
      <c r="D276" s="16"/>
      <c r="E276" s="16"/>
      <c r="F276" s="16"/>
      <c r="G276" s="16"/>
      <c r="H276" s="16"/>
      <c r="I276" s="16"/>
      <c r="J276" s="12" t="str">
        <f t="shared" si="34"/>
        <v>C276</v>
      </c>
      <c r="K276" s="33" t="str">
        <f t="shared" si="35"/>
        <v>C276 = List up to 3 names of firm staff involved:</v>
      </c>
      <c r="L276" s="37" t="str">
        <f t="shared" si="36"/>
        <v/>
      </c>
    </row>
    <row r="277" spans="1:12" x14ac:dyDescent="0.25">
      <c r="A277" s="3" t="s">
        <v>103</v>
      </c>
      <c r="B277" s="28"/>
      <c r="C277" s="18"/>
      <c r="D277" s="18"/>
      <c r="E277" s="18"/>
      <c r="F277" s="18"/>
      <c r="G277" s="18"/>
      <c r="H277" s="18"/>
      <c r="I277" s="11" t="s">
        <v>46</v>
      </c>
      <c r="J277" s="12" t="str">
        <f t="shared" si="34"/>
        <v>C277</v>
      </c>
      <c r="K277" s="33" t="str">
        <f t="shared" si="35"/>
        <v>C277 = Staff name (1)</v>
      </c>
      <c r="L277" s="37" t="str">
        <f t="shared" si="36"/>
        <v/>
      </c>
    </row>
    <row r="278" spans="1:12" x14ac:dyDescent="0.25">
      <c r="A278" s="3" t="s">
        <v>104</v>
      </c>
      <c r="B278" s="28"/>
      <c r="C278" s="18"/>
      <c r="D278" s="18"/>
      <c r="E278" s="18"/>
      <c r="F278" s="18"/>
      <c r="G278" s="18"/>
      <c r="H278" s="18"/>
      <c r="I278" s="11" t="s">
        <v>46</v>
      </c>
      <c r="J278" s="12" t="str">
        <f t="shared" si="34"/>
        <v>C278</v>
      </c>
      <c r="K278" s="33" t="str">
        <f t="shared" si="35"/>
        <v>C278 = Staff name (2)</v>
      </c>
      <c r="L278" s="37" t="str">
        <f t="shared" si="36"/>
        <v/>
      </c>
    </row>
    <row r="279" spans="1:12" x14ac:dyDescent="0.25">
      <c r="A279" s="3" t="s">
        <v>105</v>
      </c>
      <c r="B279" s="51"/>
      <c r="C279" s="18"/>
      <c r="D279" s="18"/>
      <c r="E279" s="18"/>
      <c r="F279" s="18"/>
      <c r="G279" s="18"/>
      <c r="H279" s="18"/>
      <c r="I279" s="11" t="s">
        <v>46</v>
      </c>
      <c r="J279" s="12" t="str">
        <f t="shared" si="34"/>
        <v>C279</v>
      </c>
      <c r="K279" s="33" t="str">
        <f t="shared" si="35"/>
        <v>C279 = Staff name (3)</v>
      </c>
      <c r="L279" s="37" t="str">
        <f t="shared" si="36"/>
        <v/>
      </c>
    </row>
    <row r="280" spans="1:12" x14ac:dyDescent="0.25">
      <c r="A280" s="3" t="s">
        <v>124</v>
      </c>
      <c r="B280" s="28"/>
      <c r="C280" s="18"/>
      <c r="D280" s="18"/>
      <c r="E280" s="18"/>
      <c r="F280" s="18"/>
      <c r="G280" s="18"/>
      <c r="H280" s="18"/>
      <c r="I280" s="11" t="s">
        <v>46</v>
      </c>
      <c r="J280" s="12" t="str">
        <f t="shared" si="34"/>
        <v>C280</v>
      </c>
      <c r="K280" s="33" t="str">
        <f t="shared" si="35"/>
        <v>C280 = Name of client and/or owner/operator (District Name, Company Name, Etc. Name):</v>
      </c>
      <c r="L280" s="37" t="str">
        <f t="shared" si="36"/>
        <v/>
      </c>
    </row>
    <row r="281" spans="1:12" x14ac:dyDescent="0.25">
      <c r="A281" s="3" t="s">
        <v>125</v>
      </c>
      <c r="B281" s="28"/>
      <c r="C281" s="18"/>
      <c r="D281" s="18"/>
      <c r="E281" s="18"/>
      <c r="F281" s="18"/>
      <c r="G281" s="18"/>
      <c r="H281" s="18"/>
      <c r="I281" s="11" t="s">
        <v>46</v>
      </c>
      <c r="J281" s="12" t="str">
        <f t="shared" si="34"/>
        <v>C281</v>
      </c>
      <c r="K281" s="33" t="str">
        <f t="shared" si="35"/>
        <v>C281 = Name of client and/or owner/operator contact (Person Name):</v>
      </c>
      <c r="L281" s="37" t="str">
        <f t="shared" si="36"/>
        <v/>
      </c>
    </row>
    <row r="282" spans="1:12" x14ac:dyDescent="0.25">
      <c r="A282" s="3" t="s">
        <v>28</v>
      </c>
      <c r="B282" s="52"/>
      <c r="C282" s="18"/>
      <c r="D282" s="18"/>
      <c r="E282" s="18"/>
      <c r="F282" s="18"/>
      <c r="G282" s="18"/>
      <c r="H282" s="18"/>
      <c r="I282" s="11" t="s">
        <v>46</v>
      </c>
      <c r="J282" s="12" t="str">
        <f t="shared" si="34"/>
        <v>C282</v>
      </c>
      <c r="K282" s="33" t="str">
        <f t="shared" si="35"/>
        <v>C282 = Client and/or owner/operator contact phone number:</v>
      </c>
      <c r="L282" s="37" t="str">
        <f t="shared" si="36"/>
        <v/>
      </c>
    </row>
    <row r="283" spans="1:12" x14ac:dyDescent="0.25">
      <c r="A283" s="3" t="s">
        <v>29</v>
      </c>
      <c r="B283" s="28"/>
      <c r="C283" s="18"/>
      <c r="D283" s="18"/>
      <c r="E283" s="18"/>
      <c r="F283" s="18"/>
      <c r="G283" s="18"/>
      <c r="H283" s="18"/>
      <c r="I283" s="11" t="s">
        <v>46</v>
      </c>
      <c r="J283" s="12" t="str">
        <f t="shared" si="34"/>
        <v>C283</v>
      </c>
      <c r="K283" s="33" t="str">
        <f t="shared" si="35"/>
        <v>C283 = Client and/or owner/operator contact email address:</v>
      </c>
      <c r="L283" s="37" t="str">
        <f t="shared" si="36"/>
        <v/>
      </c>
    </row>
    <row r="284" spans="1:12" x14ac:dyDescent="0.25">
      <c r="A284" s="3" t="s">
        <v>127</v>
      </c>
      <c r="B284" s="55"/>
      <c r="C284" s="18"/>
      <c r="D284" s="18"/>
      <c r="E284" s="18"/>
      <c r="F284" s="18"/>
      <c r="G284" s="18"/>
      <c r="H284" s="18"/>
      <c r="I284" s="11" t="s">
        <v>46</v>
      </c>
      <c r="J284" s="12" t="str">
        <f t="shared" si="34"/>
        <v>C284</v>
      </c>
      <c r="K284" s="33" t="str">
        <f t="shared" si="35"/>
        <v>C284 = Original scheduled date for completion (Construction):</v>
      </c>
      <c r="L284" s="37" t="str">
        <f t="shared" si="36"/>
        <v/>
      </c>
    </row>
    <row r="285" spans="1:12" x14ac:dyDescent="0.25">
      <c r="A285" s="3" t="s">
        <v>126</v>
      </c>
      <c r="B285" s="53"/>
      <c r="C285" s="29" t="str">
        <f>IF(C267=FALSE,IF(B285-B284&lt;=0,"On Schedule","Off Schedule"),"")</f>
        <v/>
      </c>
      <c r="D285" s="18"/>
      <c r="E285" s="18"/>
      <c r="F285" s="18"/>
      <c r="G285" s="18"/>
      <c r="H285" s="18"/>
      <c r="I285" s="11" t="s">
        <v>46</v>
      </c>
      <c r="J285" s="12" t="str">
        <f t="shared" si="34"/>
        <v>C285</v>
      </c>
      <c r="K285" s="33" t="str">
        <f t="shared" si="35"/>
        <v>C285 = Actual completion date (Construction):</v>
      </c>
      <c r="L285" s="37" t="str">
        <f t="shared" si="36"/>
        <v/>
      </c>
    </row>
    <row r="286" spans="1:12" x14ac:dyDescent="0.25">
      <c r="A286" s="3" t="s">
        <v>89</v>
      </c>
      <c r="B286" s="28"/>
      <c r="C286" s="18"/>
      <c r="D286" s="18"/>
      <c r="E286" s="18"/>
      <c r="F286" s="18"/>
      <c r="G286" s="18"/>
      <c r="H286" s="18"/>
      <c r="I286" s="11" t="s">
        <v>46</v>
      </c>
      <c r="J286" s="12" t="str">
        <f t="shared" si="34"/>
        <v>C286</v>
      </c>
      <c r="K286" s="33" t="str">
        <f t="shared" si="35"/>
        <v>C286 = Explanation of variance between original and actual completion dates:</v>
      </c>
      <c r="L286" s="37" t="str">
        <f t="shared" si="36"/>
        <v/>
      </c>
    </row>
    <row r="287" spans="1:12" ht="63.7" x14ac:dyDescent="0.25">
      <c r="A287" s="39" t="s">
        <v>98</v>
      </c>
      <c r="B287" s="40"/>
      <c r="C287" s="25" t="str">
        <f>IF(C267=FALSE,IF(B287="0",D287,IF(B287="1-2",E287,IF(B287="3-9",F287,IF(B287="10+",G287,IF(B287="Not Applicable",D287,0))))),"")</f>
        <v/>
      </c>
      <c r="D287" s="25">
        <v>1</v>
      </c>
      <c r="E287" s="25">
        <v>0.75</v>
      </c>
      <c r="F287" s="25">
        <v>0.25</v>
      </c>
      <c r="G287" s="25">
        <v>0</v>
      </c>
      <c r="H287" s="25"/>
      <c r="I287" s="11" t="s">
        <v>45</v>
      </c>
      <c r="J287" s="12" t="str">
        <f t="shared" si="34"/>
        <v>C287</v>
      </c>
      <c r="K287" s="33" t="str">
        <f t="shared" si="35"/>
        <v>C287 = Number of Change Orders on project (select number or Not Applicable):</v>
      </c>
      <c r="L287" s="37" t="str">
        <f t="shared" si="36"/>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288" spans="1:12" x14ac:dyDescent="0.25">
      <c r="A288" s="39" t="s">
        <v>100</v>
      </c>
      <c r="B288" s="51"/>
      <c r="C288" s="25"/>
      <c r="D288" s="25"/>
      <c r="E288" s="25"/>
      <c r="F288" s="25"/>
      <c r="G288" s="25"/>
      <c r="H288" s="25"/>
      <c r="I288" s="11" t="s">
        <v>46</v>
      </c>
      <c r="J288" s="12" t="str">
        <f t="shared" si="34"/>
        <v>C288</v>
      </c>
      <c r="K288" s="33" t="str">
        <f t="shared" si="35"/>
        <v>C288 = Brief explanation of reason for Change Orders (if any):</v>
      </c>
      <c r="L288" s="37" t="str">
        <f t="shared" si="36"/>
        <v/>
      </c>
    </row>
    <row r="289" spans="1:12" ht="63.7" x14ac:dyDescent="0.25">
      <c r="A289" s="39" t="s">
        <v>99</v>
      </c>
      <c r="B289" s="40"/>
      <c r="C289" s="25" t="str">
        <f>IF(C267=FALSE,IF(B289="0",D289,IF(B289="1-2",E289,IF(B289="3+",F289,(IF(B289="Not Applicable",D289,0))))),"")</f>
        <v/>
      </c>
      <c r="D289" s="25">
        <v>1</v>
      </c>
      <c r="E289" s="25">
        <v>0.25</v>
      </c>
      <c r="F289" s="25">
        <v>0</v>
      </c>
      <c r="G289" s="25"/>
      <c r="H289" s="25"/>
      <c r="I289" s="11" t="s">
        <v>45</v>
      </c>
      <c r="J289" s="12" t="str">
        <f t="shared" si="34"/>
        <v>C289</v>
      </c>
      <c r="K289" s="33" t="str">
        <f t="shared" si="35"/>
        <v>C289 = Number of claims filed by contractor (select number or Not Applicable):</v>
      </c>
      <c r="L289" s="37" t="str">
        <f t="shared" si="36"/>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290" spans="1:12" x14ac:dyDescent="0.25">
      <c r="A290" s="3" t="s">
        <v>101</v>
      </c>
      <c r="B290" s="51"/>
      <c r="C290" s="25"/>
      <c r="D290" s="25"/>
      <c r="E290" s="25"/>
      <c r="F290" s="25"/>
      <c r="G290" s="25"/>
      <c r="H290" s="25"/>
      <c r="I290" s="11" t="s">
        <v>46</v>
      </c>
      <c r="J290" s="12" t="str">
        <f t="shared" si="34"/>
        <v>C290</v>
      </c>
      <c r="K290" s="33" t="str">
        <f t="shared" si="35"/>
        <v>C290 = Brief explanation of reason for claims filed by contractor (if any):</v>
      </c>
      <c r="L290" s="37" t="str">
        <f t="shared" si="36"/>
        <v/>
      </c>
    </row>
    <row r="291" spans="1:12" ht="63.7" x14ac:dyDescent="0.25">
      <c r="A291" s="3" t="s">
        <v>161</v>
      </c>
      <c r="B291" s="40"/>
      <c r="C291" s="25" t="str">
        <f>IF(C267=FALSE,IF(B291="0-5",D291,IF(B291="6-20",E291,IF(B291="21-40",F291,IF(B291="41+",G291,(IF(B291="Not Applicable",D291,0)))))),"")</f>
        <v/>
      </c>
      <c r="D291" s="25">
        <v>1</v>
      </c>
      <c r="E291" s="25">
        <v>0.75</v>
      </c>
      <c r="F291" s="25">
        <v>0.35</v>
      </c>
      <c r="G291" s="25">
        <v>0</v>
      </c>
      <c r="H291" s="25"/>
      <c r="I291" s="11" t="s">
        <v>45</v>
      </c>
      <c r="J291" s="12" t="str">
        <f t="shared" si="34"/>
        <v>C291</v>
      </c>
      <c r="K291" s="33" t="str">
        <f t="shared" si="35"/>
        <v>C291 = Number of Requests for Information (RFI's) (select number or Not Applicable):</v>
      </c>
      <c r="L291" s="37" t="str">
        <f t="shared" si="36"/>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292" spans="1:12" x14ac:dyDescent="0.25">
      <c r="A292" s="3" t="s">
        <v>102</v>
      </c>
      <c r="B292" s="51"/>
      <c r="C292" s="25"/>
      <c r="D292" s="25"/>
      <c r="E292" s="25"/>
      <c r="F292" s="25"/>
      <c r="G292" s="25"/>
      <c r="H292" s="25"/>
      <c r="I292" s="11" t="s">
        <v>46</v>
      </c>
      <c r="J292" s="12" t="str">
        <f t="shared" si="34"/>
        <v>C292</v>
      </c>
      <c r="K292" s="33" t="str">
        <f t="shared" si="35"/>
        <v>C292 = Brief explanation of reason for Requests for Information (if any):</v>
      </c>
      <c r="L292" s="37" t="str">
        <f t="shared" si="36"/>
        <v/>
      </c>
    </row>
    <row r="293" spans="1:12" x14ac:dyDescent="0.25">
      <c r="A293" s="3" t="s">
        <v>132</v>
      </c>
      <c r="B293" s="54"/>
      <c r="C293" s="25"/>
      <c r="D293" s="25"/>
      <c r="E293" s="25"/>
      <c r="F293" s="25"/>
      <c r="G293" s="25"/>
      <c r="H293" s="25"/>
      <c r="I293" s="11" t="s">
        <v>46</v>
      </c>
      <c r="J293" s="12" t="str">
        <f t="shared" si="34"/>
        <v>C293</v>
      </c>
      <c r="K293" s="33" t="str">
        <f t="shared" si="35"/>
        <v>C293 = Project size in square feet (if applicable, or acres for site-based professional services respondents):</v>
      </c>
      <c r="L293" s="37" t="str">
        <f t="shared" si="36"/>
        <v/>
      </c>
    </row>
    <row r="294" spans="1:12" x14ac:dyDescent="0.25">
      <c r="A294" s="3" t="s">
        <v>90</v>
      </c>
      <c r="B294" s="51"/>
      <c r="C294" s="18"/>
      <c r="D294" s="18"/>
      <c r="E294" s="18"/>
      <c r="F294" s="18"/>
      <c r="G294" s="18"/>
      <c r="H294" s="18"/>
      <c r="I294" s="11" t="s">
        <v>46</v>
      </c>
      <c r="J294" s="12" t="str">
        <f t="shared" si="34"/>
        <v>C294</v>
      </c>
      <c r="K294" s="33" t="str">
        <f t="shared" si="35"/>
        <v>C294 = Explanation of phasing strategy, if required:</v>
      </c>
      <c r="L294" s="37" t="str">
        <f t="shared" si="36"/>
        <v/>
      </c>
    </row>
    <row r="295" spans="1:12" x14ac:dyDescent="0.25">
      <c r="A295" s="3" t="s">
        <v>91</v>
      </c>
      <c r="B295" s="51"/>
      <c r="C295" s="18"/>
      <c r="D295" s="18"/>
      <c r="E295" s="18"/>
      <c r="F295" s="18"/>
      <c r="G295" s="18"/>
      <c r="H295" s="18"/>
      <c r="I295" s="11" t="s">
        <v>46</v>
      </c>
      <c r="J295" s="12" t="str">
        <f t="shared" si="34"/>
        <v>C295</v>
      </c>
      <c r="K295" s="33" t="str">
        <f t="shared" si="35"/>
        <v>C295 = Awards or other recognition earned by the firm for this project:</v>
      </c>
      <c r="L295" s="37" t="str">
        <f t="shared" si="36"/>
        <v/>
      </c>
    </row>
    <row r="296" spans="1:12" x14ac:dyDescent="0.25">
      <c r="A296" s="20" t="s">
        <v>204</v>
      </c>
      <c r="B296" s="50"/>
      <c r="C296" s="22"/>
      <c r="D296" s="22"/>
      <c r="E296" s="22"/>
      <c r="F296" s="22"/>
      <c r="G296" s="22"/>
      <c r="H296" s="22"/>
      <c r="I296" s="21"/>
      <c r="J296" s="21"/>
      <c r="K296" s="36"/>
      <c r="L296" s="36"/>
    </row>
    <row r="297" spans="1:12" ht="63.7" x14ac:dyDescent="0.25">
      <c r="A297" s="23" t="s">
        <v>138</v>
      </c>
      <c r="B297" s="56"/>
      <c r="C297" s="18" t="b">
        <f>ISBLANK(B297)</f>
        <v>1</v>
      </c>
      <c r="D297" s="18"/>
      <c r="E297" s="18"/>
      <c r="F297" s="18"/>
      <c r="G297" s="18"/>
      <c r="H297" s="18"/>
      <c r="I297" s="11" t="s">
        <v>45</v>
      </c>
      <c r="J297" s="12" t="str">
        <f t="shared" ref="J297:J325" si="37">ADDRESS(ROW(C297),COLUMN(C297),4)</f>
        <v>C297</v>
      </c>
      <c r="K297" s="33" t="str">
        <f t="shared" ref="K297:K325" si="38">ADDRESS(ROW(C297),COLUMN(C297),4)&amp;" = "&amp;A297</f>
        <v>C297 = Project name (must be populated if subsequent project information is completed):</v>
      </c>
      <c r="L297" s="37" t="str">
        <f t="shared" ref="L297:L325" si="39">IF(I297="Yes","The required response of: "&amp;A297&amp;" is weighted based on the following values: "&amp;D297&amp;", "&amp;E297&amp;", "&amp;F297&amp;", "&amp;G297&amp;", "&amp;H297&amp;". These are the tiered weights associated with the bands currently available for selection in the drop down menu. The answer selected from the drop down menu is then applied to the numerical value established in the summary sheet."&amp;IF(ISBLANK(B297),"","The current selection of "&amp;B297&amp;" from the drop down will apply a weighted value of "&amp;C297&amp;" to the numerical value established on the summary sheet."),"")</f>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298" spans="1:12" x14ac:dyDescent="0.25">
      <c r="A298" s="23" t="s">
        <v>23</v>
      </c>
      <c r="B298" s="51"/>
      <c r="C298" s="18"/>
      <c r="D298" s="18"/>
      <c r="E298" s="18"/>
      <c r="F298" s="18"/>
      <c r="G298" s="18"/>
      <c r="H298" s="18"/>
      <c r="I298" s="11" t="s">
        <v>46</v>
      </c>
      <c r="J298" s="12" t="str">
        <f t="shared" si="37"/>
        <v>C298</v>
      </c>
      <c r="K298" s="33" t="str">
        <f t="shared" si="38"/>
        <v>C298 = Project address:</v>
      </c>
      <c r="L298" s="37" t="str">
        <f t="shared" si="39"/>
        <v/>
      </c>
    </row>
    <row r="299" spans="1:12" ht="50.95" x14ac:dyDescent="0.25">
      <c r="A299" s="23" t="s">
        <v>156</v>
      </c>
      <c r="B299" s="45"/>
      <c r="C299" s="25" t="str">
        <f>IF(C297=FALSE,IF(B299="Yes",D299,IF(B299="No",E299,0)),"")</f>
        <v/>
      </c>
      <c r="D299" s="25">
        <v>1</v>
      </c>
      <c r="E299" s="25">
        <v>0</v>
      </c>
      <c r="F299" s="30" t="s">
        <v>77</v>
      </c>
      <c r="G299" s="25"/>
      <c r="H299" s="25"/>
      <c r="I299" s="11" t="s">
        <v>45</v>
      </c>
      <c r="J299" s="12" t="str">
        <f t="shared" si="37"/>
        <v>C299</v>
      </c>
      <c r="K299" s="33" t="str">
        <f t="shared" si="38"/>
        <v>C299 = Project located in Harris and continguous Counties.</v>
      </c>
      <c r="L299" s="37" t="str">
        <f t="shared" si="39"/>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300" spans="1:12" ht="50.95" x14ac:dyDescent="0.25">
      <c r="A300" s="3" t="s">
        <v>96</v>
      </c>
      <c r="B300" s="45"/>
      <c r="C300" s="18" t="str">
        <f>IF(C297=FALSE,IF(B300="Yes",D300,IF(B300="No",E300,0)),"")</f>
        <v/>
      </c>
      <c r="D300" s="18">
        <v>1</v>
      </c>
      <c r="E300" s="18">
        <v>0</v>
      </c>
      <c r="F300" s="13" t="s">
        <v>77</v>
      </c>
      <c r="G300" s="13"/>
      <c r="H300" s="13"/>
      <c r="I300" s="11" t="s">
        <v>45</v>
      </c>
      <c r="J300" s="12" t="str">
        <f t="shared" si="37"/>
        <v>C300</v>
      </c>
      <c r="K300" s="33" t="str">
        <f t="shared" si="38"/>
        <v>C300 = Project completed as part of an IDIQ.</v>
      </c>
      <c r="L300" s="37" t="str">
        <f t="shared" si="39"/>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301" spans="1:12" x14ac:dyDescent="0.25">
      <c r="A301" s="3" t="s">
        <v>122</v>
      </c>
      <c r="B301" s="28"/>
      <c r="C301" s="18"/>
      <c r="D301" s="18"/>
      <c r="E301" s="18"/>
      <c r="F301" s="18"/>
      <c r="G301" s="18"/>
      <c r="H301" s="18"/>
      <c r="I301" s="11" t="s">
        <v>46</v>
      </c>
      <c r="J301" s="12" t="str">
        <f t="shared" si="37"/>
        <v>C301</v>
      </c>
      <c r="K301" s="33" t="str">
        <f t="shared" si="38"/>
        <v>C301 = Brief Description of project scope (adjust row height as necessary to fit response in cell):</v>
      </c>
      <c r="L301" s="37" t="str">
        <f t="shared" si="39"/>
        <v/>
      </c>
    </row>
    <row r="302" spans="1:12" x14ac:dyDescent="0.25">
      <c r="A302" s="3" t="s">
        <v>24</v>
      </c>
      <c r="B302" s="42"/>
      <c r="C302" s="38" t="str">
        <f>IF(C297=FALSE,B302,"")</f>
        <v/>
      </c>
      <c r="D302" s="18"/>
      <c r="E302" s="18"/>
      <c r="F302" s="18"/>
      <c r="G302" s="18"/>
      <c r="H302" s="18"/>
      <c r="I302" s="11" t="s">
        <v>46</v>
      </c>
      <c r="J302" s="12" t="str">
        <f t="shared" si="37"/>
        <v>C302</v>
      </c>
      <c r="K302" s="33" t="str">
        <f t="shared" si="38"/>
        <v>C302 = Year project completed (or "In Design" or "Under Construction”):</v>
      </c>
      <c r="L302" s="37" t="str">
        <f t="shared" si="39"/>
        <v/>
      </c>
    </row>
    <row r="303" spans="1:12" ht="52.35" customHeight="1" x14ac:dyDescent="0.25">
      <c r="A303" s="3" t="s">
        <v>123</v>
      </c>
      <c r="B303" s="28"/>
      <c r="C303" s="18"/>
      <c r="D303" s="18"/>
      <c r="E303" s="18"/>
      <c r="F303" s="18"/>
      <c r="G303" s="18"/>
      <c r="H303" s="18"/>
      <c r="I303" s="11" t="s">
        <v>46</v>
      </c>
      <c r="J303" s="12" t="str">
        <f t="shared" si="37"/>
        <v>C303</v>
      </c>
      <c r="K303" s="33" t="str">
        <f t="shared" si="38"/>
        <v>C303 = Brief description of services provided (adjust row height as necessary to fit response in cell):</v>
      </c>
      <c r="L303" s="37" t="str">
        <f t="shared" si="39"/>
        <v/>
      </c>
    </row>
    <row r="304" spans="1:12" x14ac:dyDescent="0.25">
      <c r="A304" s="3" t="s">
        <v>25</v>
      </c>
      <c r="B304" s="28"/>
      <c r="C304" s="18"/>
      <c r="D304" s="18"/>
      <c r="E304" s="18"/>
      <c r="F304" s="18"/>
      <c r="G304" s="18"/>
      <c r="H304" s="18"/>
      <c r="I304" s="11" t="s">
        <v>46</v>
      </c>
      <c r="J304" s="12" t="str">
        <f t="shared" si="37"/>
        <v>C304</v>
      </c>
      <c r="K304" s="33" t="str">
        <f t="shared" si="38"/>
        <v>C304 = Name of "prime" firm principal in charge:</v>
      </c>
      <c r="L304" s="37" t="str">
        <f t="shared" si="39"/>
        <v/>
      </c>
    </row>
    <row r="305" spans="1:12" x14ac:dyDescent="0.25">
      <c r="A305" s="3" t="s">
        <v>26</v>
      </c>
      <c r="B305" s="28"/>
      <c r="C305" s="18"/>
      <c r="D305" s="18"/>
      <c r="E305" s="18"/>
      <c r="F305" s="18"/>
      <c r="G305" s="18"/>
      <c r="H305" s="18"/>
      <c r="I305" s="11" t="s">
        <v>46</v>
      </c>
      <c r="J305" s="12" t="str">
        <f t="shared" si="37"/>
        <v>C305</v>
      </c>
      <c r="K305" s="33" t="str">
        <f t="shared" si="38"/>
        <v>C305 = Name of "prime" firm project manager:</v>
      </c>
      <c r="L305" s="37" t="str">
        <f t="shared" si="39"/>
        <v/>
      </c>
    </row>
    <row r="306" spans="1:12" x14ac:dyDescent="0.25">
      <c r="A306" s="24" t="s">
        <v>27</v>
      </c>
      <c r="B306" s="47"/>
      <c r="C306" s="16"/>
      <c r="D306" s="16"/>
      <c r="E306" s="16"/>
      <c r="F306" s="16"/>
      <c r="G306" s="16"/>
      <c r="H306" s="16"/>
      <c r="I306" s="16"/>
      <c r="J306" s="12" t="str">
        <f t="shared" si="37"/>
        <v>C306</v>
      </c>
      <c r="K306" s="33" t="str">
        <f t="shared" si="38"/>
        <v>C306 = List up to 3 names of firm staff involved:</v>
      </c>
      <c r="L306" s="37" t="str">
        <f t="shared" si="39"/>
        <v/>
      </c>
    </row>
    <row r="307" spans="1:12" x14ac:dyDescent="0.25">
      <c r="A307" s="3" t="s">
        <v>103</v>
      </c>
      <c r="B307" s="28"/>
      <c r="C307" s="18"/>
      <c r="D307" s="18"/>
      <c r="E307" s="18"/>
      <c r="F307" s="18"/>
      <c r="G307" s="18"/>
      <c r="H307" s="18"/>
      <c r="I307" s="11" t="s">
        <v>46</v>
      </c>
      <c r="J307" s="12" t="str">
        <f t="shared" si="37"/>
        <v>C307</v>
      </c>
      <c r="K307" s="33" t="str">
        <f t="shared" si="38"/>
        <v>C307 = Staff name (1)</v>
      </c>
      <c r="L307" s="37" t="str">
        <f t="shared" si="39"/>
        <v/>
      </c>
    </row>
    <row r="308" spans="1:12" x14ac:dyDescent="0.25">
      <c r="A308" s="3" t="s">
        <v>104</v>
      </c>
      <c r="B308" s="28"/>
      <c r="C308" s="18"/>
      <c r="D308" s="18"/>
      <c r="E308" s="18"/>
      <c r="F308" s="18"/>
      <c r="G308" s="18"/>
      <c r="H308" s="18"/>
      <c r="I308" s="11" t="s">
        <v>46</v>
      </c>
      <c r="J308" s="12" t="str">
        <f t="shared" si="37"/>
        <v>C308</v>
      </c>
      <c r="K308" s="33" t="str">
        <f t="shared" si="38"/>
        <v>C308 = Staff name (2)</v>
      </c>
      <c r="L308" s="37" t="str">
        <f t="shared" si="39"/>
        <v/>
      </c>
    </row>
    <row r="309" spans="1:12" x14ac:dyDescent="0.25">
      <c r="A309" s="3" t="s">
        <v>105</v>
      </c>
      <c r="B309" s="51"/>
      <c r="C309" s="18"/>
      <c r="D309" s="18"/>
      <c r="E309" s="18"/>
      <c r="F309" s="18"/>
      <c r="G309" s="18"/>
      <c r="H309" s="18"/>
      <c r="I309" s="11" t="s">
        <v>46</v>
      </c>
      <c r="J309" s="12" t="str">
        <f t="shared" si="37"/>
        <v>C309</v>
      </c>
      <c r="K309" s="33" t="str">
        <f t="shared" si="38"/>
        <v>C309 = Staff name (3)</v>
      </c>
      <c r="L309" s="37" t="str">
        <f t="shared" si="39"/>
        <v/>
      </c>
    </row>
    <row r="310" spans="1:12" x14ac:dyDescent="0.25">
      <c r="A310" s="3" t="s">
        <v>124</v>
      </c>
      <c r="B310" s="28"/>
      <c r="C310" s="18"/>
      <c r="D310" s="18"/>
      <c r="E310" s="18"/>
      <c r="F310" s="18"/>
      <c r="G310" s="18"/>
      <c r="H310" s="18"/>
      <c r="I310" s="11" t="s">
        <v>46</v>
      </c>
      <c r="J310" s="12" t="str">
        <f t="shared" si="37"/>
        <v>C310</v>
      </c>
      <c r="K310" s="33" t="str">
        <f t="shared" si="38"/>
        <v>C310 = Name of client and/or owner/operator (District Name, Company Name, Etc. Name):</v>
      </c>
      <c r="L310" s="37" t="str">
        <f t="shared" si="39"/>
        <v/>
      </c>
    </row>
    <row r="311" spans="1:12" x14ac:dyDescent="0.25">
      <c r="A311" s="3" t="s">
        <v>125</v>
      </c>
      <c r="B311" s="28"/>
      <c r="C311" s="18"/>
      <c r="D311" s="18"/>
      <c r="E311" s="18"/>
      <c r="F311" s="18"/>
      <c r="G311" s="18"/>
      <c r="H311" s="18"/>
      <c r="I311" s="11" t="s">
        <v>46</v>
      </c>
      <c r="J311" s="12" t="str">
        <f t="shared" si="37"/>
        <v>C311</v>
      </c>
      <c r="K311" s="33" t="str">
        <f t="shared" si="38"/>
        <v>C311 = Name of client and/or owner/operator contact (Person Name):</v>
      </c>
      <c r="L311" s="37" t="str">
        <f t="shared" si="39"/>
        <v/>
      </c>
    </row>
    <row r="312" spans="1:12" x14ac:dyDescent="0.25">
      <c r="A312" s="3" t="s">
        <v>28</v>
      </c>
      <c r="B312" s="52"/>
      <c r="C312" s="18"/>
      <c r="D312" s="18"/>
      <c r="E312" s="18"/>
      <c r="F312" s="18"/>
      <c r="G312" s="18"/>
      <c r="H312" s="18"/>
      <c r="I312" s="11" t="s">
        <v>46</v>
      </c>
      <c r="J312" s="12" t="str">
        <f t="shared" si="37"/>
        <v>C312</v>
      </c>
      <c r="K312" s="33" t="str">
        <f t="shared" si="38"/>
        <v>C312 = Client and/or owner/operator contact phone number:</v>
      </c>
      <c r="L312" s="37" t="str">
        <f t="shared" si="39"/>
        <v/>
      </c>
    </row>
    <row r="313" spans="1:12" x14ac:dyDescent="0.25">
      <c r="A313" s="3" t="s">
        <v>29</v>
      </c>
      <c r="B313" s="28"/>
      <c r="C313" s="18"/>
      <c r="D313" s="18"/>
      <c r="E313" s="18"/>
      <c r="F313" s="18"/>
      <c r="G313" s="18"/>
      <c r="H313" s="18"/>
      <c r="I313" s="11" t="s">
        <v>46</v>
      </c>
      <c r="J313" s="12" t="str">
        <f t="shared" si="37"/>
        <v>C313</v>
      </c>
      <c r="K313" s="33" t="str">
        <f t="shared" si="38"/>
        <v>C313 = Client and/or owner/operator contact email address:</v>
      </c>
      <c r="L313" s="37" t="str">
        <f t="shared" si="39"/>
        <v/>
      </c>
    </row>
    <row r="314" spans="1:12" x14ac:dyDescent="0.25">
      <c r="A314" s="3" t="s">
        <v>127</v>
      </c>
      <c r="B314" s="55"/>
      <c r="C314" s="18"/>
      <c r="D314" s="18"/>
      <c r="E314" s="18"/>
      <c r="F314" s="18"/>
      <c r="G314" s="18"/>
      <c r="H314" s="18"/>
      <c r="I314" s="11" t="s">
        <v>46</v>
      </c>
      <c r="J314" s="12" t="str">
        <f t="shared" si="37"/>
        <v>C314</v>
      </c>
      <c r="K314" s="33" t="str">
        <f t="shared" si="38"/>
        <v>C314 = Original scheduled date for completion (Construction):</v>
      </c>
      <c r="L314" s="37" t="str">
        <f t="shared" si="39"/>
        <v/>
      </c>
    </row>
    <row r="315" spans="1:12" x14ac:dyDescent="0.25">
      <c r="A315" s="3" t="s">
        <v>126</v>
      </c>
      <c r="B315" s="53"/>
      <c r="C315" s="29" t="str">
        <f>IF(C297=FALSE,IF(B315-B314&lt;=0,"On Schedule","Off Schedule"),"")</f>
        <v/>
      </c>
      <c r="D315" s="18"/>
      <c r="E315" s="18"/>
      <c r="F315" s="18"/>
      <c r="G315" s="18"/>
      <c r="H315" s="18"/>
      <c r="I315" s="11" t="s">
        <v>46</v>
      </c>
      <c r="J315" s="12" t="str">
        <f t="shared" si="37"/>
        <v>C315</v>
      </c>
      <c r="K315" s="33" t="str">
        <f t="shared" si="38"/>
        <v>C315 = Actual completion date (Construction):</v>
      </c>
      <c r="L315" s="37" t="str">
        <f t="shared" si="39"/>
        <v/>
      </c>
    </row>
    <row r="316" spans="1:12" x14ac:dyDescent="0.25">
      <c r="A316" s="3" t="s">
        <v>89</v>
      </c>
      <c r="B316" s="28"/>
      <c r="C316" s="18"/>
      <c r="D316" s="18"/>
      <c r="E316" s="18"/>
      <c r="F316" s="18"/>
      <c r="G316" s="18"/>
      <c r="H316" s="18"/>
      <c r="I316" s="11" t="s">
        <v>46</v>
      </c>
      <c r="J316" s="12" t="str">
        <f t="shared" si="37"/>
        <v>C316</v>
      </c>
      <c r="K316" s="33" t="str">
        <f t="shared" si="38"/>
        <v>C316 = Explanation of variance between original and actual completion dates:</v>
      </c>
      <c r="L316" s="37" t="str">
        <f t="shared" si="39"/>
        <v/>
      </c>
    </row>
    <row r="317" spans="1:12" ht="63.7" x14ac:dyDescent="0.25">
      <c r="A317" s="39" t="s">
        <v>98</v>
      </c>
      <c r="B317" s="40"/>
      <c r="C317" s="25" t="str">
        <f>IF(C297=FALSE,IF(B317="0",D317,IF(B317="1-2",E317,IF(B317="3-9",F317,IF(B317="10+",G317,IF(B317="Not Applicable",D317,0))))),"")</f>
        <v/>
      </c>
      <c r="D317" s="25">
        <v>1</v>
      </c>
      <c r="E317" s="25">
        <v>0.75</v>
      </c>
      <c r="F317" s="25">
        <v>0.25</v>
      </c>
      <c r="G317" s="25">
        <v>0</v>
      </c>
      <c r="H317" s="25"/>
      <c r="I317" s="11" t="s">
        <v>45</v>
      </c>
      <c r="J317" s="12" t="str">
        <f t="shared" si="37"/>
        <v>C317</v>
      </c>
      <c r="K317" s="33" t="str">
        <f t="shared" si="38"/>
        <v>C317 = Number of Change Orders on project (select number or Not Applicable):</v>
      </c>
      <c r="L317" s="37" t="str">
        <f t="shared" si="39"/>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318" spans="1:12" x14ac:dyDescent="0.25">
      <c r="A318" s="39" t="s">
        <v>100</v>
      </c>
      <c r="B318" s="51"/>
      <c r="C318" s="25"/>
      <c r="D318" s="25"/>
      <c r="E318" s="25"/>
      <c r="F318" s="25"/>
      <c r="G318" s="25"/>
      <c r="H318" s="25"/>
      <c r="I318" s="11" t="s">
        <v>46</v>
      </c>
      <c r="J318" s="12" t="str">
        <f t="shared" si="37"/>
        <v>C318</v>
      </c>
      <c r="K318" s="33" t="str">
        <f t="shared" si="38"/>
        <v>C318 = Brief explanation of reason for Change Orders (if any):</v>
      </c>
      <c r="L318" s="37" t="str">
        <f t="shared" si="39"/>
        <v/>
      </c>
    </row>
    <row r="319" spans="1:12" ht="63.7" x14ac:dyDescent="0.25">
      <c r="A319" s="39" t="s">
        <v>99</v>
      </c>
      <c r="B319" s="40"/>
      <c r="C319" s="25" t="str">
        <f>IF(C297=FALSE,IF(B319="0",D319,IF(B319="1-2",E319,IF(B319="3+",F319,(IF(B319="Not Applicable",D319,0))))),"")</f>
        <v/>
      </c>
      <c r="D319" s="25">
        <v>1</v>
      </c>
      <c r="E319" s="25">
        <v>0.25</v>
      </c>
      <c r="F319" s="25">
        <v>0</v>
      </c>
      <c r="G319" s="25"/>
      <c r="H319" s="25"/>
      <c r="I319" s="11" t="s">
        <v>45</v>
      </c>
      <c r="J319" s="12" t="str">
        <f t="shared" si="37"/>
        <v>C319</v>
      </c>
      <c r="K319" s="33" t="str">
        <f t="shared" si="38"/>
        <v>C319 = Number of claims filed by contractor (select number or Not Applicable):</v>
      </c>
      <c r="L319" s="37" t="str">
        <f t="shared" si="39"/>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320" spans="1:12" x14ac:dyDescent="0.25">
      <c r="A320" s="3" t="s">
        <v>101</v>
      </c>
      <c r="B320" s="51"/>
      <c r="C320" s="25"/>
      <c r="D320" s="25"/>
      <c r="E320" s="25"/>
      <c r="F320" s="25"/>
      <c r="G320" s="25"/>
      <c r="H320" s="25"/>
      <c r="I320" s="11" t="s">
        <v>46</v>
      </c>
      <c r="J320" s="12" t="str">
        <f t="shared" si="37"/>
        <v>C320</v>
      </c>
      <c r="K320" s="33" t="str">
        <f t="shared" si="38"/>
        <v>C320 = Brief explanation of reason for claims filed by contractor (if any):</v>
      </c>
      <c r="L320" s="37" t="str">
        <f t="shared" si="39"/>
        <v/>
      </c>
    </row>
    <row r="321" spans="1:12" ht="63.7" x14ac:dyDescent="0.25">
      <c r="A321" s="3" t="s">
        <v>161</v>
      </c>
      <c r="B321" s="40"/>
      <c r="C321" s="25" t="str">
        <f>IF(C297=FALSE,IF(B321="0-5",D321,IF(B321="6-20",E321,IF(B321="21-40",F321,IF(B321="41+",G321,(IF(B321="Not Applicable",D321,0)))))),"")</f>
        <v/>
      </c>
      <c r="D321" s="25">
        <v>1</v>
      </c>
      <c r="E321" s="25">
        <v>0.75</v>
      </c>
      <c r="F321" s="25">
        <v>0.35</v>
      </c>
      <c r="G321" s="25">
        <v>0</v>
      </c>
      <c r="H321" s="25"/>
      <c r="I321" s="11" t="s">
        <v>45</v>
      </c>
      <c r="J321" s="12" t="str">
        <f t="shared" si="37"/>
        <v>C321</v>
      </c>
      <c r="K321" s="33" t="str">
        <f t="shared" si="38"/>
        <v>C321 = Number of Requests for Information (RFI's) (select number or Not Applicable):</v>
      </c>
      <c r="L321" s="37" t="str">
        <f t="shared" si="39"/>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322" spans="1:12" x14ac:dyDescent="0.25">
      <c r="A322" s="3" t="s">
        <v>102</v>
      </c>
      <c r="B322" s="51"/>
      <c r="C322" s="25"/>
      <c r="D322" s="25"/>
      <c r="E322" s="25"/>
      <c r="F322" s="25"/>
      <c r="G322" s="25"/>
      <c r="H322" s="25"/>
      <c r="I322" s="11" t="s">
        <v>46</v>
      </c>
      <c r="J322" s="12" t="str">
        <f t="shared" si="37"/>
        <v>C322</v>
      </c>
      <c r="K322" s="33" t="str">
        <f t="shared" si="38"/>
        <v>C322 = Brief explanation of reason for Requests for Information (if any):</v>
      </c>
      <c r="L322" s="37" t="str">
        <f t="shared" si="39"/>
        <v/>
      </c>
    </row>
    <row r="323" spans="1:12" x14ac:dyDescent="0.25">
      <c r="A323" s="3" t="s">
        <v>132</v>
      </c>
      <c r="B323" s="54"/>
      <c r="C323" s="25"/>
      <c r="D323" s="25"/>
      <c r="E323" s="25"/>
      <c r="F323" s="25"/>
      <c r="G323" s="25"/>
      <c r="H323" s="25"/>
      <c r="I323" s="11" t="s">
        <v>46</v>
      </c>
      <c r="J323" s="12" t="str">
        <f t="shared" si="37"/>
        <v>C323</v>
      </c>
      <c r="K323" s="33" t="str">
        <f t="shared" si="38"/>
        <v>C323 = Project size in square feet (if applicable, or acres for site-based professional services respondents):</v>
      </c>
      <c r="L323" s="37" t="str">
        <f t="shared" si="39"/>
        <v/>
      </c>
    </row>
    <row r="324" spans="1:12" x14ac:dyDescent="0.25">
      <c r="A324" s="3" t="s">
        <v>90</v>
      </c>
      <c r="B324" s="51"/>
      <c r="C324" s="18"/>
      <c r="D324" s="18"/>
      <c r="E324" s="18"/>
      <c r="F324" s="18"/>
      <c r="G324" s="18"/>
      <c r="H324" s="18"/>
      <c r="I324" s="11" t="s">
        <v>46</v>
      </c>
      <c r="J324" s="12" t="str">
        <f t="shared" si="37"/>
        <v>C324</v>
      </c>
      <c r="K324" s="33" t="str">
        <f t="shared" si="38"/>
        <v>C324 = Explanation of phasing strategy, if required:</v>
      </c>
      <c r="L324" s="37" t="str">
        <f t="shared" si="39"/>
        <v/>
      </c>
    </row>
    <row r="325" spans="1:12" x14ac:dyDescent="0.25">
      <c r="A325" s="3" t="s">
        <v>91</v>
      </c>
      <c r="B325" s="51"/>
      <c r="C325" s="18"/>
      <c r="D325" s="18"/>
      <c r="E325" s="18"/>
      <c r="F325" s="18"/>
      <c r="G325" s="18"/>
      <c r="H325" s="18"/>
      <c r="I325" s="11" t="s">
        <v>46</v>
      </c>
      <c r="J325" s="12" t="str">
        <f t="shared" si="37"/>
        <v>C325</v>
      </c>
      <c r="K325" s="33" t="str">
        <f t="shared" si="38"/>
        <v>C325 = Awards or other recognition earned by the firm for this project:</v>
      </c>
      <c r="L325" s="37" t="str">
        <f t="shared" si="39"/>
        <v/>
      </c>
    </row>
    <row r="326" spans="1:12" x14ac:dyDescent="0.25">
      <c r="A326" s="20" t="s">
        <v>205</v>
      </c>
      <c r="B326" s="50"/>
      <c r="C326" s="22"/>
      <c r="D326" s="22"/>
      <c r="E326" s="22"/>
      <c r="F326" s="22"/>
      <c r="G326" s="22"/>
      <c r="H326" s="22"/>
      <c r="I326" s="21"/>
      <c r="J326" s="21"/>
      <c r="K326" s="36"/>
      <c r="L326" s="36"/>
    </row>
    <row r="327" spans="1:12" ht="63.7" x14ac:dyDescent="0.25">
      <c r="A327" s="23" t="s">
        <v>138</v>
      </c>
      <c r="B327" s="56"/>
      <c r="C327" s="18" t="b">
        <f>ISBLANK(B327)</f>
        <v>1</v>
      </c>
      <c r="D327" s="18"/>
      <c r="E327" s="18"/>
      <c r="F327" s="18"/>
      <c r="G327" s="18"/>
      <c r="H327" s="18"/>
      <c r="I327" s="11" t="s">
        <v>45</v>
      </c>
      <c r="J327" s="12" t="str">
        <f t="shared" ref="J327:J355" si="40">ADDRESS(ROW(C327),COLUMN(C327),4)</f>
        <v>C327</v>
      </c>
      <c r="K327" s="33" t="str">
        <f t="shared" ref="K327:K355" si="41">ADDRESS(ROW(C327),COLUMN(C327),4)&amp;" = "&amp;A327</f>
        <v>C327 = Project name (must be populated if subsequent project information is completed):</v>
      </c>
      <c r="L327" s="37" t="str">
        <f t="shared" ref="L327:L355" si="42">IF(I327="Yes","The required response of: "&amp;A327&amp;" is weighted based on the following values: "&amp;D327&amp;", "&amp;E327&amp;", "&amp;F327&amp;", "&amp;G327&amp;", "&amp;H327&amp;". These are the tiered weights associated with the bands currently available for selection in the drop down menu. The answer selected from the drop down menu is then applied to the numerical value established in the summary sheet."&amp;IF(ISBLANK(B327),"","The current selection of "&amp;B327&amp;" from the drop down will apply a weighted value of "&amp;C327&amp;" to the numerical value established on the summary sheet."),"")</f>
        <v>The required response of: Project name (must be populated if subsequent project information is completed): is weighted based on the following values: , , , , . These are the tiered weights associated with the bands currently available for selection in the drop down menu. The answer selected from the drop down menu is then applied to the numerical value established in the summary sheet.</v>
      </c>
    </row>
    <row r="328" spans="1:12" x14ac:dyDescent="0.25">
      <c r="A328" s="23" t="s">
        <v>23</v>
      </c>
      <c r="B328" s="51"/>
      <c r="C328" s="18"/>
      <c r="D328" s="18"/>
      <c r="E328" s="18"/>
      <c r="F328" s="18"/>
      <c r="G328" s="18"/>
      <c r="H328" s="18"/>
      <c r="I328" s="11" t="s">
        <v>46</v>
      </c>
      <c r="J328" s="12" t="str">
        <f t="shared" si="40"/>
        <v>C328</v>
      </c>
      <c r="K328" s="33" t="str">
        <f t="shared" si="41"/>
        <v>C328 = Project address:</v>
      </c>
      <c r="L328" s="37" t="str">
        <f t="shared" si="42"/>
        <v/>
      </c>
    </row>
    <row r="329" spans="1:12" ht="50.95" x14ac:dyDescent="0.25">
      <c r="A329" s="23" t="s">
        <v>156</v>
      </c>
      <c r="B329" s="45"/>
      <c r="C329" s="25" t="str">
        <f>IF(C327=FALSE,IF(B329="Yes",D329,IF(B329="No",E329,0)),"")</f>
        <v/>
      </c>
      <c r="D329" s="25">
        <v>1</v>
      </c>
      <c r="E329" s="25">
        <v>0</v>
      </c>
      <c r="F329" s="30" t="s">
        <v>77</v>
      </c>
      <c r="G329" s="25"/>
      <c r="H329" s="25"/>
      <c r="I329" s="11" t="s">
        <v>45</v>
      </c>
      <c r="J329" s="12" t="str">
        <f t="shared" si="40"/>
        <v>C329</v>
      </c>
      <c r="K329" s="33" t="str">
        <f t="shared" si="41"/>
        <v>C329 = Project located in Harris and continguous Counties.</v>
      </c>
      <c r="L329" s="37" t="str">
        <f t="shared" si="42"/>
        <v>The required response of: Project located in Harris and continguous Counties.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330" spans="1:12" ht="50.95" x14ac:dyDescent="0.25">
      <c r="A330" s="3" t="s">
        <v>96</v>
      </c>
      <c r="B330" s="45"/>
      <c r="C330" s="18" t="str">
        <f>IF(C327=FALSE,IF(B330="Yes",D330,IF(B330="No",E330,0)),"")</f>
        <v/>
      </c>
      <c r="D330" s="18">
        <v>1</v>
      </c>
      <c r="E330" s="18">
        <v>0</v>
      </c>
      <c r="F330" s="13" t="s">
        <v>77</v>
      </c>
      <c r="G330" s="13"/>
      <c r="H330" s="13"/>
      <c r="I330" s="11" t="s">
        <v>45</v>
      </c>
      <c r="J330" s="12" t="str">
        <f t="shared" si="40"/>
        <v>C330</v>
      </c>
      <c r="K330" s="33" t="str">
        <f t="shared" si="41"/>
        <v>C330 = Project completed as part of an IDIQ.</v>
      </c>
      <c r="L330" s="37" t="str">
        <f t="shared" si="42"/>
        <v>The required response of: Project completed as part of an IDIQ. is weighted based on the following values: 1, 0, N/A, , . These are the tiered weights associated with the bands currently available for selection in the drop down menu. The answer selected from the drop down menu is then applied to the numerical value established in the summary sheet.</v>
      </c>
    </row>
    <row r="331" spans="1:12" x14ac:dyDescent="0.25">
      <c r="A331" s="3" t="s">
        <v>122</v>
      </c>
      <c r="B331" s="28"/>
      <c r="C331" s="18"/>
      <c r="D331" s="18"/>
      <c r="E331" s="18"/>
      <c r="F331" s="18"/>
      <c r="G331" s="18"/>
      <c r="H331" s="18"/>
      <c r="I331" s="11" t="s">
        <v>46</v>
      </c>
      <c r="J331" s="12" t="str">
        <f t="shared" si="40"/>
        <v>C331</v>
      </c>
      <c r="K331" s="33" t="str">
        <f t="shared" si="41"/>
        <v>C331 = Brief Description of project scope (adjust row height as necessary to fit response in cell):</v>
      </c>
      <c r="L331" s="37" t="str">
        <f t="shared" si="42"/>
        <v/>
      </c>
    </row>
    <row r="332" spans="1:12" x14ac:dyDescent="0.25">
      <c r="A332" s="3" t="s">
        <v>24</v>
      </c>
      <c r="B332" s="42"/>
      <c r="C332" s="38" t="str">
        <f>IF(C327=FALSE,B332,"")</f>
        <v/>
      </c>
      <c r="D332" s="18"/>
      <c r="E332" s="18"/>
      <c r="F332" s="18"/>
      <c r="G332" s="18"/>
      <c r="H332" s="18"/>
      <c r="I332" s="11" t="s">
        <v>46</v>
      </c>
      <c r="J332" s="12" t="str">
        <f t="shared" si="40"/>
        <v>C332</v>
      </c>
      <c r="K332" s="33" t="str">
        <f t="shared" si="41"/>
        <v>C332 = Year project completed (or "In Design" or "Under Construction”):</v>
      </c>
      <c r="L332" s="37" t="str">
        <f t="shared" si="42"/>
        <v/>
      </c>
    </row>
    <row r="333" spans="1:12" ht="52.35" customHeight="1" x14ac:dyDescent="0.25">
      <c r="A333" s="3" t="s">
        <v>123</v>
      </c>
      <c r="B333" s="28"/>
      <c r="C333" s="18"/>
      <c r="D333" s="18"/>
      <c r="E333" s="18"/>
      <c r="F333" s="18"/>
      <c r="G333" s="18"/>
      <c r="H333" s="18"/>
      <c r="I333" s="11" t="s">
        <v>46</v>
      </c>
      <c r="J333" s="12" t="str">
        <f t="shared" si="40"/>
        <v>C333</v>
      </c>
      <c r="K333" s="33" t="str">
        <f t="shared" si="41"/>
        <v>C333 = Brief description of services provided (adjust row height as necessary to fit response in cell):</v>
      </c>
      <c r="L333" s="37" t="str">
        <f t="shared" si="42"/>
        <v/>
      </c>
    </row>
    <row r="334" spans="1:12" x14ac:dyDescent="0.25">
      <c r="A334" s="3" t="s">
        <v>25</v>
      </c>
      <c r="B334" s="28"/>
      <c r="C334" s="18"/>
      <c r="D334" s="18"/>
      <c r="E334" s="18"/>
      <c r="F334" s="18"/>
      <c r="G334" s="18"/>
      <c r="H334" s="18"/>
      <c r="I334" s="11" t="s">
        <v>46</v>
      </c>
      <c r="J334" s="12" t="str">
        <f t="shared" si="40"/>
        <v>C334</v>
      </c>
      <c r="K334" s="33" t="str">
        <f t="shared" si="41"/>
        <v>C334 = Name of "prime" firm principal in charge:</v>
      </c>
      <c r="L334" s="37" t="str">
        <f t="shared" si="42"/>
        <v/>
      </c>
    </row>
    <row r="335" spans="1:12" x14ac:dyDescent="0.25">
      <c r="A335" s="3" t="s">
        <v>26</v>
      </c>
      <c r="B335" s="28"/>
      <c r="C335" s="18"/>
      <c r="D335" s="18"/>
      <c r="E335" s="18"/>
      <c r="F335" s="18"/>
      <c r="G335" s="18"/>
      <c r="H335" s="18"/>
      <c r="I335" s="11" t="s">
        <v>46</v>
      </c>
      <c r="J335" s="12" t="str">
        <f t="shared" si="40"/>
        <v>C335</v>
      </c>
      <c r="K335" s="33" t="str">
        <f t="shared" si="41"/>
        <v>C335 = Name of "prime" firm project manager:</v>
      </c>
      <c r="L335" s="37" t="str">
        <f t="shared" si="42"/>
        <v/>
      </c>
    </row>
    <row r="336" spans="1:12" x14ac:dyDescent="0.25">
      <c r="A336" s="24" t="s">
        <v>27</v>
      </c>
      <c r="B336" s="47"/>
      <c r="C336" s="16"/>
      <c r="D336" s="16"/>
      <c r="E336" s="16"/>
      <c r="F336" s="16"/>
      <c r="G336" s="16"/>
      <c r="H336" s="16"/>
      <c r="I336" s="16"/>
      <c r="J336" s="12" t="str">
        <f t="shared" si="40"/>
        <v>C336</v>
      </c>
      <c r="K336" s="33" t="str">
        <f t="shared" si="41"/>
        <v>C336 = List up to 3 names of firm staff involved:</v>
      </c>
      <c r="L336" s="37" t="str">
        <f t="shared" si="42"/>
        <v/>
      </c>
    </row>
    <row r="337" spans="1:12" x14ac:dyDescent="0.25">
      <c r="A337" s="3" t="s">
        <v>103</v>
      </c>
      <c r="B337" s="28"/>
      <c r="C337" s="18"/>
      <c r="D337" s="18"/>
      <c r="E337" s="18"/>
      <c r="F337" s="18"/>
      <c r="G337" s="18"/>
      <c r="H337" s="18"/>
      <c r="I337" s="11" t="s">
        <v>46</v>
      </c>
      <c r="J337" s="12" t="str">
        <f t="shared" si="40"/>
        <v>C337</v>
      </c>
      <c r="K337" s="33" t="str">
        <f t="shared" si="41"/>
        <v>C337 = Staff name (1)</v>
      </c>
      <c r="L337" s="37" t="str">
        <f t="shared" si="42"/>
        <v/>
      </c>
    </row>
    <row r="338" spans="1:12" x14ac:dyDescent="0.25">
      <c r="A338" s="3" t="s">
        <v>104</v>
      </c>
      <c r="B338" s="28"/>
      <c r="C338" s="18"/>
      <c r="D338" s="18"/>
      <c r="E338" s="18"/>
      <c r="F338" s="18"/>
      <c r="G338" s="18"/>
      <c r="H338" s="18"/>
      <c r="I338" s="11" t="s">
        <v>46</v>
      </c>
      <c r="J338" s="12" t="str">
        <f t="shared" si="40"/>
        <v>C338</v>
      </c>
      <c r="K338" s="33" t="str">
        <f t="shared" si="41"/>
        <v>C338 = Staff name (2)</v>
      </c>
      <c r="L338" s="37" t="str">
        <f t="shared" si="42"/>
        <v/>
      </c>
    </row>
    <row r="339" spans="1:12" x14ac:dyDescent="0.25">
      <c r="A339" s="3" t="s">
        <v>105</v>
      </c>
      <c r="B339" s="51"/>
      <c r="C339" s="18"/>
      <c r="D339" s="18"/>
      <c r="E339" s="18"/>
      <c r="F339" s="18"/>
      <c r="G339" s="18"/>
      <c r="H339" s="18"/>
      <c r="I339" s="11" t="s">
        <v>46</v>
      </c>
      <c r="J339" s="12" t="str">
        <f t="shared" si="40"/>
        <v>C339</v>
      </c>
      <c r="K339" s="33" t="str">
        <f t="shared" si="41"/>
        <v>C339 = Staff name (3)</v>
      </c>
      <c r="L339" s="37" t="str">
        <f t="shared" si="42"/>
        <v/>
      </c>
    </row>
    <row r="340" spans="1:12" x14ac:dyDescent="0.25">
      <c r="A340" s="3" t="s">
        <v>124</v>
      </c>
      <c r="B340" s="28"/>
      <c r="C340" s="18"/>
      <c r="D340" s="18"/>
      <c r="E340" s="18"/>
      <c r="F340" s="18"/>
      <c r="G340" s="18"/>
      <c r="H340" s="18"/>
      <c r="I340" s="11" t="s">
        <v>46</v>
      </c>
      <c r="J340" s="12" t="str">
        <f t="shared" si="40"/>
        <v>C340</v>
      </c>
      <c r="K340" s="33" t="str">
        <f t="shared" si="41"/>
        <v>C340 = Name of client and/or owner/operator (District Name, Company Name, Etc. Name):</v>
      </c>
      <c r="L340" s="37" t="str">
        <f t="shared" si="42"/>
        <v/>
      </c>
    </row>
    <row r="341" spans="1:12" x14ac:dyDescent="0.25">
      <c r="A341" s="3" t="s">
        <v>125</v>
      </c>
      <c r="B341" s="28"/>
      <c r="C341" s="18"/>
      <c r="D341" s="18"/>
      <c r="E341" s="18"/>
      <c r="F341" s="18"/>
      <c r="G341" s="18"/>
      <c r="H341" s="18"/>
      <c r="I341" s="11" t="s">
        <v>46</v>
      </c>
      <c r="J341" s="12" t="str">
        <f t="shared" si="40"/>
        <v>C341</v>
      </c>
      <c r="K341" s="33" t="str">
        <f t="shared" si="41"/>
        <v>C341 = Name of client and/or owner/operator contact (Person Name):</v>
      </c>
      <c r="L341" s="37" t="str">
        <f t="shared" si="42"/>
        <v/>
      </c>
    </row>
    <row r="342" spans="1:12" x14ac:dyDescent="0.25">
      <c r="A342" s="3" t="s">
        <v>28</v>
      </c>
      <c r="B342" s="52"/>
      <c r="C342" s="18"/>
      <c r="D342" s="18"/>
      <c r="E342" s="18"/>
      <c r="F342" s="18"/>
      <c r="G342" s="18"/>
      <c r="H342" s="18"/>
      <c r="I342" s="11" t="s">
        <v>46</v>
      </c>
      <c r="J342" s="12" t="str">
        <f t="shared" si="40"/>
        <v>C342</v>
      </c>
      <c r="K342" s="33" t="str">
        <f t="shared" si="41"/>
        <v>C342 = Client and/or owner/operator contact phone number:</v>
      </c>
      <c r="L342" s="37" t="str">
        <f t="shared" si="42"/>
        <v/>
      </c>
    </row>
    <row r="343" spans="1:12" x14ac:dyDescent="0.25">
      <c r="A343" s="3" t="s">
        <v>29</v>
      </c>
      <c r="B343" s="28"/>
      <c r="C343" s="18"/>
      <c r="D343" s="18"/>
      <c r="E343" s="18"/>
      <c r="F343" s="18"/>
      <c r="G343" s="18"/>
      <c r="H343" s="18"/>
      <c r="I343" s="11" t="s">
        <v>46</v>
      </c>
      <c r="J343" s="12" t="str">
        <f t="shared" si="40"/>
        <v>C343</v>
      </c>
      <c r="K343" s="33" t="str">
        <f t="shared" si="41"/>
        <v>C343 = Client and/or owner/operator contact email address:</v>
      </c>
      <c r="L343" s="37" t="str">
        <f t="shared" si="42"/>
        <v/>
      </c>
    </row>
    <row r="344" spans="1:12" x14ac:dyDescent="0.25">
      <c r="A344" s="3" t="s">
        <v>127</v>
      </c>
      <c r="B344" s="55"/>
      <c r="C344" s="18"/>
      <c r="D344" s="18"/>
      <c r="E344" s="18"/>
      <c r="F344" s="18"/>
      <c r="G344" s="18"/>
      <c r="H344" s="18"/>
      <c r="I344" s="11" t="s">
        <v>46</v>
      </c>
      <c r="J344" s="12" t="str">
        <f t="shared" si="40"/>
        <v>C344</v>
      </c>
      <c r="K344" s="33" t="str">
        <f t="shared" si="41"/>
        <v>C344 = Original scheduled date for completion (Construction):</v>
      </c>
      <c r="L344" s="37" t="str">
        <f t="shared" si="42"/>
        <v/>
      </c>
    </row>
    <row r="345" spans="1:12" x14ac:dyDescent="0.25">
      <c r="A345" s="3" t="s">
        <v>126</v>
      </c>
      <c r="B345" s="53"/>
      <c r="C345" s="29" t="str">
        <f>IF(C327=FALSE,IF(B345-B344&lt;=0,"On Schedule","Off Schedule"),"")</f>
        <v/>
      </c>
      <c r="D345" s="18"/>
      <c r="E345" s="18"/>
      <c r="F345" s="18"/>
      <c r="G345" s="18"/>
      <c r="H345" s="18"/>
      <c r="I345" s="11" t="s">
        <v>46</v>
      </c>
      <c r="J345" s="12" t="str">
        <f t="shared" si="40"/>
        <v>C345</v>
      </c>
      <c r="K345" s="33" t="str">
        <f t="shared" si="41"/>
        <v>C345 = Actual completion date (Construction):</v>
      </c>
      <c r="L345" s="37" t="str">
        <f t="shared" si="42"/>
        <v/>
      </c>
    </row>
    <row r="346" spans="1:12" x14ac:dyDescent="0.25">
      <c r="A346" s="3" t="s">
        <v>89</v>
      </c>
      <c r="B346" s="28"/>
      <c r="C346" s="18"/>
      <c r="D346" s="18"/>
      <c r="E346" s="18"/>
      <c r="F346" s="18"/>
      <c r="G346" s="18"/>
      <c r="H346" s="18"/>
      <c r="I346" s="11" t="s">
        <v>46</v>
      </c>
      <c r="J346" s="12" t="str">
        <f t="shared" si="40"/>
        <v>C346</v>
      </c>
      <c r="K346" s="33" t="str">
        <f t="shared" si="41"/>
        <v>C346 = Explanation of variance between original and actual completion dates:</v>
      </c>
      <c r="L346" s="37" t="str">
        <f t="shared" si="42"/>
        <v/>
      </c>
    </row>
    <row r="347" spans="1:12" ht="63.7" x14ac:dyDescent="0.25">
      <c r="A347" s="39" t="s">
        <v>98</v>
      </c>
      <c r="B347" s="40"/>
      <c r="C347" s="25" t="str">
        <f>IF(C327=FALSE,IF(B347="0",D347,IF(B347="1-2",E347,IF(B347="3-9",F347,IF(B347="10+",G347,IF(B347="Not Applicable",D347,0))))),"")</f>
        <v/>
      </c>
      <c r="D347" s="25">
        <v>1</v>
      </c>
      <c r="E347" s="25">
        <v>0.75</v>
      </c>
      <c r="F347" s="25">
        <v>0.25</v>
      </c>
      <c r="G347" s="25">
        <v>0</v>
      </c>
      <c r="H347" s="25"/>
      <c r="I347" s="11" t="s">
        <v>45</v>
      </c>
      <c r="J347" s="12" t="str">
        <f t="shared" si="40"/>
        <v>C347</v>
      </c>
      <c r="K347" s="33" t="str">
        <f t="shared" si="41"/>
        <v>C347 = Number of Change Orders on project (select number or Not Applicable):</v>
      </c>
      <c r="L347" s="37" t="str">
        <f t="shared" si="42"/>
        <v>The required response of: Number of Change Orders on project (select number or Not Applicable): is weighted based on the following values: 1, 0.75, 0.25, 0, . These are the tiered weights associated with the bands currently available for selection in the drop down menu. The answer selected from the drop down menu is then applied to the numerical value established in the summary sheet.</v>
      </c>
    </row>
    <row r="348" spans="1:12" x14ac:dyDescent="0.25">
      <c r="A348" s="39" t="s">
        <v>100</v>
      </c>
      <c r="B348" s="51"/>
      <c r="C348" s="25"/>
      <c r="D348" s="25"/>
      <c r="E348" s="25"/>
      <c r="F348" s="25"/>
      <c r="G348" s="25"/>
      <c r="H348" s="25"/>
      <c r="I348" s="11" t="s">
        <v>46</v>
      </c>
      <c r="J348" s="12" t="str">
        <f t="shared" si="40"/>
        <v>C348</v>
      </c>
      <c r="K348" s="33" t="str">
        <f t="shared" si="41"/>
        <v>C348 = Brief explanation of reason for Change Orders (if any):</v>
      </c>
      <c r="L348" s="37" t="str">
        <f t="shared" si="42"/>
        <v/>
      </c>
    </row>
    <row r="349" spans="1:12" ht="63.7" x14ac:dyDescent="0.25">
      <c r="A349" s="39" t="s">
        <v>99</v>
      </c>
      <c r="B349" s="40"/>
      <c r="C349" s="25" t="str">
        <f>IF(C327=FALSE,IF(B349="0",D349,IF(B349="1-2",E349,IF(B349="3+",F349,(IF(B349="Not Applicable",D349,0))))),"")</f>
        <v/>
      </c>
      <c r="D349" s="25">
        <v>1</v>
      </c>
      <c r="E349" s="25">
        <v>0.25</v>
      </c>
      <c r="F349" s="25">
        <v>0</v>
      </c>
      <c r="G349" s="25"/>
      <c r="H349" s="25"/>
      <c r="I349" s="11" t="s">
        <v>45</v>
      </c>
      <c r="J349" s="12" t="str">
        <f t="shared" si="40"/>
        <v>C349</v>
      </c>
      <c r="K349" s="33" t="str">
        <f t="shared" si="41"/>
        <v>C349 = Number of claims filed by contractor (select number or Not Applicable):</v>
      </c>
      <c r="L349" s="37" t="str">
        <f t="shared" si="42"/>
        <v>The required response of: Number of claims filed by contractor (select number or Not Applicable): is weighted based on the following values: 1, 0.25, 0, , . These are the tiered weights associated with the bands currently available for selection in the drop down menu. The answer selected from the drop down menu is then applied to the numerical value established in the summary sheet.</v>
      </c>
    </row>
    <row r="350" spans="1:12" x14ac:dyDescent="0.25">
      <c r="A350" s="3" t="s">
        <v>101</v>
      </c>
      <c r="B350" s="51"/>
      <c r="C350" s="25"/>
      <c r="D350" s="25"/>
      <c r="E350" s="25"/>
      <c r="F350" s="25"/>
      <c r="G350" s="25"/>
      <c r="H350" s="25"/>
      <c r="I350" s="11" t="s">
        <v>46</v>
      </c>
      <c r="J350" s="12" t="str">
        <f t="shared" si="40"/>
        <v>C350</v>
      </c>
      <c r="K350" s="33" t="str">
        <f t="shared" si="41"/>
        <v>C350 = Brief explanation of reason for claims filed by contractor (if any):</v>
      </c>
      <c r="L350" s="37" t="str">
        <f t="shared" si="42"/>
        <v/>
      </c>
    </row>
    <row r="351" spans="1:12" ht="63.7" x14ac:dyDescent="0.25">
      <c r="A351" s="3" t="s">
        <v>161</v>
      </c>
      <c r="B351" s="40"/>
      <c r="C351" s="25" t="str">
        <f>IF(C327=FALSE,IF(B351="0-5",D351,IF(B351="6-20",E351,IF(B351="21-40",F351,IF(B351="41+",G351,(IF(B351="Not Applicable",D351,0)))))),"")</f>
        <v/>
      </c>
      <c r="D351" s="25">
        <v>1</v>
      </c>
      <c r="E351" s="25">
        <v>0.75</v>
      </c>
      <c r="F351" s="25">
        <v>0.35</v>
      </c>
      <c r="G351" s="25">
        <v>0</v>
      </c>
      <c r="H351" s="25"/>
      <c r="I351" s="11" t="s">
        <v>45</v>
      </c>
      <c r="J351" s="12" t="str">
        <f t="shared" si="40"/>
        <v>C351</v>
      </c>
      <c r="K351" s="33" t="str">
        <f t="shared" si="41"/>
        <v>C351 = Number of Requests for Information (RFI's) (select number or Not Applicable):</v>
      </c>
      <c r="L351" s="37" t="str">
        <f t="shared" si="42"/>
        <v>The required response of: Number of Requests for Information (RFI's) (select number or Not Applicable): is weighted based on the following values: 1, 0.75, 0.35, 0, . These are the tiered weights associated with the bands currently available for selection in the drop down menu. The answer selected from the drop down menu is then applied to the numerical value established in the summary sheet.</v>
      </c>
    </row>
    <row r="352" spans="1:12" x14ac:dyDescent="0.25">
      <c r="A352" s="3" t="s">
        <v>102</v>
      </c>
      <c r="B352" s="51"/>
      <c r="C352" s="25"/>
      <c r="D352" s="25"/>
      <c r="E352" s="25"/>
      <c r="F352" s="25"/>
      <c r="G352" s="25"/>
      <c r="H352" s="25"/>
      <c r="I352" s="11" t="s">
        <v>46</v>
      </c>
      <c r="J352" s="12" t="str">
        <f t="shared" si="40"/>
        <v>C352</v>
      </c>
      <c r="K352" s="33" t="str">
        <f t="shared" si="41"/>
        <v>C352 = Brief explanation of reason for Requests for Information (if any):</v>
      </c>
      <c r="L352" s="37" t="str">
        <f t="shared" si="42"/>
        <v/>
      </c>
    </row>
    <row r="353" spans="1:12" x14ac:dyDescent="0.25">
      <c r="A353" s="3" t="s">
        <v>132</v>
      </c>
      <c r="B353" s="54"/>
      <c r="C353" s="25"/>
      <c r="D353" s="25"/>
      <c r="E353" s="25"/>
      <c r="F353" s="25"/>
      <c r="G353" s="25"/>
      <c r="H353" s="25"/>
      <c r="I353" s="11" t="s">
        <v>46</v>
      </c>
      <c r="J353" s="12" t="str">
        <f t="shared" si="40"/>
        <v>C353</v>
      </c>
      <c r="K353" s="33" t="str">
        <f t="shared" si="41"/>
        <v>C353 = Project size in square feet (if applicable, or acres for site-based professional services respondents):</v>
      </c>
      <c r="L353" s="37" t="str">
        <f t="shared" si="42"/>
        <v/>
      </c>
    </row>
    <row r="354" spans="1:12" x14ac:dyDescent="0.25">
      <c r="A354" s="3" t="s">
        <v>90</v>
      </c>
      <c r="B354" s="51"/>
      <c r="C354" s="18"/>
      <c r="D354" s="18"/>
      <c r="E354" s="18"/>
      <c r="F354" s="18"/>
      <c r="G354" s="18"/>
      <c r="H354" s="18"/>
      <c r="I354" s="11" t="s">
        <v>46</v>
      </c>
      <c r="J354" s="12" t="str">
        <f t="shared" si="40"/>
        <v>C354</v>
      </c>
      <c r="K354" s="33" t="str">
        <f t="shared" si="41"/>
        <v>C354 = Explanation of phasing strategy, if required:</v>
      </c>
      <c r="L354" s="37" t="str">
        <f t="shared" si="42"/>
        <v/>
      </c>
    </row>
    <row r="355" spans="1:12" x14ac:dyDescent="0.25">
      <c r="A355" s="3" t="s">
        <v>91</v>
      </c>
      <c r="B355" s="51"/>
      <c r="C355" s="18"/>
      <c r="D355" s="18"/>
      <c r="E355" s="18"/>
      <c r="F355" s="18"/>
      <c r="G355" s="18"/>
      <c r="H355" s="18"/>
      <c r="I355" s="11" t="s">
        <v>46</v>
      </c>
      <c r="J355" s="12" t="str">
        <f t="shared" si="40"/>
        <v>C355</v>
      </c>
      <c r="K355" s="33" t="str">
        <f t="shared" si="41"/>
        <v>C355 = Awards or other recognition earned by the firm for this project:</v>
      </c>
      <c r="L355" s="37" t="str">
        <f t="shared" si="42"/>
        <v/>
      </c>
    </row>
    <row r="357" spans="1:12" hidden="1" x14ac:dyDescent="0.25">
      <c r="A357" s="60" t="s">
        <v>142</v>
      </c>
      <c r="B357" s="61"/>
      <c r="C357" s="78">
        <f>COUNTIFS($C$57:$C$355,FALSE)</f>
        <v>0</v>
      </c>
      <c r="D357" s="62">
        <v>1</v>
      </c>
      <c r="E357" s="63"/>
      <c r="F357" s="63"/>
      <c r="G357" s="63"/>
      <c r="H357" s="63"/>
      <c r="I357" s="61"/>
      <c r="J357" s="64" t="s">
        <v>173</v>
      </c>
      <c r="K357" s="65" t="s">
        <v>174</v>
      </c>
      <c r="L357" s="66"/>
    </row>
    <row r="358" spans="1:12" hidden="1" x14ac:dyDescent="0.25">
      <c r="A358" s="67" t="s">
        <v>24</v>
      </c>
      <c r="B358" s="68" t="s">
        <v>139</v>
      </c>
      <c r="C358" s="79">
        <f>COUNTIFS($C$57:$C$355,"In Design")</f>
        <v>0</v>
      </c>
      <c r="D358" s="58"/>
      <c r="E358" s="58"/>
      <c r="F358" s="58"/>
      <c r="G358" s="58"/>
      <c r="H358" s="58"/>
      <c r="I358" s="12"/>
      <c r="J358" s="59" t="s">
        <v>175</v>
      </c>
      <c r="K358" s="69" t="s">
        <v>176</v>
      </c>
      <c r="L358" s="66"/>
    </row>
    <row r="359" spans="1:12" hidden="1" x14ac:dyDescent="0.25">
      <c r="A359" s="67" t="s">
        <v>24</v>
      </c>
      <c r="B359" s="68" t="s">
        <v>140</v>
      </c>
      <c r="C359" s="79">
        <f>COUNTIFS($C$57:$C$355,"Under Construction")</f>
        <v>0</v>
      </c>
      <c r="D359" s="58"/>
      <c r="E359" s="58"/>
      <c r="F359" s="58"/>
      <c r="G359" s="58"/>
      <c r="H359" s="58"/>
      <c r="I359" s="12"/>
      <c r="J359" s="59" t="s">
        <v>177</v>
      </c>
      <c r="K359" s="69" t="s">
        <v>178</v>
      </c>
      <c r="L359" s="66"/>
    </row>
    <row r="360" spans="1:12" hidden="1" x14ac:dyDescent="0.25">
      <c r="A360" s="67" t="s">
        <v>24</v>
      </c>
      <c r="B360" s="68" t="s">
        <v>141</v>
      </c>
      <c r="C360" s="79">
        <f>COUNTIFS($C$57:$C$355,2020)+COUNTIFS($C$57:$C$355,2021)+COUNTIFS($C$57:$C$355,2022)+COUNTIFS($C$57:$C$355,2023)+COUNTIFS($C$57:$C$355,2024)+COUNTIFS($C$57:$C$355,2025)</f>
        <v>0</v>
      </c>
      <c r="D360" s="58"/>
      <c r="E360" s="58"/>
      <c r="F360" s="58"/>
      <c r="G360" s="58"/>
      <c r="H360" s="58"/>
      <c r="I360" s="12"/>
      <c r="J360" s="59" t="s">
        <v>179</v>
      </c>
      <c r="K360" s="69" t="s">
        <v>180</v>
      </c>
      <c r="L360" s="66"/>
    </row>
    <row r="361" spans="1:12" hidden="1" x14ac:dyDescent="0.25">
      <c r="A361" s="67" t="s">
        <v>24</v>
      </c>
      <c r="B361" s="68" t="s">
        <v>181</v>
      </c>
      <c r="C361" s="79">
        <f>COUNTIFS($C$57:$C$355,2013)+COUNTIFS($C$57:$C$355,2014)+COUNTIFS($C$57:$C$355,2015)+COUNTIFS($C$57:$C$355,2016)+COUNTIFS($C$57:$C$355,2017)+COUNTIFS($C$57:$C$355,2018)+COUNTIFS($C$57:$C$355,2019)</f>
        <v>0</v>
      </c>
      <c r="D361" s="58"/>
      <c r="E361" s="58"/>
      <c r="F361" s="58"/>
      <c r="G361" s="58"/>
      <c r="H361" s="58"/>
      <c r="I361" s="12"/>
      <c r="J361" s="59" t="s">
        <v>182</v>
      </c>
      <c r="K361" s="69" t="s">
        <v>183</v>
      </c>
      <c r="L361" s="66"/>
    </row>
    <row r="362" spans="1:12" hidden="1" x14ac:dyDescent="0.25">
      <c r="A362" s="67" t="s">
        <v>24</v>
      </c>
      <c r="B362" s="68" t="s">
        <v>184</v>
      </c>
      <c r="C362" s="79">
        <f>COUNTIFS($C$57:$C$355,"Before 2012")</f>
        <v>0</v>
      </c>
      <c r="D362" s="58"/>
      <c r="E362" s="58"/>
      <c r="F362" s="58"/>
      <c r="G362" s="58"/>
      <c r="H362" s="58"/>
      <c r="I362" s="12"/>
      <c r="J362" s="59" t="s">
        <v>185</v>
      </c>
      <c r="K362" s="69" t="s">
        <v>186</v>
      </c>
      <c r="L362" s="66"/>
    </row>
    <row r="363" spans="1:12" hidden="1" x14ac:dyDescent="0.25">
      <c r="A363" s="70" t="s">
        <v>143</v>
      </c>
      <c r="B363" s="12"/>
      <c r="C363" s="79" t="str">
        <f>IF(SUM(C358:C362)&lt;&gt;C357,"Error","Valid")</f>
        <v>Valid</v>
      </c>
      <c r="D363" s="58"/>
      <c r="E363" s="58"/>
      <c r="F363" s="58"/>
      <c r="G363" s="58"/>
      <c r="H363" s="58"/>
      <c r="I363" s="12"/>
      <c r="J363" s="59" t="s">
        <v>187</v>
      </c>
      <c r="K363" s="69" t="s">
        <v>188</v>
      </c>
      <c r="L363" s="66"/>
    </row>
    <row r="364" spans="1:12" hidden="1" x14ac:dyDescent="0.25">
      <c r="A364" s="71" t="s">
        <v>189</v>
      </c>
      <c r="B364" s="12"/>
      <c r="C364" s="58" t="e">
        <f>IF(C363="Valid",(SUMIFS($C$56:$C$355,$A$56:$A$355,A364)/COUNTIF($C$56:$C$355,FALSE))*(C360/C357),"Error")</f>
        <v>#DIV/0!</v>
      </c>
      <c r="D364" s="58"/>
      <c r="E364" s="58"/>
      <c r="F364" s="58"/>
      <c r="G364" s="58"/>
      <c r="H364" s="58"/>
      <c r="I364" s="12"/>
      <c r="J364" s="59" t="s">
        <v>190</v>
      </c>
      <c r="K364" s="69" t="s">
        <v>191</v>
      </c>
      <c r="L364" s="66"/>
    </row>
    <row r="365" spans="1:12" hidden="1" x14ac:dyDescent="0.25">
      <c r="A365" s="67" t="s">
        <v>96</v>
      </c>
      <c r="B365" s="12"/>
      <c r="C365" s="58" t="e">
        <f>IF(C363="Valid",(SUMIFS($C$56:$C$355,$A$56:$A$355,A365)/COUNTIF($C$56:$C$355,FALSE))*(C360/C357),"Error")</f>
        <v>#DIV/0!</v>
      </c>
      <c r="D365" s="58"/>
      <c r="E365" s="58"/>
      <c r="F365" s="58"/>
      <c r="G365" s="58"/>
      <c r="H365" s="58"/>
      <c r="I365" s="12"/>
      <c r="J365" s="59" t="s">
        <v>192</v>
      </c>
      <c r="K365" s="69" t="s">
        <v>193</v>
      </c>
      <c r="L365" s="66"/>
    </row>
    <row r="366" spans="1:12" hidden="1" x14ac:dyDescent="0.25">
      <c r="A366" s="67" t="s">
        <v>98</v>
      </c>
      <c r="B366" s="12"/>
      <c r="C366" s="58" t="e">
        <f>IF(C363="Valid",(SUMIFS($C$56:$C$355,$A$56:$A$355,A366)/COUNTIF($C$56:$C$355,FALSE))*(C360/C357),"Error")</f>
        <v>#DIV/0!</v>
      </c>
      <c r="D366" s="58"/>
      <c r="E366" s="58"/>
      <c r="F366" s="58"/>
      <c r="G366" s="58"/>
      <c r="H366" s="58"/>
      <c r="I366" s="12"/>
      <c r="J366" s="59" t="s">
        <v>194</v>
      </c>
      <c r="K366" s="69" t="s">
        <v>195</v>
      </c>
      <c r="L366" s="66"/>
    </row>
    <row r="367" spans="1:12" hidden="1" x14ac:dyDescent="0.25">
      <c r="A367" s="67" t="s">
        <v>99</v>
      </c>
      <c r="B367" s="12"/>
      <c r="C367" s="58" t="e">
        <f>IF(C363="Valid",(SUMIFS($C$56:$C$355,$A$56:$A$355,A367)/COUNTIF($C$56:$C$355,FALSE))*(C360/C357),"Error")</f>
        <v>#DIV/0!</v>
      </c>
      <c r="D367" s="58"/>
      <c r="E367" s="58"/>
      <c r="F367" s="58"/>
      <c r="G367" s="58"/>
      <c r="H367" s="58"/>
      <c r="I367" s="12"/>
      <c r="J367" s="12" t="s">
        <v>196</v>
      </c>
      <c r="K367" s="72" t="s">
        <v>197</v>
      </c>
      <c r="L367" s="66"/>
    </row>
    <row r="368" spans="1:12" ht="13.3" hidden="1" thickBot="1" x14ac:dyDescent="0.3">
      <c r="A368" s="73" t="s">
        <v>198</v>
      </c>
      <c r="B368" s="74"/>
      <c r="C368" s="75" t="e">
        <f>IF(C363="Valid",(SUMIFS($C$56:$C$355,$A$56:$A$355,A368)/COUNTIF($C$56:$C$355,FALSE))*(C360/C357),"Error")</f>
        <v>#DIV/0!</v>
      </c>
      <c r="D368" s="75"/>
      <c r="E368" s="75"/>
      <c r="F368" s="75"/>
      <c r="G368" s="75"/>
      <c r="H368" s="75"/>
      <c r="I368" s="74"/>
      <c r="J368" s="74" t="s">
        <v>199</v>
      </c>
      <c r="K368" s="76" t="s">
        <v>200</v>
      </c>
      <c r="L368" s="66"/>
    </row>
    <row r="369" hidden="1" x14ac:dyDescent="0.25"/>
  </sheetData>
  <sheetProtection algorithmName="SHA-512" hashValue="y8rdOpAjPMn1V3KZEHEjZH3r5z3g9XPZhXuR0tgLb61Kx/lPw/oPliZOB6Xef9jvRJev45Kh1INm+czrci4CeQ==" saltValue="zQ5lD78ikFfuV42yXdqZBw==" spinCount="100000" sheet="1" formatRows="0"/>
  <mergeCells count="6">
    <mergeCell ref="D6:H6"/>
    <mergeCell ref="A1:B1"/>
    <mergeCell ref="A5:B5"/>
    <mergeCell ref="A4:B4"/>
    <mergeCell ref="A2:B2"/>
    <mergeCell ref="A3:B3"/>
  </mergeCells>
  <dataValidations count="15">
    <dataValidation type="list" allowBlank="1" showInputMessage="1" showErrorMessage="1" sqref="B7" xr:uid="{00000000-0002-0000-0000-000000000000}">
      <formula1>AllServiceCategories</formula1>
    </dataValidation>
    <dataValidation type="list" allowBlank="1" showInputMessage="1" showErrorMessage="1" sqref="B20" xr:uid="{00000000-0002-0000-0000-000001000000}">
      <formula1>YearsInBusiness</formula1>
    </dataValidation>
    <dataValidation type="list" allowBlank="1" showInputMessage="1" showErrorMessage="1" sqref="B28" xr:uid="{00000000-0002-0000-0000-000002000000}">
      <formula1>NumberOfEmployees</formula1>
    </dataValidation>
    <dataValidation type="list" allowBlank="1" showInputMessage="1" showErrorMessage="1" sqref="B29" xr:uid="{00000000-0002-0000-0000-000003000000}">
      <formula1>NumberOfEmployeesHouston</formula1>
    </dataValidation>
    <dataValidation type="list" allowBlank="1" showInputMessage="1" showErrorMessage="1" sqref="B30" xr:uid="{00000000-0002-0000-0000-000004000000}">
      <formula1>NumberOfLiscensedProfessionals</formula1>
    </dataValidation>
    <dataValidation type="list" allowBlank="1" showInputMessage="1" showErrorMessage="1" sqref="B21:B27 B119:B120 B89:B90 B179:B180 B149:B150 B59:B60 B209:B210 B239:B240 B269:B270 B299:B300 B329:B330" xr:uid="{00000000-0002-0000-0000-000005000000}">
      <formula1>YesNo</formula1>
    </dataValidation>
    <dataValidation type="list" allowBlank="1" showInputMessage="1" showErrorMessage="1" sqref="B32" xr:uid="{00000000-0002-0000-0000-000006000000}">
      <formula1>K12YearsExperience</formula1>
    </dataValidation>
    <dataValidation type="list" allowBlank="1" showInputMessage="1" showErrorMessage="1" sqref="B53 B45 B33:B37" xr:uid="{00000000-0002-0000-0000-000007000000}">
      <formula1>K12ProjectExperience</formula1>
    </dataValidation>
    <dataValidation type="list" allowBlank="1" showInputMessage="1" showErrorMessage="1" sqref="B43 B51" xr:uid="{00000000-0002-0000-0000-000008000000}">
      <formula1>YearsInProfession</formula1>
    </dataValidation>
    <dataValidation type="list" allowBlank="1" showInputMessage="1" showErrorMessage="1" sqref="B44 B52" xr:uid="{00000000-0002-0000-0000-000009000000}">
      <formula1>YearsInCurrentFirm</formula1>
    </dataValidation>
    <dataValidation type="list" allowBlank="1" showInputMessage="1" showErrorMessage="1" sqref="B92 B152 B122 B182 B212 B242 B272 B302 B332 B62" xr:uid="{00000000-0002-0000-0000-00000B000000}">
      <formula1>ProjectCompletion</formula1>
    </dataValidation>
    <dataValidation type="list" allowBlank="1" showInputMessage="1" showErrorMessage="1" sqref="B107 B197 B137 B167 B77 B227 B257 B287 B317 B347" xr:uid="{00000000-0002-0000-0000-00000C000000}">
      <formula1>ChangeOrders</formula1>
    </dataValidation>
    <dataValidation type="list" allowBlank="1" showInputMessage="1" showErrorMessage="1" sqref="B109 B199 B139 B169 B79 B229 B259 B289 B319 B349" xr:uid="{00000000-0002-0000-0000-00000D000000}">
      <formula1>Claims</formula1>
    </dataValidation>
    <dataValidation type="list" allowBlank="1" showInputMessage="1" showErrorMessage="1" sqref="B81 B201 B111 B141 B171 B231 B261 B291 B321 B351" xr:uid="{00000000-0002-0000-0000-00000E000000}">
      <formula1>RFI</formula1>
    </dataValidation>
    <dataValidation type="list" allowBlank="1" showInputMessage="1" showErrorMessage="1" sqref="B31" xr:uid="{60472496-6971-4513-889C-930CE7588CE5}">
      <formula1>MonthsOfBacklog</formula1>
    </dataValidation>
  </dataValidations>
  <pageMargins left="0.25" right="0.25" top="0.75" bottom="0.75" header="0.3" footer="0.3"/>
  <pageSetup scale="80" fitToHeight="19" orientation="landscape" verticalDpi="90" r:id="rId1"/>
  <rowBreaks count="1" manualBreakCount="1">
    <brk id="5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62BED-995E-47F2-8F86-264151D40D83}">
  <dimension ref="A1:P21"/>
  <sheetViews>
    <sheetView workbookViewId="0">
      <selection activeCell="K3" sqref="K3"/>
    </sheetView>
  </sheetViews>
  <sheetFormatPr defaultRowHeight="12.75" x14ac:dyDescent="0.25"/>
  <cols>
    <col min="1" max="1" width="41.8984375" bestFit="1" customWidth="1"/>
    <col min="2" max="2" width="6.59765625" bestFit="1" customWidth="1"/>
    <col min="3" max="4" width="25.09765625" bestFit="1" customWidth="1"/>
    <col min="5" max="5" width="28.09765625" bestFit="1" customWidth="1"/>
    <col min="6" max="6" width="31.59765625" bestFit="1" customWidth="1"/>
    <col min="7" max="8" width="25.09765625" bestFit="1" customWidth="1"/>
    <col min="9" max="10" width="26.8984375" bestFit="1" customWidth="1"/>
    <col min="11" max="11" width="17.3984375" bestFit="1" customWidth="1"/>
    <col min="12" max="12" width="18.3984375" bestFit="1" customWidth="1"/>
    <col min="13" max="13" width="52.69921875" bestFit="1" customWidth="1"/>
    <col min="14" max="15" width="52.3984375" bestFit="1" customWidth="1"/>
    <col min="16" max="16" width="25.09765625" bestFit="1" customWidth="1"/>
  </cols>
  <sheetData>
    <row r="1" spans="1:16" x14ac:dyDescent="0.25">
      <c r="C1" t="s">
        <v>2</v>
      </c>
      <c r="D1" t="s">
        <v>2</v>
      </c>
      <c r="E1" t="s">
        <v>2</v>
      </c>
      <c r="F1" t="s">
        <v>2</v>
      </c>
      <c r="G1" t="s">
        <v>2</v>
      </c>
      <c r="H1" t="s">
        <v>2</v>
      </c>
      <c r="I1" t="s">
        <v>1</v>
      </c>
      <c r="J1" t="s">
        <v>1</v>
      </c>
      <c r="K1" t="s">
        <v>0</v>
      </c>
      <c r="P1" t="s">
        <v>2</v>
      </c>
    </row>
    <row r="2" spans="1:16" x14ac:dyDescent="0.25">
      <c r="A2" t="s">
        <v>43</v>
      </c>
      <c r="B2" t="s">
        <v>63</v>
      </c>
      <c r="C2" t="s">
        <v>47</v>
      </c>
      <c r="D2" t="s">
        <v>51</v>
      </c>
      <c r="E2" t="s">
        <v>55</v>
      </c>
      <c r="F2" t="s">
        <v>58</v>
      </c>
      <c r="G2" t="s">
        <v>83</v>
      </c>
      <c r="H2" t="s">
        <v>84</v>
      </c>
      <c r="I2" t="s">
        <v>81</v>
      </c>
      <c r="J2" t="s">
        <v>82</v>
      </c>
      <c r="K2" t="s">
        <v>87</v>
      </c>
      <c r="L2" t="s">
        <v>106</v>
      </c>
      <c r="M2" t="s">
        <v>94</v>
      </c>
      <c r="N2" t="s">
        <v>92</v>
      </c>
      <c r="O2" t="s">
        <v>93</v>
      </c>
      <c r="P2" t="s">
        <v>147</v>
      </c>
    </row>
    <row r="3" spans="1:16" x14ac:dyDescent="0.25">
      <c r="A3" t="s">
        <v>32</v>
      </c>
      <c r="B3" t="s">
        <v>45</v>
      </c>
      <c r="C3" t="s">
        <v>48</v>
      </c>
      <c r="D3" t="s">
        <v>60</v>
      </c>
      <c r="E3" t="s">
        <v>61</v>
      </c>
      <c r="F3" t="s">
        <v>52</v>
      </c>
      <c r="G3" t="s">
        <v>60</v>
      </c>
      <c r="H3" t="s">
        <v>74</v>
      </c>
      <c r="I3" t="s">
        <v>111</v>
      </c>
      <c r="J3" t="s">
        <v>111</v>
      </c>
      <c r="K3" t="s">
        <v>74</v>
      </c>
      <c r="L3" t="s">
        <v>107</v>
      </c>
      <c r="M3" t="s">
        <v>109</v>
      </c>
      <c r="N3" t="s">
        <v>109</v>
      </c>
      <c r="O3" t="s">
        <v>109</v>
      </c>
      <c r="P3" t="s">
        <v>52</v>
      </c>
    </row>
    <row r="4" spans="1:16" x14ac:dyDescent="0.25">
      <c r="A4" t="s">
        <v>33</v>
      </c>
      <c r="B4" t="s">
        <v>46</v>
      </c>
      <c r="C4" t="s">
        <v>49</v>
      </c>
      <c r="D4" t="s">
        <v>53</v>
      </c>
      <c r="E4" t="s">
        <v>56</v>
      </c>
      <c r="F4" t="s">
        <v>59</v>
      </c>
      <c r="G4" t="s">
        <v>53</v>
      </c>
      <c r="H4" t="s">
        <v>85</v>
      </c>
      <c r="I4" t="s">
        <v>112</v>
      </c>
      <c r="J4" t="s">
        <v>112</v>
      </c>
      <c r="K4" t="s">
        <v>75</v>
      </c>
      <c r="L4" t="s">
        <v>108</v>
      </c>
      <c r="M4" t="s">
        <v>111</v>
      </c>
      <c r="N4" t="s">
        <v>111</v>
      </c>
      <c r="O4" t="s">
        <v>114</v>
      </c>
      <c r="P4" t="s">
        <v>149</v>
      </c>
    </row>
    <row r="5" spans="1:16" x14ac:dyDescent="0.25">
      <c r="A5" t="s">
        <v>34</v>
      </c>
      <c r="C5" t="s">
        <v>50</v>
      </c>
      <c r="D5" t="s">
        <v>120</v>
      </c>
      <c r="E5" t="s">
        <v>57</v>
      </c>
      <c r="F5" t="s">
        <v>62</v>
      </c>
      <c r="G5" t="s">
        <v>54</v>
      </c>
      <c r="H5" t="s">
        <v>56</v>
      </c>
      <c r="I5" t="s">
        <v>135</v>
      </c>
      <c r="J5" t="s">
        <v>49</v>
      </c>
      <c r="K5" t="s">
        <v>86</v>
      </c>
      <c r="L5" t="s">
        <v>162</v>
      </c>
      <c r="M5" t="s">
        <v>112</v>
      </c>
      <c r="N5" t="s">
        <v>112</v>
      </c>
      <c r="O5" t="s">
        <v>129</v>
      </c>
      <c r="P5" t="s">
        <v>148</v>
      </c>
    </row>
    <row r="6" spans="1:16" x14ac:dyDescent="0.25">
      <c r="A6" t="s">
        <v>35</v>
      </c>
      <c r="D6" t="s">
        <v>121</v>
      </c>
      <c r="H6" t="s">
        <v>57</v>
      </c>
      <c r="I6" t="s">
        <v>136</v>
      </c>
      <c r="J6" t="s">
        <v>129</v>
      </c>
      <c r="L6" t="s">
        <v>163</v>
      </c>
      <c r="M6" t="s">
        <v>128</v>
      </c>
      <c r="N6" t="s">
        <v>113</v>
      </c>
      <c r="O6" t="s">
        <v>130</v>
      </c>
    </row>
    <row r="7" spans="1:16" x14ac:dyDescent="0.25">
      <c r="A7" t="s">
        <v>36</v>
      </c>
      <c r="I7" t="s">
        <v>110</v>
      </c>
      <c r="J7" t="s">
        <v>137</v>
      </c>
      <c r="L7" t="s">
        <v>164</v>
      </c>
      <c r="M7" t="s">
        <v>110</v>
      </c>
      <c r="O7" t="s">
        <v>131</v>
      </c>
    </row>
    <row r="8" spans="1:16" x14ac:dyDescent="0.25">
      <c r="A8" t="s">
        <v>37</v>
      </c>
      <c r="L8" t="s">
        <v>165</v>
      </c>
    </row>
    <row r="9" spans="1:16" x14ac:dyDescent="0.25">
      <c r="A9" t="s">
        <v>38</v>
      </c>
      <c r="L9" t="s">
        <v>166</v>
      </c>
    </row>
    <row r="10" spans="1:16" x14ac:dyDescent="0.25">
      <c r="A10" t="s">
        <v>39</v>
      </c>
      <c r="L10" t="s">
        <v>167</v>
      </c>
    </row>
    <row r="11" spans="1:16" x14ac:dyDescent="0.25">
      <c r="A11" t="s">
        <v>40</v>
      </c>
      <c r="L11" t="s">
        <v>168</v>
      </c>
    </row>
    <row r="12" spans="1:16" x14ac:dyDescent="0.25">
      <c r="A12" t="s">
        <v>133</v>
      </c>
      <c r="L12" t="s">
        <v>169</v>
      </c>
    </row>
    <row r="13" spans="1:16" x14ac:dyDescent="0.25">
      <c r="A13" t="s">
        <v>134</v>
      </c>
      <c r="L13" t="s">
        <v>170</v>
      </c>
    </row>
    <row r="14" spans="1:16" x14ac:dyDescent="0.25">
      <c r="A14" t="s">
        <v>41</v>
      </c>
      <c r="L14" t="s">
        <v>171</v>
      </c>
    </row>
    <row r="15" spans="1:16" x14ac:dyDescent="0.25">
      <c r="A15" t="s">
        <v>42</v>
      </c>
      <c r="L15" t="s">
        <v>172</v>
      </c>
    </row>
    <row r="16" spans="1:16" x14ac:dyDescent="0.25">
      <c r="A16" s="80" t="s">
        <v>211</v>
      </c>
    </row>
    <row r="17" spans="1:1" x14ac:dyDescent="0.25">
      <c r="A17" t="s">
        <v>151</v>
      </c>
    </row>
    <row r="18" spans="1:1" x14ac:dyDescent="0.25">
      <c r="A18" t="s">
        <v>152</v>
      </c>
    </row>
    <row r="19" spans="1:1" x14ac:dyDescent="0.25">
      <c r="A19" s="80" t="s">
        <v>212</v>
      </c>
    </row>
    <row r="20" spans="1:1" x14ac:dyDescent="0.25">
      <c r="A20" s="80" t="s">
        <v>213</v>
      </c>
    </row>
    <row r="21" spans="1:1" x14ac:dyDescent="0.25">
      <c r="A21" s="80"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42</vt:i4>
      </vt:variant>
    </vt:vector>
  </HeadingPairs>
  <TitlesOfParts>
    <vt:vector size="45" baseType="lpstr">
      <vt:lpstr>Instructions</vt:lpstr>
      <vt:lpstr>IDIQ Response Form</vt:lpstr>
      <vt:lpstr>List</vt:lpstr>
      <vt:lpstr>List!AllServiceCategories</vt:lpstr>
      <vt:lpstr>AllServiceCategories</vt:lpstr>
      <vt:lpstr>List!ChangeOrders</vt:lpstr>
      <vt:lpstr>ChangeOrders</vt:lpstr>
      <vt:lpstr>List!Claims</vt:lpstr>
      <vt:lpstr>Claims</vt:lpstr>
      <vt:lpstr>List!K12ProjectExperience</vt:lpstr>
      <vt:lpstr>K12ProjectExperience</vt:lpstr>
      <vt:lpstr>List!K12YearsExperience</vt:lpstr>
      <vt:lpstr>K12YearsExperience</vt:lpstr>
      <vt:lpstr>List!MonthsOfBacklog</vt:lpstr>
      <vt:lpstr>MonthsOfBacklog</vt:lpstr>
      <vt:lpstr>List!NumberOfEmployees</vt:lpstr>
      <vt:lpstr>NumberOfEmployees</vt:lpstr>
      <vt:lpstr>List!NumberOfEmployeesHouston</vt:lpstr>
      <vt:lpstr>NumberOfEmployeesHouston</vt:lpstr>
      <vt:lpstr>List!NumberOfLiscensedProfessionals</vt:lpstr>
      <vt:lpstr>NumberOfLiscensedProfessionals</vt:lpstr>
      <vt:lpstr>'IDIQ Response Form'!Print_Area</vt:lpstr>
      <vt:lpstr>List!ProjectCompletion</vt:lpstr>
      <vt:lpstr>ProjectCompletion</vt:lpstr>
      <vt:lpstr>List!RepeatProjects</vt:lpstr>
      <vt:lpstr>RepeatProjects</vt:lpstr>
      <vt:lpstr>List!RFI</vt:lpstr>
      <vt:lpstr>RFI</vt:lpstr>
      <vt:lpstr>List!ServiceCategories</vt:lpstr>
      <vt:lpstr>ServiceCategories</vt:lpstr>
      <vt:lpstr>List!ServicesCategories</vt:lpstr>
      <vt:lpstr>ServicesCategories</vt:lpstr>
      <vt:lpstr>List!StaffProjectManagerYearsInCurrentFirm</vt:lpstr>
      <vt:lpstr>StaffProjectManagerYearsInCurrentFirm</vt:lpstr>
      <vt:lpstr>List!StaffProjectManagerYearsInProfession</vt:lpstr>
      <vt:lpstr>StaffProjectManagerYearsInProfession</vt:lpstr>
      <vt:lpstr>Year_project_completed__or__In_Design__or__Under_Construction”</vt:lpstr>
      <vt:lpstr>List!YearsInBusiness</vt:lpstr>
      <vt:lpstr>YearsInBusiness</vt:lpstr>
      <vt:lpstr>List!YearsInCurrentFirm</vt:lpstr>
      <vt:lpstr>YearsInCurrentFirm</vt:lpstr>
      <vt:lpstr>List!YearsInProfession</vt:lpstr>
      <vt:lpstr>YearsInProfession</vt:lpstr>
      <vt:lpstr>List!YesNo</vt:lpstr>
      <vt:lpstr>YesNo</vt:lpstr>
    </vt:vector>
  </TitlesOfParts>
  <Manager>Wright, Kedrick</Manager>
  <Company>Lockwood, Andrews &amp; Newnam,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caheath</dc:creator>
  <cp:lastModifiedBy>Robert Wilbanks</cp:lastModifiedBy>
  <cp:lastPrinted>2021-09-21T04:00:18Z</cp:lastPrinted>
  <dcterms:created xsi:type="dcterms:W3CDTF">2005-09-14T20:45:52Z</dcterms:created>
  <dcterms:modified xsi:type="dcterms:W3CDTF">2025-07-14T21:43:50Z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520631</vt:lpwstr>
  </property>
  <property fmtid="{D5CDD505-2E9C-101B-9397-08002B2CF9AE}" pid="3" name="Folder_Code">
    <vt:lpwstr/>
  </property>
  <property fmtid="{D5CDD505-2E9C-101B-9397-08002B2CF9AE}" pid="4" name="Folder_Name">
    <vt:lpwstr>Professional Services IDIQ</vt:lpwstr>
  </property>
  <property fmtid="{D5CDD505-2E9C-101B-9397-08002B2CF9AE}" pid="5" name="Folder_Description">
    <vt:lpwstr/>
  </property>
  <property fmtid="{D5CDD505-2E9C-101B-9397-08002B2CF9AE}" pid="6" name="/Folder_Name/">
    <vt:lpwstr>Projects/170-10842-001/0-0-Proposal/1-Client-RFQ/Professional Services IDIQ</vt:lpwstr>
  </property>
  <property fmtid="{D5CDD505-2E9C-101B-9397-08002B2CF9AE}" pid="7" name="/Folder_Description/">
    <vt:lpwstr>/Sheldon ISD - WA #1 Bond Manangement</vt:lpwstr>
  </property>
  <property fmtid="{D5CDD505-2E9C-101B-9397-08002B2CF9AE}" pid="8" name="Folder_Version">
    <vt:lpwstr/>
  </property>
  <property fmtid="{D5CDD505-2E9C-101B-9397-08002B2CF9AE}" pid="9" name="Folder_VersionSeq">
    <vt:lpwstr/>
  </property>
  <property fmtid="{D5CDD505-2E9C-101B-9397-08002B2CF9AE}" pid="10" name="Folder_Manager">
    <vt:lpwstr>KLWright</vt:lpwstr>
  </property>
  <property fmtid="{D5CDD505-2E9C-101B-9397-08002B2CF9AE}" pid="11" name="Folder_ManagerDesc">
    <vt:lpwstr>Wright, Kedrick</vt:lpwstr>
  </property>
  <property fmtid="{D5CDD505-2E9C-101B-9397-08002B2CF9AE}" pid="12" name="Folder_Storage">
    <vt:lpwstr>LANstorage</vt:lpwstr>
  </property>
  <property fmtid="{D5CDD505-2E9C-101B-9397-08002B2CF9AE}" pid="13" name="Folder_StorageDesc">
    <vt:lpwstr>LAN Austin Data Center Storage</vt:lpwstr>
  </property>
  <property fmtid="{D5CDD505-2E9C-101B-9397-08002B2CF9AE}" pid="14" name="Folder_Creator">
    <vt:lpwstr>KLWright</vt:lpwstr>
  </property>
  <property fmtid="{D5CDD505-2E9C-101B-9397-08002B2CF9AE}" pid="15" name="Folder_CreatorDesc">
    <vt:lpwstr>Wright, Kedrick</vt:lpwstr>
  </property>
  <property fmtid="{D5CDD505-2E9C-101B-9397-08002B2CF9AE}" pid="16" name="Folder_CreateDate">
    <vt:lpwstr>12.01.2016 03:07 PM</vt:lpwstr>
  </property>
  <property fmtid="{D5CDD505-2E9C-101B-9397-08002B2CF9AE}" pid="17" name="Folder_Updater">
    <vt:lpwstr>KLWright</vt:lpwstr>
  </property>
  <property fmtid="{D5CDD505-2E9C-101B-9397-08002B2CF9AE}" pid="18" name="Folder_UpdaterDesc">
    <vt:lpwstr>Wright, Kedrick</vt:lpwstr>
  </property>
  <property fmtid="{D5CDD505-2E9C-101B-9397-08002B2CF9AE}" pid="19" name="Folder_UpdateDate">
    <vt:lpwstr>01.17.2017 03:14 PM</vt:lpwstr>
  </property>
  <property fmtid="{D5CDD505-2E9C-101B-9397-08002B2CF9AE}" pid="20" name="Document_Number">
    <vt:lpwstr>15</vt:lpwstr>
  </property>
  <property fmtid="{D5CDD505-2E9C-101B-9397-08002B2CF9AE}" pid="21" name="Document_Name">
    <vt:lpwstr>SISD_2016Bond_RFQ IDIQ Response Form_LAN_2016-12-05.xlsx</vt:lpwstr>
  </property>
  <property fmtid="{D5CDD505-2E9C-101B-9397-08002B2CF9AE}" pid="22" name="Document_FileName">
    <vt:lpwstr>SISD_2016Bond_RFQ IDIQ Response Form_LAN_2016-12-05.xlsx</vt:lpwstr>
  </property>
  <property fmtid="{D5CDD505-2E9C-101B-9397-08002B2CF9AE}" pid="23" name="Document_Version">
    <vt:lpwstr/>
  </property>
  <property fmtid="{D5CDD505-2E9C-101B-9397-08002B2CF9AE}" pid="24" name="Document_VersionSeq">
    <vt:lpwstr>0</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ies>
</file>