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andersdt\Desktop\To send\"/>
    </mc:Choice>
  </mc:AlternateContent>
  <xr:revisionPtr revIDLastSave="0" documentId="8_{FD93E513-54E5-4C6D-800D-C3C2FC3E37CB}" xr6:coauthVersionLast="47" xr6:coauthVersionMax="47" xr10:uidLastSave="{00000000-0000-0000-0000-000000000000}"/>
  <bookViews>
    <workbookView xWindow="-120" yWindow="-120" windowWidth="25440" windowHeight="15390" xr2:uid="{B8D892B3-1B5D-4BC1-8D3B-9774FF3460F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0" i="1" l="1"/>
  <c r="G29" i="1"/>
  <c r="M20" i="1"/>
  <c r="K24" i="1"/>
  <c r="I61" i="1"/>
  <c r="G61" i="1"/>
  <c r="M60" i="1"/>
  <c r="K60" i="1"/>
  <c r="M59" i="1"/>
  <c r="K59" i="1"/>
  <c r="M58" i="1"/>
  <c r="K58" i="1"/>
  <c r="M57" i="1"/>
  <c r="K57" i="1"/>
  <c r="M56" i="1"/>
  <c r="K56" i="1"/>
  <c r="M55" i="1"/>
  <c r="K55" i="1"/>
  <c r="M53" i="1"/>
  <c r="K53" i="1"/>
  <c r="M52" i="1"/>
  <c r="K52" i="1"/>
  <c r="M51" i="1"/>
  <c r="K51" i="1"/>
  <c r="M50" i="1"/>
  <c r="K50" i="1"/>
  <c r="M49" i="1"/>
  <c r="K49" i="1"/>
  <c r="M48" i="1"/>
  <c r="K48" i="1"/>
  <c r="M45" i="1"/>
  <c r="K45" i="1"/>
  <c r="M44" i="1"/>
  <c r="K44" i="1"/>
  <c r="M43" i="1"/>
  <c r="K43" i="1"/>
  <c r="M41" i="1"/>
  <c r="K41" i="1"/>
  <c r="M40" i="1"/>
  <c r="K40" i="1"/>
  <c r="M39" i="1"/>
  <c r="K39" i="1"/>
  <c r="M38" i="1"/>
  <c r="K38" i="1"/>
  <c r="I37" i="1"/>
  <c r="I46" i="1" s="1"/>
  <c r="G37" i="1"/>
  <c r="K37" i="1" s="1"/>
  <c r="M36" i="1"/>
  <c r="K36" i="1"/>
  <c r="M35" i="1"/>
  <c r="K35" i="1"/>
  <c r="I29" i="1"/>
  <c r="M28" i="1"/>
  <c r="K28" i="1"/>
  <c r="M27" i="1"/>
  <c r="K27" i="1"/>
  <c r="M17" i="1"/>
  <c r="K17" i="1"/>
  <c r="M16" i="1"/>
  <c r="K16" i="1"/>
  <c r="M15" i="1"/>
  <c r="K15" i="1"/>
  <c r="I14" i="1"/>
  <c r="G14" i="1"/>
  <c r="K14" i="1" s="1"/>
  <c r="M13" i="1"/>
  <c r="K13" i="1"/>
  <c r="I11" i="1"/>
  <c r="M11" i="1" s="1"/>
  <c r="G11" i="1"/>
  <c r="G18" i="1" s="1"/>
  <c r="G30" i="1" s="1"/>
  <c r="M10" i="1"/>
  <c r="K10" i="1"/>
  <c r="M9" i="1"/>
  <c r="K9" i="1"/>
  <c r="M7" i="1"/>
  <c r="K7" i="1"/>
  <c r="M6" i="1"/>
  <c r="K6" i="1"/>
  <c r="K61" i="1" l="1"/>
  <c r="M14" i="1"/>
  <c r="M37" i="1"/>
  <c r="M61" i="1"/>
  <c r="G46" i="1"/>
  <c r="G62" i="1" s="1"/>
  <c r="K29" i="1"/>
  <c r="K20" i="1"/>
  <c r="I62" i="1"/>
  <c r="K11" i="1"/>
  <c r="I18" i="1"/>
  <c r="K46" i="1" l="1"/>
  <c r="M46" i="1"/>
  <c r="M62" i="1"/>
  <c r="G64" i="1"/>
  <c r="M29" i="1"/>
  <c r="K62" i="1"/>
  <c r="I30" i="1"/>
  <c r="M18" i="1"/>
  <c r="K18" i="1"/>
  <c r="K30" i="1" l="1"/>
  <c r="M30" i="1"/>
</calcChain>
</file>

<file path=xl/sharedStrings.xml><?xml version="1.0" encoding="utf-8"?>
<sst xmlns="http://schemas.openxmlformats.org/spreadsheetml/2006/main" count="64" uniqueCount="64">
  <si>
    <t>YTD</t>
  </si>
  <si>
    <t>Budget</t>
  </si>
  <si>
    <t>$ Over Budget</t>
  </si>
  <si>
    <t>% of Budget</t>
  </si>
  <si>
    <t>Ordinary Income/Expense</t>
  </si>
  <si>
    <t>Income</t>
  </si>
  <si>
    <t>Fundraising Revenue</t>
  </si>
  <si>
    <t>Amazon &amp; Other Revenue</t>
  </si>
  <si>
    <t>Buzz Books</t>
  </si>
  <si>
    <t>Falcon Family Campaign</t>
  </si>
  <si>
    <t>Falcon Family Campaign Matching</t>
  </si>
  <si>
    <t>Falcon Family Campaign - Other</t>
  </si>
  <si>
    <t>Total Falcon Family Campaign</t>
  </si>
  <si>
    <t>Raffle</t>
  </si>
  <si>
    <t>Lululemon/Apple Raffle</t>
  </si>
  <si>
    <t>Total Raffle</t>
  </si>
  <si>
    <t>Restaurant Night Revenue</t>
  </si>
  <si>
    <t>School Store Punch Card Revenue</t>
  </si>
  <si>
    <t>Teacher Appreciation Revenue</t>
  </si>
  <si>
    <t>Total Fundraising Revenue</t>
  </si>
  <si>
    <t>School Activities</t>
  </si>
  <si>
    <t>Community Events</t>
  </si>
  <si>
    <t>FFFN</t>
  </si>
  <si>
    <t>Color Run Sponsorships</t>
  </si>
  <si>
    <t>Color Run Tickets</t>
  </si>
  <si>
    <t>City 2 Game</t>
  </si>
  <si>
    <t>School Store</t>
  </si>
  <si>
    <t>Spirit Wear</t>
  </si>
  <si>
    <t>Total School Activities</t>
  </si>
  <si>
    <t>Total Income</t>
  </si>
  <si>
    <t>Expense</t>
  </si>
  <si>
    <t>General &amp; Admin Expense</t>
  </si>
  <si>
    <t>Bank Charges</t>
  </si>
  <si>
    <t>Square Processing Fees</t>
  </si>
  <si>
    <t>Bank Charges - Other</t>
  </si>
  <si>
    <t>Total Bank Charges</t>
  </si>
  <si>
    <t>Dues &amp; Subscriptions</t>
  </si>
  <si>
    <t>Insurance - Liability, D and O</t>
  </si>
  <si>
    <t>Miscellaneous/Other Expense</t>
  </si>
  <si>
    <t>Newsletter Subscription Fee</t>
  </si>
  <si>
    <t>Tax Filings</t>
  </si>
  <si>
    <t>Office Supplies &amp; Postage</t>
  </si>
  <si>
    <t>President's Forum</t>
  </si>
  <si>
    <t>PSO Meeting Expense</t>
  </si>
  <si>
    <t>Total General &amp; Admin Expense</t>
  </si>
  <si>
    <t>School Support Expenses</t>
  </si>
  <si>
    <t>6th grade Social</t>
  </si>
  <si>
    <t>Field Day Expense</t>
  </si>
  <si>
    <t>Raffle Expense</t>
  </si>
  <si>
    <t>Future Falcon Fun Night</t>
  </si>
  <si>
    <t>Helping Hands Expense</t>
  </si>
  <si>
    <t>International Night</t>
  </si>
  <si>
    <t>Mission &amp; Leadership Expense</t>
  </si>
  <si>
    <t>Renaissance Program</t>
  </si>
  <si>
    <t>School Store Expense</t>
  </si>
  <si>
    <t>Staff Appreciation &amp; Dinners</t>
  </si>
  <si>
    <t>Staff Grant/Wishlist Expense</t>
  </si>
  <si>
    <t>Staff Orientation Breakfast</t>
  </si>
  <si>
    <t>Total School Support Expenses</t>
  </si>
  <si>
    <t>Total Expense</t>
  </si>
  <si>
    <t>Total</t>
  </si>
  <si>
    <t>Intercultural Night</t>
  </si>
  <si>
    <t>8th Grade Dance</t>
  </si>
  <si>
    <t>Color Run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</si>
</sst>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;\-#,##0.00"/>
    <numFmt numFmtId="165" formatCode="#,##0.0#%;\-#,##0.0#%"/>
  </numFmts>
  <fonts count="5" x14ac:knownFonts="1">
    <font>
      <sz val="11"/>
      <color theme="1"/>
      <name val="Aptos Narrow"/>
      <family val="2"/>
      <scheme val="minor"/>
    </font>
    <font>
      <b/>
      <sz val="8"/>
      <color rgb="FF323232"/>
      <name val="Arial"/>
      <family val="2"/>
    </font>
    <font>
      <sz val="8"/>
      <color rgb="FF323232"/>
      <name val="Arial"/>
      <family val="2"/>
    </font>
    <font>
      <b/>
      <sz val="8"/>
      <color theme="1"/>
      <name val="Aptos Narrow"/>
      <family val="2"/>
      <scheme val="minor"/>
    </font>
    <font>
      <sz val="8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49" fontId="1" fillId="0" borderId="0" xfId="0" applyNumberFormat="1" applyFont="1"/>
    <xf numFmtId="49" fontId="0" fillId="0" borderId="0" xfId="0" applyNumberFormat="1" applyAlignment="1">
      <alignment horizontal="centerContinuous"/>
    </xf>
    <xf numFmtId="49" fontId="0" fillId="0" borderId="1" xfId="0" applyNumberFormat="1" applyBorder="1" applyAlignment="1">
      <alignment horizontal="centerContinuous"/>
    </xf>
    <xf numFmtId="49" fontId="1" fillId="0" borderId="0" xfId="0" applyNumberFormat="1" applyFont="1" applyAlignment="1">
      <alignment horizontal="center"/>
    </xf>
    <xf numFmtId="49" fontId="1" fillId="0" borderId="2" xfId="0" applyNumberFormat="1" applyFont="1" applyBorder="1" applyAlignment="1">
      <alignment horizontal="center"/>
    </xf>
    <xf numFmtId="49" fontId="0" fillId="0" borderId="0" xfId="0" applyNumberFormat="1" applyAlignment="1">
      <alignment horizontal="center"/>
    </xf>
    <xf numFmtId="164" fontId="2" fillId="0" borderId="0" xfId="0" applyNumberFormat="1" applyFont="1"/>
    <xf numFmtId="49" fontId="2" fillId="0" borderId="0" xfId="0" applyNumberFormat="1" applyFont="1"/>
    <xf numFmtId="165" fontId="2" fillId="0" borderId="0" xfId="0" applyNumberFormat="1" applyFont="1"/>
    <xf numFmtId="164" fontId="2" fillId="0" borderId="3" xfId="0" applyNumberFormat="1" applyFont="1" applyBorder="1"/>
    <xf numFmtId="165" fontId="2" fillId="0" borderId="3" xfId="0" applyNumberFormat="1" applyFont="1" applyBorder="1"/>
    <xf numFmtId="0" fontId="3" fillId="0" borderId="0" xfId="0" applyFont="1"/>
    <xf numFmtId="164" fontId="2" fillId="0" borderId="4" xfId="0" applyNumberFormat="1" applyFont="1" applyBorder="1"/>
    <xf numFmtId="165" fontId="2" fillId="0" borderId="4" xfId="0" applyNumberFormat="1" applyFont="1" applyBorder="1"/>
    <xf numFmtId="164" fontId="2" fillId="0" borderId="5" xfId="0" applyNumberFormat="1" applyFont="1" applyBorder="1"/>
    <xf numFmtId="165" fontId="2" fillId="0" borderId="5" xfId="0" applyNumberFormat="1" applyFont="1" applyBorder="1"/>
    <xf numFmtId="39" fontId="0" fillId="0" borderId="0" xfId="0" applyNumberFormat="1"/>
    <xf numFmtId="164" fontId="2" fillId="0" borderId="0" xfId="0" applyNumberFormat="1" applyFont="1" applyFill="1"/>
    <xf numFmtId="2" fontId="4" fillId="0" borderId="0" xfId="0" applyNumberFormat="1" applyFont="1"/>
    <xf numFmtId="2" fontId="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95D151-B449-43E4-92E2-5A089535F115}">
  <dimension ref="A1:M64"/>
  <sheetViews>
    <sheetView tabSelected="1" workbookViewId="0">
      <selection activeCell="R36" sqref="R36:T54"/>
    </sheetView>
  </sheetViews>
  <sheetFormatPr defaultRowHeight="15" x14ac:dyDescent="0.25"/>
  <cols>
    <col min="1" max="2" width="3" customWidth="1"/>
    <col min="3" max="5" width="6.5703125" customWidth="1"/>
    <col min="6" max="6" width="27.85546875" customWidth="1"/>
    <col min="7" max="7" width="13.7109375" customWidth="1"/>
    <col min="8" max="8" width="2.28515625" customWidth="1"/>
    <col min="9" max="9" width="13.7109375" customWidth="1"/>
    <col min="10" max="10" width="2.28515625" customWidth="1"/>
    <col min="11" max="11" width="13.7109375" customWidth="1"/>
    <col min="12" max="12" width="2.28515625" customWidth="1"/>
    <col min="13" max="13" width="13.7109375" customWidth="1"/>
  </cols>
  <sheetData>
    <row r="1" spans="1:13" ht="15.75" thickBot="1" x14ac:dyDescent="0.3">
      <c r="A1" s="1"/>
      <c r="B1" s="1"/>
      <c r="C1" s="1"/>
      <c r="D1" s="1"/>
      <c r="E1" s="1"/>
      <c r="F1" s="1"/>
      <c r="G1" s="2"/>
      <c r="H1" s="3"/>
      <c r="I1" s="2"/>
      <c r="J1" s="3"/>
      <c r="K1" s="2"/>
      <c r="L1" s="3"/>
      <c r="M1" s="2"/>
    </row>
    <row r="2" spans="1:13" ht="16.5" thickTop="1" thickBot="1" x14ac:dyDescent="0.3">
      <c r="A2" s="4"/>
      <c r="B2" s="4"/>
      <c r="C2" s="4"/>
      <c r="D2" s="4"/>
      <c r="E2" s="4"/>
      <c r="F2" s="4"/>
      <c r="G2" s="5" t="s">
        <v>0</v>
      </c>
      <c r="H2" s="6"/>
      <c r="I2" s="5" t="s">
        <v>1</v>
      </c>
      <c r="J2" s="6"/>
      <c r="K2" s="5" t="s">
        <v>2</v>
      </c>
      <c r="L2" s="6"/>
      <c r="M2" s="5" t="s">
        <v>3</v>
      </c>
    </row>
    <row r="3" spans="1:13" ht="15.75" thickTop="1" x14ac:dyDescent="0.25">
      <c r="A3" s="1"/>
      <c r="B3" s="1" t="s">
        <v>4</v>
      </c>
      <c r="C3" s="1"/>
      <c r="D3" s="1"/>
      <c r="E3" s="1"/>
      <c r="F3" s="1"/>
      <c r="G3" s="7"/>
      <c r="H3" s="8"/>
      <c r="I3" s="7"/>
      <c r="J3" s="8"/>
      <c r="K3" s="7"/>
      <c r="L3" s="8"/>
      <c r="M3" s="9"/>
    </row>
    <row r="4" spans="1:13" x14ac:dyDescent="0.25">
      <c r="A4" s="1"/>
      <c r="B4" s="1"/>
      <c r="C4" s="1" t="s">
        <v>5</v>
      </c>
      <c r="D4" s="1"/>
      <c r="E4" s="1"/>
      <c r="F4" s="1"/>
      <c r="G4" s="7"/>
      <c r="H4" s="8"/>
      <c r="I4" s="7"/>
      <c r="J4" s="8"/>
      <c r="K4" s="7"/>
      <c r="L4" s="8"/>
      <c r="M4" s="9"/>
    </row>
    <row r="5" spans="1:13" x14ac:dyDescent="0.25">
      <c r="A5" s="1"/>
      <c r="B5" s="1"/>
      <c r="C5" s="1"/>
      <c r="D5" s="1" t="s">
        <v>6</v>
      </c>
      <c r="E5" s="1"/>
      <c r="F5" s="1"/>
      <c r="G5" s="7"/>
      <c r="H5" s="8"/>
      <c r="I5" s="7"/>
      <c r="J5" s="8"/>
      <c r="K5" s="7"/>
      <c r="L5" s="8"/>
      <c r="M5" s="9"/>
    </row>
    <row r="6" spans="1:13" x14ac:dyDescent="0.25">
      <c r="A6" s="1"/>
      <c r="B6" s="1"/>
      <c r="C6" s="1"/>
      <c r="D6" s="1"/>
      <c r="E6" s="1" t="s">
        <v>7</v>
      </c>
      <c r="F6" s="1"/>
      <c r="G6" s="7">
        <v>0</v>
      </c>
      <c r="H6" s="8"/>
      <c r="I6" s="7">
        <v>100</v>
      </c>
      <c r="J6" s="8"/>
      <c r="K6" s="7">
        <f>ROUND((G6-I6),5)</f>
        <v>-100</v>
      </c>
      <c r="L6" s="8"/>
      <c r="M6" s="9">
        <f>ROUND(IF(I6=0, IF(G6=0, 0, 1), G6/I6),5)</f>
        <v>0</v>
      </c>
    </row>
    <row r="7" spans="1:13" x14ac:dyDescent="0.25">
      <c r="A7" s="1"/>
      <c r="B7" s="1"/>
      <c r="C7" s="1"/>
      <c r="D7" s="1"/>
      <c r="E7" s="1" t="s">
        <v>8</v>
      </c>
      <c r="F7" s="1"/>
      <c r="G7" s="7">
        <v>660</v>
      </c>
      <c r="H7" s="8"/>
      <c r="I7" s="7">
        <v>500</v>
      </c>
      <c r="J7" s="8"/>
      <c r="K7" s="7">
        <f>ROUND((G7-I7),5)</f>
        <v>160</v>
      </c>
      <c r="L7" s="8"/>
      <c r="M7" s="9">
        <f>ROUND(IF(I7=0, IF(G7=0, 0, 1), G7/I7),5)</f>
        <v>1.32</v>
      </c>
    </row>
    <row r="8" spans="1:13" x14ac:dyDescent="0.25">
      <c r="A8" s="1"/>
      <c r="B8" s="1"/>
      <c r="C8" s="1"/>
      <c r="D8" s="1"/>
      <c r="E8" s="1" t="s">
        <v>9</v>
      </c>
      <c r="F8" s="1"/>
      <c r="G8" s="7"/>
      <c r="H8" s="8"/>
      <c r="I8" s="7"/>
      <c r="J8" s="8"/>
      <c r="K8" s="7"/>
      <c r="L8" s="8"/>
      <c r="M8" s="9"/>
    </row>
    <row r="9" spans="1:13" x14ac:dyDescent="0.25">
      <c r="A9" s="1"/>
      <c r="B9" s="1"/>
      <c r="C9" s="1"/>
      <c r="D9" s="1"/>
      <c r="E9" s="1"/>
      <c r="F9" s="1" t="s">
        <v>10</v>
      </c>
      <c r="G9" s="7">
        <v>530</v>
      </c>
      <c r="H9" s="8"/>
      <c r="I9" s="7">
        <v>0</v>
      </c>
      <c r="J9" s="8"/>
      <c r="K9" s="7">
        <f>ROUND((G9-I9),5)</f>
        <v>530</v>
      </c>
      <c r="L9" s="8"/>
      <c r="M9" s="9">
        <f>ROUND(IF(I9=0, IF(G9=0, 0, 1), G9/I9),5)</f>
        <v>1</v>
      </c>
    </row>
    <row r="10" spans="1:13" ht="15.75" thickBot="1" x14ac:dyDescent="0.3">
      <c r="A10" s="1"/>
      <c r="B10" s="1"/>
      <c r="C10" s="1"/>
      <c r="D10" s="1"/>
      <c r="E10" s="1"/>
      <c r="F10" s="1" t="s">
        <v>11</v>
      </c>
      <c r="G10" s="10">
        <v>9185</v>
      </c>
      <c r="H10" s="8"/>
      <c r="I10" s="10">
        <v>5000</v>
      </c>
      <c r="J10" s="8"/>
      <c r="K10" s="10">
        <f>ROUND((G10-I10),5)</f>
        <v>4185</v>
      </c>
      <c r="L10" s="8"/>
      <c r="M10" s="11">
        <f>ROUND(IF(I10=0, IF(G10=0, 0, 1), G10/I10),5)</f>
        <v>1.837</v>
      </c>
    </row>
    <row r="11" spans="1:13" x14ac:dyDescent="0.25">
      <c r="A11" s="1"/>
      <c r="B11" s="1"/>
      <c r="C11" s="1"/>
      <c r="D11" s="1"/>
      <c r="E11" s="1" t="s">
        <v>12</v>
      </c>
      <c r="F11" s="1"/>
      <c r="G11" s="7">
        <f>ROUND(SUM(G8:G10),5)</f>
        <v>9715</v>
      </c>
      <c r="H11" s="8"/>
      <c r="I11" s="7">
        <f>ROUND(SUM(I8:I10),5)</f>
        <v>5000</v>
      </c>
      <c r="J11" s="8"/>
      <c r="K11" s="7">
        <f>ROUND((G11-I11),5)</f>
        <v>4715</v>
      </c>
      <c r="L11" s="8"/>
      <c r="M11" s="9">
        <f>ROUND(IF(I11=0, IF(G11=0, 0, 1), G11/I11),5)</f>
        <v>1.9430000000000001</v>
      </c>
    </row>
    <row r="12" spans="1:13" x14ac:dyDescent="0.25">
      <c r="A12" s="1"/>
      <c r="B12" s="1"/>
      <c r="C12" s="1"/>
      <c r="D12" s="1"/>
      <c r="E12" s="1" t="s">
        <v>13</v>
      </c>
      <c r="F12" s="1"/>
      <c r="G12" s="7"/>
      <c r="H12" s="8"/>
      <c r="I12" s="7"/>
      <c r="J12" s="8"/>
      <c r="K12" s="7"/>
      <c r="L12" s="8"/>
      <c r="M12" s="9"/>
    </row>
    <row r="13" spans="1:13" ht="15.75" thickBot="1" x14ac:dyDescent="0.3">
      <c r="A13" s="1"/>
      <c r="B13" s="1"/>
      <c r="C13" s="1"/>
      <c r="D13" s="1"/>
      <c r="E13" s="1"/>
      <c r="F13" s="1" t="s">
        <v>14</v>
      </c>
      <c r="G13" s="10">
        <v>1715</v>
      </c>
      <c r="H13" s="8"/>
      <c r="I13" s="10">
        <v>3000</v>
      </c>
      <c r="J13" s="8"/>
      <c r="K13" s="10">
        <f t="shared" ref="K13:K18" si="0">ROUND((G13-I13),5)</f>
        <v>-1285</v>
      </c>
      <c r="L13" s="8"/>
      <c r="M13" s="11">
        <f t="shared" ref="M13:M18" si="1">ROUND(IF(I13=0, IF(G13=0, 0, 1), G13/I13),5)</f>
        <v>0.57167000000000001</v>
      </c>
    </row>
    <row r="14" spans="1:13" x14ac:dyDescent="0.25">
      <c r="A14" s="1"/>
      <c r="B14" s="1"/>
      <c r="C14" s="1"/>
      <c r="D14" s="1"/>
      <c r="E14" s="1" t="s">
        <v>15</v>
      </c>
      <c r="F14" s="1"/>
      <c r="G14" s="7">
        <f>ROUND(SUM(G12:G13),5)</f>
        <v>1715</v>
      </c>
      <c r="H14" s="8"/>
      <c r="I14" s="7">
        <f>ROUND(SUM(I12:I13),5)</f>
        <v>3000</v>
      </c>
      <c r="J14" s="8"/>
      <c r="K14" s="7">
        <f t="shared" si="0"/>
        <v>-1285</v>
      </c>
      <c r="L14" s="8"/>
      <c r="M14" s="9">
        <f t="shared" si="1"/>
        <v>0.57167000000000001</v>
      </c>
    </row>
    <row r="15" spans="1:13" x14ac:dyDescent="0.25">
      <c r="A15" s="1"/>
      <c r="B15" s="1"/>
      <c r="C15" s="1"/>
      <c r="D15" s="1"/>
      <c r="E15" s="1" t="s">
        <v>16</v>
      </c>
      <c r="F15" s="1"/>
      <c r="G15" s="7">
        <v>1527.93</v>
      </c>
      <c r="H15" s="8"/>
      <c r="I15" s="7">
        <v>1750</v>
      </c>
      <c r="J15" s="8"/>
      <c r="K15" s="7">
        <f t="shared" si="0"/>
        <v>-222.07</v>
      </c>
      <c r="L15" s="8"/>
      <c r="M15" s="9">
        <f t="shared" si="1"/>
        <v>0.87309999999999999</v>
      </c>
    </row>
    <row r="16" spans="1:13" x14ac:dyDescent="0.25">
      <c r="A16" s="1"/>
      <c r="B16" s="1"/>
      <c r="C16" s="1"/>
      <c r="D16" s="1"/>
      <c r="E16" s="1" t="s">
        <v>17</v>
      </c>
      <c r="F16" s="1"/>
      <c r="G16" s="7">
        <v>1950</v>
      </c>
      <c r="H16" s="8"/>
      <c r="I16" s="7">
        <v>800</v>
      </c>
      <c r="J16" s="8"/>
      <c r="K16" s="7">
        <f t="shared" si="0"/>
        <v>1150</v>
      </c>
      <c r="L16" s="8"/>
      <c r="M16" s="9">
        <f t="shared" si="1"/>
        <v>2.4375</v>
      </c>
    </row>
    <row r="17" spans="1:13" ht="15.75" thickBot="1" x14ac:dyDescent="0.3">
      <c r="A17" s="1"/>
      <c r="B17" s="1"/>
      <c r="C17" s="1"/>
      <c r="D17" s="1"/>
      <c r="E17" s="1" t="s">
        <v>18</v>
      </c>
      <c r="F17" s="1"/>
      <c r="G17" s="10">
        <v>2195</v>
      </c>
      <c r="H17" s="8"/>
      <c r="I17" s="10">
        <v>2000</v>
      </c>
      <c r="J17" s="8"/>
      <c r="K17" s="10">
        <f t="shared" si="0"/>
        <v>195</v>
      </c>
      <c r="L17" s="8"/>
      <c r="M17" s="11">
        <f t="shared" si="1"/>
        <v>1.0974999999999999</v>
      </c>
    </row>
    <row r="18" spans="1:13" x14ac:dyDescent="0.25">
      <c r="A18" s="1"/>
      <c r="B18" s="1"/>
      <c r="C18" s="1"/>
      <c r="D18" s="1" t="s">
        <v>19</v>
      </c>
      <c r="E18" s="1"/>
      <c r="F18" s="1"/>
      <c r="G18" s="7">
        <f>ROUND(SUM(G5:G7)+G11+SUM(G14:G17),5)</f>
        <v>17762.93</v>
      </c>
      <c r="H18" s="8"/>
      <c r="I18" s="7">
        <f>ROUND(SUM(I5:I7)+I11+SUM(I14:I17),5)</f>
        <v>13150</v>
      </c>
      <c r="J18" s="8"/>
      <c r="K18" s="7">
        <f t="shared" si="0"/>
        <v>4612.93</v>
      </c>
      <c r="L18" s="8"/>
      <c r="M18" s="9">
        <f t="shared" si="1"/>
        <v>1.3507899999999999</v>
      </c>
    </row>
    <row r="19" spans="1:13" x14ac:dyDescent="0.25">
      <c r="A19" s="1"/>
      <c r="B19" s="1"/>
      <c r="C19" s="1"/>
      <c r="D19" s="1" t="s">
        <v>20</v>
      </c>
      <c r="E19" s="1"/>
      <c r="F19" s="1"/>
      <c r="G19" s="7"/>
      <c r="H19" s="8"/>
      <c r="I19" s="7"/>
      <c r="J19" s="8"/>
      <c r="K19" s="7"/>
      <c r="L19" s="8"/>
      <c r="M19" s="9"/>
    </row>
    <row r="20" spans="1:13" x14ac:dyDescent="0.25">
      <c r="A20" s="1"/>
      <c r="B20" s="1"/>
      <c r="C20" s="1"/>
      <c r="D20" s="1"/>
      <c r="E20" s="1" t="s">
        <v>21</v>
      </c>
      <c r="F20" s="1"/>
      <c r="G20" s="7">
        <f>G21+G22+G26+G23+G24+G25</f>
        <v>9111</v>
      </c>
      <c r="H20" s="8"/>
      <c r="I20" s="7">
        <v>3000</v>
      </c>
      <c r="J20" s="8"/>
      <c r="K20" s="7">
        <f>ROUND((G20-I20),5)</f>
        <v>6111</v>
      </c>
      <c r="L20" s="8"/>
      <c r="M20" s="9">
        <f>ROUND(IF(I20=0, IF(G20=0, 0, 1), G20/I20),5)</f>
        <v>3.0369999999999999</v>
      </c>
    </row>
    <row r="21" spans="1:13" x14ac:dyDescent="0.25">
      <c r="A21" s="1"/>
      <c r="B21" s="1"/>
      <c r="C21" s="1"/>
      <c r="D21" s="1"/>
      <c r="E21" s="1"/>
      <c r="F21" s="1" t="s">
        <v>22</v>
      </c>
      <c r="G21" s="7">
        <v>1665</v>
      </c>
      <c r="H21" s="8"/>
      <c r="I21" s="7"/>
      <c r="J21" s="8"/>
      <c r="K21" s="7"/>
      <c r="L21" s="8"/>
      <c r="M21" s="9"/>
    </row>
    <row r="22" spans="1:13" x14ac:dyDescent="0.25">
      <c r="A22" s="1"/>
      <c r="B22" s="1"/>
      <c r="C22" s="1"/>
      <c r="D22" s="1"/>
      <c r="E22" s="1"/>
      <c r="F22" s="1" t="s">
        <v>23</v>
      </c>
      <c r="G22" s="7">
        <v>3975</v>
      </c>
      <c r="H22" s="8"/>
      <c r="I22" s="7"/>
      <c r="J22" s="8"/>
      <c r="K22" s="7"/>
      <c r="L22" s="8"/>
      <c r="M22" s="9"/>
    </row>
    <row r="23" spans="1:13" x14ac:dyDescent="0.25">
      <c r="A23" s="1"/>
      <c r="B23" s="1"/>
      <c r="C23" s="1"/>
      <c r="D23" s="1"/>
      <c r="E23" s="1"/>
      <c r="F23" s="12" t="s">
        <v>24</v>
      </c>
      <c r="G23" s="19">
        <v>1915</v>
      </c>
      <c r="H23" s="8"/>
      <c r="I23" s="7"/>
      <c r="J23" s="8"/>
      <c r="K23" s="7"/>
      <c r="L23" s="8"/>
      <c r="M23" s="9"/>
    </row>
    <row r="24" spans="1:13" x14ac:dyDescent="0.25">
      <c r="A24" s="1"/>
      <c r="B24" s="1"/>
      <c r="C24" s="1"/>
      <c r="D24" s="1"/>
      <c r="E24" s="1"/>
      <c r="F24" s="12" t="s">
        <v>61</v>
      </c>
      <c r="G24" s="19">
        <v>400</v>
      </c>
      <c r="H24" s="8"/>
      <c r="I24" s="7">
        <v>500</v>
      </c>
      <c r="J24" s="8"/>
      <c r="K24" s="7">
        <f>G24-I24</f>
        <v>-100</v>
      </c>
      <c r="L24" s="8"/>
      <c r="M24" s="9"/>
    </row>
    <row r="25" spans="1:13" x14ac:dyDescent="0.25">
      <c r="A25" s="1"/>
      <c r="B25" s="1"/>
      <c r="C25" s="1"/>
      <c r="D25" s="1"/>
      <c r="E25" s="1"/>
      <c r="F25" s="12" t="s">
        <v>62</v>
      </c>
      <c r="G25" s="19">
        <v>786</v>
      </c>
      <c r="H25" s="8"/>
      <c r="I25" s="7"/>
      <c r="J25" s="8"/>
      <c r="K25" s="7"/>
      <c r="L25" s="8"/>
      <c r="M25" s="9"/>
    </row>
    <row r="26" spans="1:13" x14ac:dyDescent="0.25">
      <c r="A26" s="1"/>
      <c r="B26" s="1"/>
      <c r="C26" s="1"/>
      <c r="D26" s="1"/>
      <c r="E26" s="1"/>
      <c r="F26" s="1" t="s">
        <v>25</v>
      </c>
      <c r="G26" s="20">
        <v>370</v>
      </c>
      <c r="H26" s="8"/>
      <c r="I26" s="7"/>
      <c r="J26" s="8"/>
      <c r="K26" s="7"/>
      <c r="L26" s="8"/>
      <c r="M26" s="9"/>
    </row>
    <row r="27" spans="1:13" x14ac:dyDescent="0.25">
      <c r="A27" s="1"/>
      <c r="B27" s="1"/>
      <c r="C27" s="1"/>
      <c r="D27" s="1"/>
      <c r="E27" s="1" t="s">
        <v>26</v>
      </c>
      <c r="F27" s="1"/>
      <c r="G27" s="18">
        <v>8076.73</v>
      </c>
      <c r="H27" s="8"/>
      <c r="I27" s="7">
        <v>1000</v>
      </c>
      <c r="J27" s="8"/>
      <c r="K27" s="7">
        <f>ROUND((G27-I27),5)</f>
        <v>7076.73</v>
      </c>
      <c r="L27" s="8"/>
      <c r="M27" s="9">
        <f>ROUND(IF(I27=0, IF(G27=0, 0, 1), G27/I27),5)</f>
        <v>8.0767299999999995</v>
      </c>
    </row>
    <row r="28" spans="1:13" ht="15.75" thickBot="1" x14ac:dyDescent="0.3">
      <c r="A28" s="1"/>
      <c r="B28" s="1"/>
      <c r="C28" s="1"/>
      <c r="D28" s="1"/>
      <c r="E28" s="1" t="s">
        <v>27</v>
      </c>
      <c r="F28" s="1"/>
      <c r="G28" s="7">
        <v>604</v>
      </c>
      <c r="H28" s="8"/>
      <c r="I28" s="7">
        <v>500</v>
      </c>
      <c r="J28" s="8"/>
      <c r="K28" s="7">
        <f>ROUND((G28-I28),5)</f>
        <v>104</v>
      </c>
      <c r="L28" s="8"/>
      <c r="M28" s="9">
        <f>ROUND(IF(I28=0, IF(G28=0, 0, 1), G28/I28),5)</f>
        <v>1.208</v>
      </c>
    </row>
    <row r="29" spans="1:13" ht="15.75" thickBot="1" x14ac:dyDescent="0.3">
      <c r="A29" s="1"/>
      <c r="B29" s="1"/>
      <c r="C29" s="1"/>
      <c r="D29" s="1" t="s">
        <v>28</v>
      </c>
      <c r="E29" s="1"/>
      <c r="F29" s="1"/>
      <c r="G29" s="13">
        <f>G20+G27+G28</f>
        <v>17791.73</v>
      </c>
      <c r="H29" s="8"/>
      <c r="I29" s="13">
        <f>ROUND(SUM(I19:I28),5)</f>
        <v>5000</v>
      </c>
      <c r="J29" s="8"/>
      <c r="K29" s="13">
        <f>ROUND((G29-I29),5)</f>
        <v>12791.73</v>
      </c>
      <c r="L29" s="8"/>
      <c r="M29" s="14">
        <f>ROUND(IF(I29=0, IF(G29=0, 0, 1), G29/I29),5)</f>
        <v>3.5583499999999999</v>
      </c>
    </row>
    <row r="30" spans="1:13" x14ac:dyDescent="0.25">
      <c r="A30" s="1"/>
      <c r="B30" s="1"/>
      <c r="C30" s="1" t="s">
        <v>29</v>
      </c>
      <c r="D30" s="1"/>
      <c r="E30" s="1"/>
      <c r="F30" s="1"/>
      <c r="G30" s="7">
        <f>ROUND(G4+G18+G29,5)</f>
        <v>35554.660000000003</v>
      </c>
      <c r="H30" s="8"/>
      <c r="I30" s="7">
        <f>ROUND(I4+I18+I29,5)</f>
        <v>18150</v>
      </c>
      <c r="J30" s="8"/>
      <c r="K30" s="7">
        <f>ROUND((G30-I30),5)</f>
        <v>17404.66</v>
      </c>
      <c r="L30" s="8"/>
      <c r="M30" s="9">
        <f>ROUND(IF(I30=0, IF(G30=0, 0, 1), G30/I30),5)</f>
        <v>1.9589300000000001</v>
      </c>
    </row>
    <row r="32" spans="1:13" x14ac:dyDescent="0.25">
      <c r="A32" s="1"/>
      <c r="B32" s="1"/>
      <c r="C32" s="1" t="s">
        <v>30</v>
      </c>
      <c r="D32" s="1"/>
      <c r="E32" s="1"/>
      <c r="F32" s="1"/>
      <c r="G32" s="7"/>
      <c r="H32" s="8"/>
      <c r="I32" s="7"/>
      <c r="J32" s="8"/>
      <c r="K32" s="7"/>
      <c r="L32" s="8"/>
      <c r="M32" s="9"/>
    </row>
    <row r="33" spans="1:13" x14ac:dyDescent="0.25">
      <c r="A33" s="1"/>
      <c r="B33" s="1"/>
      <c r="C33" s="1"/>
      <c r="D33" s="1" t="s">
        <v>31</v>
      </c>
      <c r="E33" s="1"/>
      <c r="F33" s="1"/>
      <c r="G33" s="7"/>
      <c r="H33" s="8"/>
      <c r="I33" s="7"/>
      <c r="J33" s="8"/>
      <c r="K33" s="7"/>
      <c r="L33" s="8"/>
      <c r="M33" s="9"/>
    </row>
    <row r="34" spans="1:13" x14ac:dyDescent="0.25">
      <c r="A34" s="1"/>
      <c r="B34" s="1"/>
      <c r="C34" s="1"/>
      <c r="D34" s="1"/>
      <c r="E34" s="1" t="s">
        <v>32</v>
      </c>
      <c r="F34" s="1"/>
      <c r="G34" s="7"/>
      <c r="H34" s="8"/>
      <c r="I34" s="7"/>
      <c r="J34" s="8"/>
      <c r="K34" s="7"/>
      <c r="L34" s="8"/>
      <c r="M34" s="9"/>
    </row>
    <row r="35" spans="1:13" x14ac:dyDescent="0.25">
      <c r="A35" s="1"/>
      <c r="B35" s="1"/>
      <c r="C35" s="1"/>
      <c r="D35" s="1"/>
      <c r="E35" s="1"/>
      <c r="F35" s="1" t="s">
        <v>33</v>
      </c>
      <c r="G35" s="7">
        <v>958.4</v>
      </c>
      <c r="H35" s="8"/>
      <c r="I35" s="7">
        <v>500</v>
      </c>
      <c r="J35" s="8"/>
      <c r="K35" s="7">
        <f t="shared" ref="K35:K46" si="2">ROUND((G35-I35),5)</f>
        <v>458.4</v>
      </c>
      <c r="L35" s="8"/>
      <c r="M35" s="9">
        <f t="shared" ref="M35:M46" si="3">ROUND(IF(I35=0, IF(G35=0, 0, 1), G35/I35),5)</f>
        <v>1.9168000000000001</v>
      </c>
    </row>
    <row r="36" spans="1:13" ht="15.75" thickBot="1" x14ac:dyDescent="0.3">
      <c r="A36" s="1"/>
      <c r="B36" s="1"/>
      <c r="C36" s="1"/>
      <c r="D36" s="1"/>
      <c r="E36" s="1"/>
      <c r="F36" s="1" t="s">
        <v>34</v>
      </c>
      <c r="G36" s="10">
        <v>43.71</v>
      </c>
      <c r="H36" s="8"/>
      <c r="I36" s="10">
        <v>75</v>
      </c>
      <c r="J36" s="8"/>
      <c r="K36" s="10">
        <f t="shared" si="2"/>
        <v>-31.29</v>
      </c>
      <c r="L36" s="8"/>
      <c r="M36" s="11">
        <f t="shared" si="3"/>
        <v>0.58279999999999998</v>
      </c>
    </row>
    <row r="37" spans="1:13" x14ac:dyDescent="0.25">
      <c r="A37" s="1"/>
      <c r="B37" s="1"/>
      <c r="C37" s="1"/>
      <c r="D37" s="1"/>
      <c r="E37" s="1" t="s">
        <v>35</v>
      </c>
      <c r="F37" s="1"/>
      <c r="G37" s="7">
        <f>ROUND(SUM(G34:G36),5)</f>
        <v>1002.11</v>
      </c>
      <c r="H37" s="8"/>
      <c r="I37" s="7">
        <f>ROUND(SUM(I34:I36),5)</f>
        <v>575</v>
      </c>
      <c r="J37" s="8"/>
      <c r="K37" s="7">
        <f t="shared" si="2"/>
        <v>427.11</v>
      </c>
      <c r="L37" s="8"/>
      <c r="M37" s="9">
        <f t="shared" si="3"/>
        <v>1.7427999999999999</v>
      </c>
    </row>
    <row r="38" spans="1:13" x14ac:dyDescent="0.25">
      <c r="A38" s="1"/>
      <c r="B38" s="1"/>
      <c r="C38" s="1"/>
      <c r="D38" s="1"/>
      <c r="E38" s="1" t="s">
        <v>36</v>
      </c>
      <c r="F38" s="1"/>
      <c r="G38" s="7">
        <v>20</v>
      </c>
      <c r="H38" s="8"/>
      <c r="I38" s="7">
        <v>130</v>
      </c>
      <c r="J38" s="8"/>
      <c r="K38" s="7">
        <f t="shared" si="2"/>
        <v>-110</v>
      </c>
      <c r="L38" s="8"/>
      <c r="M38" s="9">
        <f t="shared" si="3"/>
        <v>0.15384999999999999</v>
      </c>
    </row>
    <row r="39" spans="1:13" x14ac:dyDescent="0.25">
      <c r="A39" s="1"/>
      <c r="B39" s="1"/>
      <c r="C39" s="1"/>
      <c r="D39" s="1"/>
      <c r="E39" s="1" t="s">
        <v>37</v>
      </c>
      <c r="F39" s="1"/>
      <c r="G39" s="7">
        <v>274</v>
      </c>
      <c r="H39" s="8"/>
      <c r="I39" s="7">
        <v>275</v>
      </c>
      <c r="J39" s="8"/>
      <c r="K39" s="7">
        <f t="shared" si="2"/>
        <v>-1</v>
      </c>
      <c r="L39" s="8"/>
      <c r="M39" s="9">
        <f t="shared" si="3"/>
        <v>0.99636000000000002</v>
      </c>
    </row>
    <row r="40" spans="1:13" x14ac:dyDescent="0.25">
      <c r="A40" s="1"/>
      <c r="B40" s="1"/>
      <c r="C40" s="1"/>
      <c r="D40" s="1"/>
      <c r="E40" s="1" t="s">
        <v>38</v>
      </c>
      <c r="F40" s="1"/>
      <c r="G40" s="7">
        <v>377.61</v>
      </c>
      <c r="H40" s="8"/>
      <c r="I40" s="7">
        <v>150</v>
      </c>
      <c r="J40" s="8"/>
      <c r="K40" s="7">
        <f t="shared" si="2"/>
        <v>227.61</v>
      </c>
      <c r="L40" s="8"/>
      <c r="M40" s="9">
        <f t="shared" si="3"/>
        <v>2.5173999999999999</v>
      </c>
    </row>
    <row r="41" spans="1:13" x14ac:dyDescent="0.25">
      <c r="A41" s="1"/>
      <c r="B41" s="1"/>
      <c r="C41" s="1"/>
      <c r="D41" s="1"/>
      <c r="E41" s="1" t="s">
        <v>39</v>
      </c>
      <c r="F41" s="1"/>
      <c r="G41" s="7">
        <v>179</v>
      </c>
      <c r="H41" s="8"/>
      <c r="I41" s="7">
        <v>175</v>
      </c>
      <c r="J41" s="8"/>
      <c r="K41" s="7">
        <f t="shared" si="2"/>
        <v>4</v>
      </c>
      <c r="L41" s="8"/>
      <c r="M41" s="9">
        <f t="shared" si="3"/>
        <v>1.0228600000000001</v>
      </c>
    </row>
    <row r="42" spans="1:13" x14ac:dyDescent="0.25">
      <c r="A42" s="1"/>
      <c r="B42" s="1"/>
      <c r="C42" s="1"/>
      <c r="D42" s="1"/>
      <c r="E42" s="1" t="s">
        <v>40</v>
      </c>
      <c r="F42" s="1"/>
      <c r="G42" s="7">
        <v>15.55</v>
      </c>
      <c r="H42" s="8"/>
      <c r="I42" s="7"/>
      <c r="J42" s="8"/>
      <c r="K42" s="7"/>
      <c r="L42" s="8"/>
      <c r="M42" s="9"/>
    </row>
    <row r="43" spans="1:13" x14ac:dyDescent="0.25">
      <c r="A43" s="1"/>
      <c r="B43" s="1"/>
      <c r="C43" s="1"/>
      <c r="D43" s="1"/>
      <c r="E43" s="1" t="s">
        <v>41</v>
      </c>
      <c r="F43" s="1"/>
      <c r="G43" s="7">
        <v>4.3</v>
      </c>
      <c r="H43" s="8"/>
      <c r="I43" s="7">
        <v>30</v>
      </c>
      <c r="J43" s="8"/>
      <c r="K43" s="7">
        <f t="shared" si="2"/>
        <v>-25.7</v>
      </c>
      <c r="L43" s="8"/>
      <c r="M43" s="9">
        <f t="shared" si="3"/>
        <v>0.14333000000000001</v>
      </c>
    </row>
    <row r="44" spans="1:13" x14ac:dyDescent="0.25">
      <c r="A44" s="1"/>
      <c r="B44" s="1"/>
      <c r="C44" s="1"/>
      <c r="D44" s="1"/>
      <c r="E44" s="1" t="s">
        <v>42</v>
      </c>
      <c r="F44" s="1"/>
      <c r="G44" s="7">
        <v>75</v>
      </c>
      <c r="H44" s="8"/>
      <c r="I44" s="7">
        <v>150</v>
      </c>
      <c r="J44" s="8"/>
      <c r="K44" s="7">
        <f t="shared" si="2"/>
        <v>-75</v>
      </c>
      <c r="L44" s="8"/>
      <c r="M44" s="9">
        <f t="shared" si="3"/>
        <v>0.5</v>
      </c>
    </row>
    <row r="45" spans="1:13" ht="15.75" thickBot="1" x14ac:dyDescent="0.3">
      <c r="A45" s="1"/>
      <c r="B45" s="1"/>
      <c r="C45" s="1"/>
      <c r="D45" s="1"/>
      <c r="E45" s="1" t="s">
        <v>43</v>
      </c>
      <c r="F45" s="1"/>
      <c r="G45" s="10">
        <v>0</v>
      </c>
      <c r="H45" s="8"/>
      <c r="I45" s="10">
        <v>90</v>
      </c>
      <c r="J45" s="8"/>
      <c r="K45" s="10">
        <f t="shared" si="2"/>
        <v>-90</v>
      </c>
      <c r="L45" s="8"/>
      <c r="M45" s="11">
        <f t="shared" si="3"/>
        <v>0</v>
      </c>
    </row>
    <row r="46" spans="1:13" x14ac:dyDescent="0.25">
      <c r="A46" s="1"/>
      <c r="B46" s="1"/>
      <c r="C46" s="1"/>
      <c r="D46" s="1" t="s">
        <v>44</v>
      </c>
      <c r="E46" s="1"/>
      <c r="F46" s="1"/>
      <c r="G46" s="7">
        <f>ROUND(G33+SUM(G37:G45),5)</f>
        <v>1947.57</v>
      </c>
      <c r="H46" s="8"/>
      <c r="I46" s="7">
        <f>ROUND(I33+SUM(I37:I45),5)</f>
        <v>1575</v>
      </c>
      <c r="J46" s="8"/>
      <c r="K46" s="7">
        <f t="shared" si="2"/>
        <v>372.57</v>
      </c>
      <c r="L46" s="8"/>
      <c r="M46" s="9">
        <f t="shared" si="3"/>
        <v>1.23655</v>
      </c>
    </row>
    <row r="47" spans="1:13" x14ac:dyDescent="0.25">
      <c r="A47" s="1"/>
      <c r="B47" s="1"/>
      <c r="C47" s="1"/>
      <c r="D47" s="1" t="s">
        <v>45</v>
      </c>
      <c r="E47" s="1"/>
      <c r="F47" s="1"/>
      <c r="G47" s="7"/>
      <c r="H47" s="8"/>
      <c r="I47" s="7"/>
      <c r="J47" s="8"/>
      <c r="K47" s="7"/>
      <c r="L47" s="8"/>
      <c r="M47" s="9"/>
    </row>
    <row r="48" spans="1:13" x14ac:dyDescent="0.25">
      <c r="A48" s="1"/>
      <c r="B48" s="1"/>
      <c r="C48" s="1"/>
      <c r="D48" s="1"/>
      <c r="E48" s="1" t="s">
        <v>46</v>
      </c>
      <c r="F48" s="1"/>
      <c r="G48" s="7">
        <v>0</v>
      </c>
      <c r="H48" s="8"/>
      <c r="I48" s="7">
        <v>225</v>
      </c>
      <c r="J48" s="8"/>
      <c r="K48" s="7">
        <f t="shared" ref="K48:K62" si="4">ROUND((G48-I48),5)</f>
        <v>-225</v>
      </c>
      <c r="L48" s="8"/>
      <c r="M48" s="9">
        <f t="shared" ref="M48:M62" si="5">ROUND(IF(I48=0, IF(G48=0, 0, 1), G48/I48),5)</f>
        <v>0</v>
      </c>
    </row>
    <row r="49" spans="1:13" x14ac:dyDescent="0.25">
      <c r="A49" s="1"/>
      <c r="B49" s="1"/>
      <c r="C49" s="1"/>
      <c r="D49" s="1"/>
      <c r="E49" s="1" t="s">
        <v>47</v>
      </c>
      <c r="F49" s="1"/>
      <c r="G49" s="7">
        <v>917.5</v>
      </c>
      <c r="H49" s="8"/>
      <c r="I49" s="7">
        <v>1500</v>
      </c>
      <c r="J49" s="8"/>
      <c r="K49" s="7">
        <f t="shared" si="4"/>
        <v>-582.5</v>
      </c>
      <c r="L49" s="8"/>
      <c r="M49" s="9">
        <f t="shared" si="5"/>
        <v>0.61167000000000005</v>
      </c>
    </row>
    <row r="50" spans="1:13" x14ac:dyDescent="0.25">
      <c r="A50" s="1"/>
      <c r="B50" s="1"/>
      <c r="C50" s="1"/>
      <c r="D50" s="1"/>
      <c r="E50" s="1" t="s">
        <v>48</v>
      </c>
      <c r="F50" s="1"/>
      <c r="G50" s="7">
        <v>500</v>
      </c>
      <c r="H50" s="8"/>
      <c r="I50" s="7">
        <v>500</v>
      </c>
      <c r="J50" s="8"/>
      <c r="K50" s="7">
        <f t="shared" si="4"/>
        <v>0</v>
      </c>
      <c r="L50" s="8"/>
      <c r="M50" s="9">
        <f t="shared" si="5"/>
        <v>1</v>
      </c>
    </row>
    <row r="51" spans="1:13" x14ac:dyDescent="0.25">
      <c r="A51" s="1"/>
      <c r="B51" s="1"/>
      <c r="C51" s="1"/>
      <c r="D51" s="1"/>
      <c r="E51" s="1" t="s">
        <v>49</v>
      </c>
      <c r="F51" s="1"/>
      <c r="G51" s="7">
        <v>650.79</v>
      </c>
      <c r="H51" s="8"/>
      <c r="I51" s="7">
        <v>1000</v>
      </c>
      <c r="J51" s="8"/>
      <c r="K51" s="7">
        <f t="shared" si="4"/>
        <v>-349.21</v>
      </c>
      <c r="L51" s="8"/>
      <c r="M51" s="9">
        <f t="shared" si="5"/>
        <v>0.65078999999999998</v>
      </c>
    </row>
    <row r="52" spans="1:13" x14ac:dyDescent="0.25">
      <c r="A52" s="1"/>
      <c r="B52" s="1"/>
      <c r="C52" s="1"/>
      <c r="D52" s="1"/>
      <c r="E52" s="1" t="s">
        <v>50</v>
      </c>
      <c r="F52" s="1"/>
      <c r="G52" s="7">
        <v>348.38</v>
      </c>
      <c r="H52" s="8"/>
      <c r="I52" s="7">
        <v>400</v>
      </c>
      <c r="J52" s="8"/>
      <c r="K52" s="7">
        <f t="shared" si="4"/>
        <v>-51.62</v>
      </c>
      <c r="L52" s="8"/>
      <c r="M52" s="9">
        <f t="shared" si="5"/>
        <v>0.87095</v>
      </c>
    </row>
    <row r="53" spans="1:13" x14ac:dyDescent="0.25">
      <c r="A53" s="1"/>
      <c r="B53" s="1"/>
      <c r="C53" s="1"/>
      <c r="D53" s="1"/>
      <c r="E53" s="1" t="s">
        <v>51</v>
      </c>
      <c r="F53" s="1"/>
      <c r="G53" s="7">
        <v>239.6</v>
      </c>
      <c r="H53" s="8"/>
      <c r="I53" s="7">
        <v>100</v>
      </c>
      <c r="J53" s="8"/>
      <c r="K53" s="7">
        <f t="shared" si="4"/>
        <v>139.6</v>
      </c>
      <c r="L53" s="8"/>
      <c r="M53" s="9">
        <f t="shared" si="5"/>
        <v>2.3959999999999999</v>
      </c>
    </row>
    <row r="54" spans="1:13" x14ac:dyDescent="0.25">
      <c r="A54" s="1"/>
      <c r="B54" s="1"/>
      <c r="C54" s="1"/>
      <c r="D54" s="1"/>
      <c r="E54" s="1" t="s">
        <v>63</v>
      </c>
      <c r="F54" s="1"/>
      <c r="G54" s="7">
        <v>1414.27</v>
      </c>
      <c r="H54" s="8"/>
      <c r="I54" s="7"/>
      <c r="J54" s="8"/>
      <c r="K54" s="7"/>
      <c r="L54" s="8"/>
      <c r="M54" s="9"/>
    </row>
    <row r="55" spans="1:13" x14ac:dyDescent="0.25">
      <c r="A55" s="1"/>
      <c r="B55" s="1"/>
      <c r="C55" s="1"/>
      <c r="D55" s="1"/>
      <c r="E55" s="1" t="s">
        <v>52</v>
      </c>
      <c r="F55" s="1"/>
      <c r="G55" s="7">
        <v>508.96</v>
      </c>
      <c r="H55" s="8"/>
      <c r="I55" s="7">
        <v>3000</v>
      </c>
      <c r="J55" s="8"/>
      <c r="K55" s="7">
        <f t="shared" si="4"/>
        <v>-2491.04</v>
      </c>
      <c r="L55" s="8"/>
      <c r="M55" s="9">
        <f t="shared" si="5"/>
        <v>0.16965</v>
      </c>
    </row>
    <row r="56" spans="1:13" x14ac:dyDescent="0.25">
      <c r="A56" s="1"/>
      <c r="B56" s="1"/>
      <c r="C56" s="1"/>
      <c r="D56" s="1"/>
      <c r="E56" s="1" t="s">
        <v>53</v>
      </c>
      <c r="F56" s="1"/>
      <c r="G56" s="7">
        <v>165</v>
      </c>
      <c r="H56" s="8"/>
      <c r="I56" s="7">
        <v>1000</v>
      </c>
      <c r="J56" s="8"/>
      <c r="K56" s="7">
        <f t="shared" si="4"/>
        <v>-835</v>
      </c>
      <c r="L56" s="8"/>
      <c r="M56" s="9">
        <f t="shared" si="5"/>
        <v>0.16500000000000001</v>
      </c>
    </row>
    <row r="57" spans="1:13" x14ac:dyDescent="0.25">
      <c r="A57" s="1"/>
      <c r="B57" s="1"/>
      <c r="C57" s="1"/>
      <c r="D57" s="1"/>
      <c r="E57" s="1" t="s">
        <v>54</v>
      </c>
      <c r="F57" s="1"/>
      <c r="G57" s="7">
        <v>6723.58</v>
      </c>
      <c r="H57" s="8"/>
      <c r="I57" s="7">
        <v>0</v>
      </c>
      <c r="J57" s="8"/>
      <c r="K57" s="7">
        <f t="shared" si="4"/>
        <v>6723.58</v>
      </c>
      <c r="L57" s="8"/>
      <c r="M57" s="9">
        <f t="shared" si="5"/>
        <v>1</v>
      </c>
    </row>
    <row r="58" spans="1:13" x14ac:dyDescent="0.25">
      <c r="A58" s="1"/>
      <c r="B58" s="1"/>
      <c r="C58" s="1"/>
      <c r="D58" s="1"/>
      <c r="E58" s="1" t="s">
        <v>55</v>
      </c>
      <c r="F58" s="1"/>
      <c r="G58" s="7">
        <v>3918.26</v>
      </c>
      <c r="H58" s="8"/>
      <c r="I58" s="7">
        <v>5500</v>
      </c>
      <c r="J58" s="8"/>
      <c r="K58" s="7">
        <f t="shared" si="4"/>
        <v>-1581.74</v>
      </c>
      <c r="L58" s="8"/>
      <c r="M58" s="9">
        <f t="shared" si="5"/>
        <v>0.71240999999999999</v>
      </c>
    </row>
    <row r="59" spans="1:13" x14ac:dyDescent="0.25">
      <c r="A59" s="1"/>
      <c r="B59" s="1"/>
      <c r="C59" s="1"/>
      <c r="D59" s="1"/>
      <c r="E59" s="1" t="s">
        <v>56</v>
      </c>
      <c r="F59" s="1"/>
      <c r="G59" s="7">
        <v>3433.09</v>
      </c>
      <c r="H59" s="8"/>
      <c r="I59" s="7">
        <v>4000</v>
      </c>
      <c r="J59" s="8"/>
      <c r="K59" s="7">
        <f t="shared" si="4"/>
        <v>-566.91</v>
      </c>
      <c r="L59" s="8"/>
      <c r="M59" s="9">
        <f t="shared" si="5"/>
        <v>0.85826999999999998</v>
      </c>
    </row>
    <row r="60" spans="1:13" ht="15.75" thickBot="1" x14ac:dyDescent="0.3">
      <c r="A60" s="1"/>
      <c r="B60" s="1"/>
      <c r="C60" s="1"/>
      <c r="D60" s="1"/>
      <c r="E60" s="1" t="s">
        <v>57</v>
      </c>
      <c r="F60" s="1"/>
      <c r="G60" s="7">
        <v>249.41</v>
      </c>
      <c r="H60" s="8"/>
      <c r="I60" s="7">
        <v>350</v>
      </c>
      <c r="J60" s="8"/>
      <c r="K60" s="7">
        <f t="shared" si="4"/>
        <v>-100.59</v>
      </c>
      <c r="L60" s="8"/>
      <c r="M60" s="9">
        <f t="shared" si="5"/>
        <v>0.71260000000000001</v>
      </c>
    </row>
    <row r="61" spans="1:13" ht="15.75" thickBot="1" x14ac:dyDescent="0.3">
      <c r="A61" s="1"/>
      <c r="B61" s="1"/>
      <c r="C61" s="1"/>
      <c r="D61" s="1" t="s">
        <v>58</v>
      </c>
      <c r="E61" s="1"/>
      <c r="F61" s="1"/>
      <c r="G61" s="15">
        <f>ROUND(SUM(G47:G60),5)</f>
        <v>19068.84</v>
      </c>
      <c r="H61" s="8"/>
      <c r="I61" s="15">
        <f>ROUND(SUM(I47:I60),5)</f>
        <v>17575</v>
      </c>
      <c r="J61" s="8"/>
      <c r="K61" s="15">
        <f t="shared" si="4"/>
        <v>1493.84</v>
      </c>
      <c r="L61" s="8"/>
      <c r="M61" s="16">
        <f t="shared" si="5"/>
        <v>1.085</v>
      </c>
    </row>
    <row r="62" spans="1:13" x14ac:dyDescent="0.25">
      <c r="A62" s="1"/>
      <c r="B62" s="1"/>
      <c r="C62" s="1" t="s">
        <v>59</v>
      </c>
      <c r="D62" s="1"/>
      <c r="E62" s="1"/>
      <c r="F62" s="1"/>
      <c r="G62" s="15">
        <f>ROUND(G32+G46+G61,5)</f>
        <v>21016.41</v>
      </c>
      <c r="H62" s="8"/>
      <c r="I62" s="15">
        <f>ROUND(I32+I46+I61,5)</f>
        <v>19150</v>
      </c>
      <c r="J62" s="8"/>
      <c r="K62" s="15">
        <f t="shared" si="4"/>
        <v>1866.41</v>
      </c>
      <c r="L62" s="8"/>
      <c r="M62" s="16">
        <f t="shared" si="5"/>
        <v>1.0974600000000001</v>
      </c>
    </row>
    <row r="64" spans="1:13" x14ac:dyDescent="0.25">
      <c r="C64" t="s">
        <v>60</v>
      </c>
      <c r="G64" s="17">
        <f>G30-G62</f>
        <v>14538.250000000004</v>
      </c>
      <c r="H64" s="17"/>
      <c r="I64" s="17"/>
    </row>
  </sheetData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Saint Louis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Dave Sanders</dc:creator>
  <cp:lastModifiedBy>Dave Sanders</cp:lastModifiedBy>
  <cp:lastPrinted>2025-04-28T16:14:09Z</cp:lastPrinted>
  <dcterms:created xsi:type="dcterms:W3CDTF">2025-02-28T14:34:03Z</dcterms:created>
  <dcterms:modified xsi:type="dcterms:W3CDTF">2025-04-28T22:18:53Z</dcterms:modified>
</cp:coreProperties>
</file>