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19"/>
  <workbookPr defaultThemeVersion="124226"/>
  <bookViews>
    <workbookView xWindow="0" yWindow="3735" windowWidth="20130" windowHeight="17025" firstSheet="3" activeTab="3"/>
  </bookViews>
  <sheets>
    <sheet name="Revenue" sheetId="25" r:id="rId1"/>
    <sheet name="RegInstr" sheetId="26" r:id="rId2"/>
    <sheet name="Inst. Support" sheetId="27" r:id="rId3"/>
    <sheet name="Bus Serv" sheetId="28" r:id="rId4"/>
    <sheet name="Finance" sheetId="30" r:id="rId5"/>
    <sheet name="HR" sheetId="1" r:id="rId6"/>
    <sheet name="Testing" sheetId="2" r:id="rId7"/>
    <sheet name="Bd of Ed" sheetId="31" r:id="rId8"/>
    <sheet name="Supt" sheetId="32" r:id="rId9"/>
    <sheet name="Non-Instr" sheetId="3" r:id="rId10"/>
    <sheet name="Sch Ldrshp" sheetId="4" r:id="rId11"/>
    <sheet name="Instr Support" sheetId="5" r:id="rId12"/>
    <sheet name="Empl Benef" sheetId="33" r:id="rId13"/>
    <sheet name="Natl Boards" sheetId="6" r:id="rId14"/>
    <sheet name="CTE" sheetId="7" r:id="rId15"/>
    <sheet name="Technology" sheetId="8" r:id="rId16"/>
    <sheet name="Teach Asst" sheetId="9" r:id="rId17"/>
    <sheet name="Excep" sheetId="10" r:id="rId18"/>
    <sheet name="LEP" sheetId="12" r:id="rId19"/>
    <sheet name="Trans" sheetId="13" r:id="rId20"/>
    <sheet name="Instr Matls" sheetId="14" r:id="rId21"/>
    <sheet name="Public Info" sheetId="15" r:id="rId22"/>
    <sheet name="Oper Plant" sheetId="16" r:id="rId23"/>
    <sheet name="Maint" sheetId="17" r:id="rId24"/>
    <sheet name="HS Athletics" sheetId="18" r:id="rId25"/>
    <sheet name="Arts Education" sheetId="19" r:id="rId26"/>
    <sheet name="MS Athletics" sheetId="20" r:id="rId27"/>
    <sheet name="504" sheetId="21" r:id="rId28"/>
    <sheet name="TOTAL" sheetId="22" r:id="rId29"/>
    <sheet name="TOTAL (2)" sheetId="23" r:id="rId30"/>
    <sheet name="GRAND TOTAL" sheetId="24" r:id="rId31"/>
    <sheet name="Sheet1" sheetId="34" r:id="rId32"/>
  </sheets>
  <definedNames>
    <definedName name="_xlnm.Print_Area" localSheetId="3">'Bus Serv'!$A$1:$J$26</definedName>
    <definedName name="_xlnm.Print_Area" localSheetId="4">Finance!$A$1:$J$25</definedName>
    <definedName name="_xlnm.Print_Area" localSheetId="5">HR!$A$1:$J$28</definedName>
    <definedName name="_xlnm.Print_Area" localSheetId="23">Maint!$A$1:$J$28</definedName>
    <definedName name="_xlnm.Print_Area" localSheetId="1">RegInstr!$A$1:$J$25</definedName>
    <definedName name="_xlnm.Print_Area" localSheetId="0">Revenue!$A$1:$H$75</definedName>
    <definedName name="_xlnm.Print_Area" localSheetId="28">TOTAL!$A$1:$H$36</definedName>
  </definedNames>
  <calcPr calcId="171026"/>
</workbook>
</file>

<file path=xl/calcChain.xml><?xml version="1.0" encoding="utf-8"?>
<calcChain xmlns="http://schemas.openxmlformats.org/spreadsheetml/2006/main">
  <c r="H9" i="26" l="1"/>
  <c r="I5" i="9"/>
  <c r="I8" i="9"/>
  <c r="H19" i="30"/>
  <c r="C21" i="23"/>
  <c r="C6" i="24"/>
  <c r="D21" i="23"/>
  <c r="D6" i="24"/>
  <c r="E6" i="24"/>
  <c r="F21" i="23"/>
  <c r="F6" i="24"/>
  <c r="G6" i="24"/>
  <c r="E5" i="23"/>
  <c r="G5" i="23"/>
  <c r="E6" i="23"/>
  <c r="G6" i="23"/>
  <c r="E7" i="23"/>
  <c r="G7" i="23"/>
  <c r="G21" i="23"/>
  <c r="E5" i="31"/>
  <c r="E6" i="31"/>
  <c r="E7" i="31"/>
  <c r="E8" i="31"/>
  <c r="E9" i="31"/>
  <c r="E10" i="31"/>
  <c r="E11" i="31"/>
  <c r="E12" i="31"/>
  <c r="E13" i="31"/>
  <c r="E14" i="31"/>
  <c r="E15" i="31"/>
  <c r="E16" i="31"/>
  <c r="E17" i="31"/>
  <c r="E18" i="31"/>
  <c r="E19" i="31"/>
  <c r="E28" i="31"/>
  <c r="C11" i="22"/>
  <c r="F28" i="31"/>
  <c r="D11" i="22"/>
  <c r="E11" i="22"/>
  <c r="H28" i="31"/>
  <c r="F11" i="22"/>
  <c r="G11" i="22"/>
  <c r="E5" i="32"/>
  <c r="E6" i="32"/>
  <c r="E7" i="32"/>
  <c r="E8" i="32"/>
  <c r="E9" i="32"/>
  <c r="E10" i="32"/>
  <c r="E25" i="32"/>
  <c r="C12" i="22"/>
  <c r="F25" i="32"/>
  <c r="D12" i="22"/>
  <c r="E12" i="22"/>
  <c r="H25" i="32"/>
  <c r="F12" i="22"/>
  <c r="G12" i="22"/>
  <c r="E5" i="7"/>
  <c r="E6" i="7"/>
  <c r="E7" i="7"/>
  <c r="E8" i="7"/>
  <c r="E9" i="7"/>
  <c r="E10" i="7"/>
  <c r="E11" i="7"/>
  <c r="E13" i="7"/>
  <c r="E14" i="7"/>
  <c r="E15" i="7"/>
  <c r="E16" i="7"/>
  <c r="E23" i="7"/>
  <c r="E24" i="7"/>
  <c r="E25" i="7"/>
  <c r="E26" i="7"/>
  <c r="E27" i="7"/>
  <c r="E40" i="7"/>
  <c r="C18" i="22"/>
  <c r="F40" i="7"/>
  <c r="D18" i="22"/>
  <c r="E18" i="22"/>
  <c r="G17" i="7"/>
  <c r="H17" i="7"/>
  <c r="H22" i="7"/>
  <c r="H23" i="7"/>
  <c r="H40" i="7"/>
  <c r="F18" i="22"/>
  <c r="G18" i="22"/>
  <c r="E5" i="8"/>
  <c r="E6" i="8"/>
  <c r="E7" i="8"/>
  <c r="E8" i="8"/>
  <c r="E11" i="8"/>
  <c r="E12" i="8"/>
  <c r="E13" i="8"/>
  <c r="E20" i="8"/>
  <c r="C19" i="22"/>
  <c r="F20" i="8"/>
  <c r="D19" i="22"/>
  <c r="E19" i="22"/>
  <c r="H10" i="8"/>
  <c r="H20" i="8"/>
  <c r="F19" i="22"/>
  <c r="G19" i="22"/>
  <c r="E5" i="10"/>
  <c r="E6" i="10"/>
  <c r="E7" i="10"/>
  <c r="E8" i="10"/>
  <c r="E9" i="10"/>
  <c r="E10" i="10"/>
  <c r="E11" i="10"/>
  <c r="E20" i="10"/>
  <c r="C21" i="22"/>
  <c r="F20" i="10"/>
  <c r="D21" i="22"/>
  <c r="E21" i="22"/>
  <c r="H20" i="10"/>
  <c r="F21" i="22"/>
  <c r="G21" i="22"/>
  <c r="E6" i="12"/>
  <c r="E19" i="12"/>
  <c r="C22" i="22"/>
  <c r="F19" i="12"/>
  <c r="D22" i="22"/>
  <c r="E22" i="22"/>
  <c r="H19" i="12"/>
  <c r="F22" i="22"/>
  <c r="G22" i="22"/>
  <c r="E5" i="14"/>
  <c r="E6" i="14"/>
  <c r="E7" i="14"/>
  <c r="E8" i="14"/>
  <c r="E9" i="14"/>
  <c r="E35" i="14"/>
  <c r="C24" i="22"/>
  <c r="F35" i="14"/>
  <c r="D24" i="22"/>
  <c r="E24" i="22"/>
  <c r="H35" i="14"/>
  <c r="F24" i="22"/>
  <c r="G24" i="22"/>
  <c r="E14" i="17"/>
  <c r="E15" i="17"/>
  <c r="E16" i="17"/>
  <c r="E18" i="17"/>
  <c r="E21" i="17"/>
  <c r="E28" i="17"/>
  <c r="C27" i="22"/>
  <c r="F28" i="17"/>
  <c r="D27" i="22"/>
  <c r="E27" i="22"/>
  <c r="H28" i="17"/>
  <c r="F27" i="22"/>
  <c r="G27" i="22"/>
  <c r="E5" i="18"/>
  <c r="E6" i="18"/>
  <c r="E7" i="18"/>
  <c r="E8" i="18"/>
  <c r="E11" i="18"/>
  <c r="E12" i="18"/>
  <c r="E23" i="18"/>
  <c r="C28" i="22"/>
  <c r="F23" i="18"/>
  <c r="D28" i="22"/>
  <c r="E28" i="22"/>
  <c r="H23" i="18"/>
  <c r="F28" i="22"/>
  <c r="G28" i="22"/>
  <c r="E5" i="19"/>
  <c r="E6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8" i="19"/>
  <c r="C29" i="22"/>
  <c r="F28" i="19"/>
  <c r="D29" i="22"/>
  <c r="E29" i="22"/>
  <c r="H28" i="19"/>
  <c r="F29" i="22"/>
  <c r="G29" i="22"/>
  <c r="E5" i="20"/>
  <c r="E6" i="20"/>
  <c r="E8" i="20"/>
  <c r="E19" i="20"/>
  <c r="C30" i="22"/>
  <c r="F19" i="20"/>
  <c r="D30" i="22"/>
  <c r="E30" i="22"/>
  <c r="H19" i="20"/>
  <c r="F30" i="22"/>
  <c r="G30" i="22"/>
  <c r="E4" i="21"/>
  <c r="E15" i="21"/>
  <c r="C31" i="22"/>
  <c r="F15" i="21"/>
  <c r="D31" i="22"/>
  <c r="E31" i="22"/>
  <c r="H15" i="21"/>
  <c r="F31" i="22"/>
  <c r="G31" i="22"/>
  <c r="H8" i="4"/>
  <c r="H10" i="4"/>
  <c r="H28" i="4"/>
  <c r="F14" i="22"/>
  <c r="E5" i="4"/>
  <c r="E6" i="4"/>
  <c r="E7" i="4"/>
  <c r="E8" i="4"/>
  <c r="E10" i="4"/>
  <c r="E11" i="4"/>
  <c r="E12" i="4"/>
  <c r="E13" i="4"/>
  <c r="E14" i="4"/>
  <c r="E15" i="4"/>
  <c r="E16" i="4"/>
  <c r="E17" i="4"/>
  <c r="E18" i="4"/>
  <c r="E28" i="4"/>
  <c r="C14" i="22"/>
  <c r="F28" i="4"/>
  <c r="D14" i="22"/>
  <c r="E14" i="22"/>
  <c r="G14" i="22"/>
  <c r="H6" i="2"/>
  <c r="H29" i="2"/>
  <c r="F10" i="22"/>
  <c r="E5" i="2"/>
  <c r="E6" i="2"/>
  <c r="E9" i="2"/>
  <c r="E10" i="2"/>
  <c r="E11" i="2"/>
  <c r="E13" i="2"/>
  <c r="E14" i="2"/>
  <c r="E15" i="2"/>
  <c r="E16" i="2"/>
  <c r="E17" i="2"/>
  <c r="E18" i="2"/>
  <c r="E19" i="2"/>
  <c r="E20" i="2"/>
  <c r="E21" i="2"/>
  <c r="E29" i="2"/>
  <c r="C10" i="22"/>
  <c r="F29" i="2"/>
  <c r="D10" i="22"/>
  <c r="E10" i="22"/>
  <c r="G10" i="22"/>
  <c r="I15" i="21"/>
  <c r="G5" i="20"/>
  <c r="I5" i="20"/>
  <c r="G6" i="20"/>
  <c r="I6" i="20"/>
  <c r="G7" i="20"/>
  <c r="I7" i="20"/>
  <c r="G8" i="20"/>
  <c r="I8" i="20"/>
  <c r="I19" i="20"/>
  <c r="G5" i="19"/>
  <c r="I5" i="19"/>
  <c r="G6" i="19"/>
  <c r="I6" i="19"/>
  <c r="G7" i="19"/>
  <c r="I7" i="19"/>
  <c r="G8" i="19"/>
  <c r="I8" i="19"/>
  <c r="G9" i="19"/>
  <c r="I9" i="19"/>
  <c r="G10" i="19"/>
  <c r="I10" i="19"/>
  <c r="G11" i="19"/>
  <c r="I11" i="19"/>
  <c r="G12" i="19"/>
  <c r="I12" i="19"/>
  <c r="G13" i="19"/>
  <c r="I13" i="19"/>
  <c r="G14" i="19"/>
  <c r="I14" i="19"/>
  <c r="G15" i="19"/>
  <c r="I15" i="19"/>
  <c r="G16" i="19"/>
  <c r="I16" i="19"/>
  <c r="G17" i="19"/>
  <c r="I17" i="19"/>
  <c r="G18" i="19"/>
  <c r="I18" i="19"/>
  <c r="G19" i="19"/>
  <c r="I19" i="19"/>
  <c r="I28" i="19"/>
  <c r="G6" i="18"/>
  <c r="I6" i="18"/>
  <c r="G7" i="18"/>
  <c r="I7" i="18"/>
  <c r="G8" i="18"/>
  <c r="I8" i="18"/>
  <c r="G9" i="18"/>
  <c r="I9" i="18"/>
  <c r="G10" i="18"/>
  <c r="I10" i="18"/>
  <c r="G11" i="18"/>
  <c r="I11" i="18"/>
  <c r="G12" i="18"/>
  <c r="I12" i="18"/>
  <c r="I23" i="18"/>
  <c r="G7" i="16"/>
  <c r="I7" i="16"/>
  <c r="G8" i="16"/>
  <c r="I8" i="16"/>
  <c r="E9" i="16"/>
  <c r="G9" i="16"/>
  <c r="I9" i="16"/>
  <c r="E10" i="16"/>
  <c r="G10" i="16"/>
  <c r="I10" i="16"/>
  <c r="E11" i="16"/>
  <c r="G11" i="16"/>
  <c r="I11" i="16"/>
  <c r="G12" i="16"/>
  <c r="I12" i="16"/>
  <c r="G13" i="16"/>
  <c r="I13" i="16"/>
  <c r="G14" i="16"/>
  <c r="I14" i="16"/>
  <c r="G15" i="16"/>
  <c r="I15" i="16"/>
  <c r="G16" i="16"/>
  <c r="I16" i="16"/>
  <c r="G17" i="16"/>
  <c r="I17" i="16"/>
  <c r="G18" i="16"/>
  <c r="I18" i="16"/>
  <c r="G19" i="16"/>
  <c r="I19" i="16"/>
  <c r="G20" i="16"/>
  <c r="I20" i="16"/>
  <c r="E6" i="16"/>
  <c r="G6" i="16"/>
  <c r="I6" i="16"/>
  <c r="H29" i="16"/>
  <c r="F26" i="22"/>
  <c r="E29" i="16"/>
  <c r="C26" i="22"/>
  <c r="F29" i="16"/>
  <c r="D26" i="22"/>
  <c r="E26" i="22"/>
  <c r="G26" i="22"/>
  <c r="G19" i="17"/>
  <c r="I19" i="17"/>
  <c r="G18" i="17"/>
  <c r="I18" i="17"/>
  <c r="G17" i="17"/>
  <c r="I17" i="17"/>
  <c r="G16" i="17"/>
  <c r="I16" i="17"/>
  <c r="G15" i="17"/>
  <c r="I15" i="17"/>
  <c r="G14" i="17"/>
  <c r="I14" i="17"/>
  <c r="I13" i="17"/>
  <c r="G12" i="17"/>
  <c r="I12" i="17"/>
  <c r="G5" i="17"/>
  <c r="I5" i="17"/>
  <c r="G7" i="17"/>
  <c r="I7" i="17"/>
  <c r="G9" i="17"/>
  <c r="I9" i="17"/>
  <c r="G10" i="17"/>
  <c r="I10" i="17"/>
  <c r="I11" i="17"/>
  <c r="I28" i="17"/>
  <c r="H33" i="15"/>
  <c r="F25" i="22"/>
  <c r="E5" i="15"/>
  <c r="E6" i="15"/>
  <c r="E7" i="15"/>
  <c r="E12" i="15"/>
  <c r="E13" i="15"/>
  <c r="E14" i="15"/>
  <c r="E15" i="15"/>
  <c r="E16" i="15"/>
  <c r="E17" i="15"/>
  <c r="E18" i="15"/>
  <c r="E19" i="15"/>
  <c r="E20" i="15"/>
  <c r="E21" i="15"/>
  <c r="E33" i="15"/>
  <c r="C25" i="22"/>
  <c r="F33" i="15"/>
  <c r="D25" i="22"/>
  <c r="E25" i="22"/>
  <c r="G25" i="22"/>
  <c r="G5" i="15"/>
  <c r="I5" i="15"/>
  <c r="G6" i="15"/>
  <c r="I6" i="15"/>
  <c r="G7" i="15"/>
  <c r="I7" i="15"/>
  <c r="G8" i="15"/>
  <c r="I8" i="15"/>
  <c r="G9" i="15"/>
  <c r="I9" i="15"/>
  <c r="G10" i="15"/>
  <c r="I10" i="15"/>
  <c r="G11" i="15"/>
  <c r="I11" i="15"/>
  <c r="G12" i="15"/>
  <c r="I12" i="15"/>
  <c r="G13" i="15"/>
  <c r="I13" i="15"/>
  <c r="G14" i="15"/>
  <c r="I14" i="15"/>
  <c r="G15" i="15"/>
  <c r="I15" i="15"/>
  <c r="G16" i="15"/>
  <c r="I16" i="15"/>
  <c r="G17" i="15"/>
  <c r="I17" i="15"/>
  <c r="G18" i="15"/>
  <c r="I18" i="15"/>
  <c r="G19" i="15"/>
  <c r="I19" i="15"/>
  <c r="G20" i="15"/>
  <c r="I20" i="15"/>
  <c r="G21" i="15"/>
  <c r="I21" i="15"/>
  <c r="I33" i="15"/>
  <c r="G5" i="14"/>
  <c r="I5" i="14"/>
  <c r="G6" i="14"/>
  <c r="I6" i="14"/>
  <c r="G7" i="14"/>
  <c r="I7" i="14"/>
  <c r="G8" i="14"/>
  <c r="I8" i="14"/>
  <c r="G9" i="14"/>
  <c r="I9" i="14"/>
  <c r="I35" i="14"/>
  <c r="H7" i="13"/>
  <c r="H30" i="13"/>
  <c r="F23" i="22"/>
  <c r="E5" i="13"/>
  <c r="E6" i="13"/>
  <c r="E10" i="13"/>
  <c r="E11" i="13"/>
  <c r="E12" i="13"/>
  <c r="E13" i="13"/>
  <c r="E14" i="13"/>
  <c r="E15" i="13"/>
  <c r="E16" i="13"/>
  <c r="E17" i="13"/>
  <c r="E20" i="13"/>
  <c r="E21" i="13"/>
  <c r="E30" i="13"/>
  <c r="C23" i="22"/>
  <c r="F30" i="13"/>
  <c r="D23" i="22"/>
  <c r="E23" i="22"/>
  <c r="G23" i="22"/>
  <c r="G6" i="13"/>
  <c r="I6" i="13"/>
  <c r="G7" i="13"/>
  <c r="I7" i="13"/>
  <c r="G8" i="13"/>
  <c r="I8" i="13"/>
  <c r="G5" i="13"/>
  <c r="I5" i="13"/>
  <c r="G9" i="13"/>
  <c r="I9" i="13"/>
  <c r="G10" i="13"/>
  <c r="I10" i="13"/>
  <c r="G11" i="13"/>
  <c r="I11" i="13"/>
  <c r="G12" i="13"/>
  <c r="I12" i="13"/>
  <c r="G13" i="13"/>
  <c r="I13" i="13"/>
  <c r="G14" i="13"/>
  <c r="I14" i="13"/>
  <c r="G15" i="13"/>
  <c r="I15" i="13"/>
  <c r="G16" i="13"/>
  <c r="I16" i="13"/>
  <c r="G17" i="13"/>
  <c r="I17" i="13"/>
  <c r="G18" i="13"/>
  <c r="I18" i="13"/>
  <c r="G19" i="13"/>
  <c r="I19" i="13"/>
  <c r="I30" i="13"/>
  <c r="G5" i="12"/>
  <c r="I5" i="12"/>
  <c r="G6" i="12"/>
  <c r="I6" i="12"/>
  <c r="G7" i="12"/>
  <c r="I7" i="12"/>
  <c r="G8" i="12"/>
  <c r="I8" i="12"/>
  <c r="I19" i="12"/>
  <c r="G6" i="10"/>
  <c r="I6" i="10"/>
  <c r="G7" i="10"/>
  <c r="I7" i="10"/>
  <c r="G5" i="10"/>
  <c r="I5" i="10"/>
  <c r="G8" i="10"/>
  <c r="I8" i="10"/>
  <c r="G9" i="10"/>
  <c r="I9" i="10"/>
  <c r="G10" i="10"/>
  <c r="I10" i="10"/>
  <c r="G11" i="10"/>
  <c r="I11" i="10"/>
  <c r="I20" i="10"/>
  <c r="H16" i="9"/>
  <c r="F20" i="22"/>
  <c r="E16" i="9"/>
  <c r="C20" i="22"/>
  <c r="F16" i="9"/>
  <c r="D20" i="22"/>
  <c r="E20" i="22"/>
  <c r="G20" i="22"/>
  <c r="I16" i="9"/>
  <c r="G6" i="8"/>
  <c r="I6" i="8"/>
  <c r="G7" i="8"/>
  <c r="I7" i="8"/>
  <c r="G8" i="8"/>
  <c r="I8" i="8"/>
  <c r="G9" i="8"/>
  <c r="I9" i="8"/>
  <c r="G10" i="8"/>
  <c r="I10" i="8"/>
  <c r="G11" i="8"/>
  <c r="I11" i="8"/>
  <c r="G12" i="8"/>
  <c r="I12" i="8"/>
  <c r="G13" i="8"/>
  <c r="I13" i="8"/>
  <c r="G5" i="8"/>
  <c r="I5" i="8"/>
  <c r="I11" i="7"/>
  <c r="I12" i="7"/>
  <c r="G13" i="7"/>
  <c r="I13" i="7"/>
  <c r="G14" i="7"/>
  <c r="I14" i="7"/>
  <c r="G15" i="7"/>
  <c r="I15" i="7"/>
  <c r="G16" i="7"/>
  <c r="I16" i="7"/>
  <c r="I17" i="7"/>
  <c r="G18" i="7"/>
  <c r="I18" i="7"/>
  <c r="G19" i="7"/>
  <c r="I19" i="7"/>
  <c r="G20" i="7"/>
  <c r="I20" i="7"/>
  <c r="G21" i="7"/>
  <c r="I21" i="7"/>
  <c r="G22" i="7"/>
  <c r="I22" i="7"/>
  <c r="G23" i="7"/>
  <c r="I23" i="7"/>
  <c r="G24" i="7"/>
  <c r="I24" i="7"/>
  <c r="G25" i="7"/>
  <c r="I25" i="7"/>
  <c r="G26" i="7"/>
  <c r="I26" i="7"/>
  <c r="G27" i="7"/>
  <c r="I27" i="7"/>
  <c r="I40" i="7"/>
  <c r="H35" i="6"/>
  <c r="F17" i="22"/>
  <c r="E7" i="6"/>
  <c r="G7" i="6"/>
  <c r="I7" i="6"/>
  <c r="G8" i="6"/>
  <c r="I8" i="6"/>
  <c r="E9" i="6"/>
  <c r="G9" i="6"/>
  <c r="I9" i="6"/>
  <c r="E10" i="6"/>
  <c r="G10" i="6"/>
  <c r="I10" i="6"/>
  <c r="E11" i="6"/>
  <c r="G11" i="6"/>
  <c r="I11" i="6"/>
  <c r="E12" i="6"/>
  <c r="G12" i="6"/>
  <c r="I12" i="6"/>
  <c r="E13" i="6"/>
  <c r="G13" i="6"/>
  <c r="I13" i="6"/>
  <c r="E5" i="6"/>
  <c r="G5" i="6"/>
  <c r="I5" i="6"/>
  <c r="E32" i="33"/>
  <c r="G32" i="33"/>
  <c r="I32" i="33"/>
  <c r="E30" i="33"/>
  <c r="G30" i="33"/>
  <c r="I30" i="33"/>
  <c r="E29" i="33"/>
  <c r="G29" i="33"/>
  <c r="I29" i="33"/>
  <c r="E28" i="33"/>
  <c r="G28" i="33"/>
  <c r="I28" i="33"/>
  <c r="G27" i="33"/>
  <c r="I27" i="33"/>
  <c r="E26" i="33"/>
  <c r="G26" i="33"/>
  <c r="I26" i="33"/>
  <c r="E25" i="33"/>
  <c r="G25" i="33"/>
  <c r="I25" i="33"/>
  <c r="E24" i="33"/>
  <c r="G24" i="33"/>
  <c r="I24" i="33"/>
  <c r="E23" i="33"/>
  <c r="G23" i="33"/>
  <c r="I23" i="33"/>
  <c r="G21" i="33"/>
  <c r="H21" i="33"/>
  <c r="I21" i="33"/>
  <c r="E20" i="33"/>
  <c r="G20" i="33"/>
  <c r="I20" i="33"/>
  <c r="E18" i="33"/>
  <c r="G18" i="33"/>
  <c r="I18" i="33"/>
  <c r="E17" i="33"/>
  <c r="G17" i="33"/>
  <c r="I17" i="33"/>
  <c r="E7" i="33"/>
  <c r="G7" i="33"/>
  <c r="I7" i="33"/>
  <c r="E8" i="33"/>
  <c r="G8" i="33"/>
  <c r="I8" i="33"/>
  <c r="E9" i="33"/>
  <c r="G9" i="33"/>
  <c r="I9" i="33"/>
  <c r="E10" i="33"/>
  <c r="G10" i="33"/>
  <c r="I10" i="33"/>
  <c r="G11" i="33"/>
  <c r="I11" i="33"/>
  <c r="E12" i="33"/>
  <c r="G12" i="33"/>
  <c r="I12" i="33"/>
  <c r="G13" i="33"/>
  <c r="I13" i="33"/>
  <c r="E14" i="33"/>
  <c r="G14" i="33"/>
  <c r="I14" i="33"/>
  <c r="E6" i="33"/>
  <c r="G6" i="33"/>
  <c r="I6" i="33"/>
  <c r="H37" i="33"/>
  <c r="F16" i="22"/>
  <c r="H17" i="5"/>
  <c r="H29" i="5"/>
  <c r="F15" i="22"/>
  <c r="G6" i="4"/>
  <c r="I6" i="4"/>
  <c r="G7" i="4"/>
  <c r="I7" i="4"/>
  <c r="G8" i="4"/>
  <c r="I8" i="4"/>
  <c r="G9" i="4"/>
  <c r="I9" i="4"/>
  <c r="G5" i="4"/>
  <c r="I5" i="4"/>
  <c r="G10" i="4"/>
  <c r="I10" i="4"/>
  <c r="G11" i="4"/>
  <c r="I11" i="4"/>
  <c r="G12" i="4"/>
  <c r="I12" i="4"/>
  <c r="G13" i="4"/>
  <c r="I13" i="4"/>
  <c r="G14" i="4"/>
  <c r="I14" i="4"/>
  <c r="G15" i="4"/>
  <c r="I15" i="4"/>
  <c r="G16" i="4"/>
  <c r="I16" i="4"/>
  <c r="G17" i="4"/>
  <c r="I17" i="4"/>
  <c r="G18" i="4"/>
  <c r="I18" i="4"/>
  <c r="I28" i="4"/>
  <c r="G7" i="3"/>
  <c r="I7" i="3"/>
  <c r="G8" i="3"/>
  <c r="I8" i="3"/>
  <c r="F9" i="3"/>
  <c r="G9" i="3"/>
  <c r="I9" i="3"/>
  <c r="E10" i="3"/>
  <c r="G10" i="3"/>
  <c r="I10" i="3"/>
  <c r="G12" i="3"/>
  <c r="H12" i="3"/>
  <c r="I12" i="3"/>
  <c r="G13" i="3"/>
  <c r="I13" i="3"/>
  <c r="E14" i="3"/>
  <c r="G14" i="3"/>
  <c r="I14" i="3"/>
  <c r="G15" i="3"/>
  <c r="H15" i="3"/>
  <c r="I15" i="3"/>
  <c r="G16" i="3"/>
  <c r="I16" i="3"/>
  <c r="G17" i="3"/>
  <c r="H17" i="3"/>
  <c r="I17" i="3"/>
  <c r="E6" i="3"/>
  <c r="G6" i="3"/>
  <c r="I6" i="3"/>
  <c r="H27" i="3"/>
  <c r="F13" i="22"/>
  <c r="G5" i="32"/>
  <c r="I5" i="32"/>
  <c r="G6" i="32"/>
  <c r="I6" i="32"/>
  <c r="G7" i="32"/>
  <c r="I7" i="32"/>
  <c r="G8" i="32"/>
  <c r="I8" i="32"/>
  <c r="G9" i="32"/>
  <c r="I9" i="32"/>
  <c r="G10" i="32"/>
  <c r="I10" i="32"/>
  <c r="G11" i="32"/>
  <c r="I11" i="32"/>
  <c r="I25" i="32"/>
  <c r="G5" i="31"/>
  <c r="I5" i="31"/>
  <c r="G6" i="31"/>
  <c r="I6" i="31"/>
  <c r="G7" i="31"/>
  <c r="I7" i="31"/>
  <c r="G8" i="31"/>
  <c r="I8" i="31"/>
  <c r="G9" i="31"/>
  <c r="I9" i="31"/>
  <c r="G10" i="31"/>
  <c r="I10" i="31"/>
  <c r="G11" i="31"/>
  <c r="I11" i="31"/>
  <c r="G12" i="31"/>
  <c r="I12" i="31"/>
  <c r="G13" i="31"/>
  <c r="I13" i="31"/>
  <c r="G14" i="31"/>
  <c r="I14" i="31"/>
  <c r="G15" i="31"/>
  <c r="I15" i="31"/>
  <c r="G16" i="31"/>
  <c r="I16" i="31"/>
  <c r="G17" i="31"/>
  <c r="I17" i="31"/>
  <c r="G18" i="31"/>
  <c r="I18" i="31"/>
  <c r="G19" i="31"/>
  <c r="I19" i="31"/>
  <c r="I28" i="31"/>
  <c r="G6" i="2"/>
  <c r="I6" i="2"/>
  <c r="G7" i="2"/>
  <c r="I7" i="2"/>
  <c r="G8" i="2"/>
  <c r="I8" i="2"/>
  <c r="G9" i="2"/>
  <c r="I9" i="2"/>
  <c r="G10" i="2"/>
  <c r="I10" i="2"/>
  <c r="G11" i="2"/>
  <c r="I11" i="2"/>
  <c r="G12" i="2"/>
  <c r="I12" i="2"/>
  <c r="G13" i="2"/>
  <c r="I13" i="2"/>
  <c r="G14" i="2"/>
  <c r="I14" i="2"/>
  <c r="G15" i="2"/>
  <c r="I15" i="2"/>
  <c r="G16" i="2"/>
  <c r="I16" i="2"/>
  <c r="G17" i="2"/>
  <c r="I17" i="2"/>
  <c r="G18" i="2"/>
  <c r="I18" i="2"/>
  <c r="G19" i="2"/>
  <c r="I19" i="2"/>
  <c r="I20" i="2"/>
  <c r="I21" i="2"/>
  <c r="G5" i="2"/>
  <c r="I5" i="2"/>
  <c r="H28" i="1"/>
  <c r="F9" i="22"/>
  <c r="E5" i="1"/>
  <c r="E6" i="1"/>
  <c r="E7" i="1"/>
  <c r="E8" i="1"/>
  <c r="E9" i="1"/>
  <c r="E10" i="1"/>
  <c r="E11" i="1"/>
  <c r="E13" i="1"/>
  <c r="E14" i="1"/>
  <c r="E28" i="1"/>
  <c r="C9" i="22"/>
  <c r="F28" i="1"/>
  <c r="D9" i="22"/>
  <c r="E9" i="22"/>
  <c r="G9" i="22"/>
  <c r="G8" i="1"/>
  <c r="I8" i="1"/>
  <c r="G9" i="1"/>
  <c r="I9" i="1"/>
  <c r="G10" i="1"/>
  <c r="I10" i="1"/>
  <c r="G11" i="1"/>
  <c r="I11" i="1"/>
  <c r="G12" i="1"/>
  <c r="I12" i="1"/>
  <c r="G13" i="1"/>
  <c r="I13" i="1"/>
  <c r="G14" i="1"/>
  <c r="I14" i="1"/>
  <c r="I28" i="1"/>
  <c r="H25" i="30"/>
  <c r="F8" i="22"/>
  <c r="E5" i="30"/>
  <c r="E8" i="30"/>
  <c r="E9" i="30"/>
  <c r="E10" i="30"/>
  <c r="E12" i="30"/>
  <c r="E13" i="30"/>
  <c r="E14" i="30"/>
  <c r="E15" i="30"/>
  <c r="E16" i="30"/>
  <c r="E17" i="30"/>
  <c r="E18" i="30"/>
  <c r="E25" i="30"/>
  <c r="C8" i="22"/>
  <c r="F25" i="30"/>
  <c r="D8" i="22"/>
  <c r="E8" i="22"/>
  <c r="G8" i="22"/>
  <c r="G20" i="30"/>
  <c r="I20" i="30"/>
  <c r="G19" i="30"/>
  <c r="I19" i="30"/>
  <c r="G5" i="30"/>
  <c r="I5" i="30"/>
  <c r="G8" i="30"/>
  <c r="I8" i="30"/>
  <c r="G9" i="30"/>
  <c r="I9" i="30"/>
  <c r="G10" i="30"/>
  <c r="I10" i="30"/>
  <c r="I11" i="30"/>
  <c r="G12" i="30"/>
  <c r="I12" i="30"/>
  <c r="G13" i="30"/>
  <c r="I13" i="30"/>
  <c r="G14" i="30"/>
  <c r="I14" i="30"/>
  <c r="G15" i="30"/>
  <c r="I15" i="30"/>
  <c r="G16" i="30"/>
  <c r="I16" i="30"/>
  <c r="G17" i="30"/>
  <c r="I17" i="30"/>
  <c r="G18" i="30"/>
  <c r="I18" i="30"/>
  <c r="I25" i="30"/>
  <c r="H26" i="28"/>
  <c r="F7" i="22"/>
  <c r="E5" i="28"/>
  <c r="E6" i="28"/>
  <c r="E7" i="28"/>
  <c r="E9" i="28"/>
  <c r="E10" i="28"/>
  <c r="E11" i="28"/>
  <c r="E15" i="28"/>
  <c r="E16" i="28"/>
  <c r="E17" i="28"/>
  <c r="E26" i="28"/>
  <c r="C7" i="22"/>
  <c r="F26" i="28"/>
  <c r="D7" i="22"/>
  <c r="E7" i="22"/>
  <c r="G7" i="22"/>
  <c r="G5" i="28"/>
  <c r="I5" i="28"/>
  <c r="G6" i="28"/>
  <c r="I6" i="28"/>
  <c r="G7" i="28"/>
  <c r="I7" i="28"/>
  <c r="G8" i="28"/>
  <c r="I8" i="28"/>
  <c r="G9" i="28"/>
  <c r="I9" i="28"/>
  <c r="G10" i="28"/>
  <c r="I10" i="28"/>
  <c r="G11" i="28"/>
  <c r="I11" i="28"/>
  <c r="G15" i="28"/>
  <c r="I15" i="28"/>
  <c r="G16" i="28"/>
  <c r="I16" i="28"/>
  <c r="G17" i="28"/>
  <c r="I17" i="28"/>
  <c r="I26" i="28"/>
  <c r="F28" i="27"/>
  <c r="H28" i="27"/>
  <c r="J28" i="27"/>
  <c r="F27" i="27"/>
  <c r="H27" i="27"/>
  <c r="J27" i="27"/>
  <c r="H5" i="27"/>
  <c r="J5" i="27"/>
  <c r="H6" i="27"/>
  <c r="I6" i="27"/>
  <c r="J6" i="27"/>
  <c r="H7" i="27"/>
  <c r="J7" i="27"/>
  <c r="H8" i="27"/>
  <c r="J8" i="27"/>
  <c r="F13" i="27"/>
  <c r="H13" i="27"/>
  <c r="J13" i="27"/>
  <c r="F14" i="27"/>
  <c r="H14" i="27"/>
  <c r="J14" i="27"/>
  <c r="F15" i="27"/>
  <c r="H15" i="27"/>
  <c r="J15" i="27"/>
  <c r="F16" i="27"/>
  <c r="H16" i="27"/>
  <c r="J16" i="27"/>
  <c r="F17" i="27"/>
  <c r="H17" i="27"/>
  <c r="J17" i="27"/>
  <c r="F18" i="27"/>
  <c r="H18" i="27"/>
  <c r="J18" i="27"/>
  <c r="F23" i="27"/>
  <c r="H23" i="27"/>
  <c r="J23" i="27"/>
  <c r="J32" i="27"/>
  <c r="H21" i="27"/>
  <c r="F22" i="27"/>
  <c r="H22" i="27"/>
  <c r="H32" i="27"/>
  <c r="I32" i="27"/>
  <c r="F6" i="22"/>
  <c r="F32" i="27"/>
  <c r="C6" i="22"/>
  <c r="G32" i="27"/>
  <c r="D6" i="22"/>
  <c r="E6" i="22"/>
  <c r="G6" i="22"/>
  <c r="E20" i="26"/>
  <c r="G20" i="26"/>
  <c r="I20" i="26"/>
  <c r="E19" i="26"/>
  <c r="G19" i="26"/>
  <c r="I19" i="26"/>
  <c r="E18" i="26"/>
  <c r="G18" i="26"/>
  <c r="I18" i="26"/>
  <c r="G16" i="26"/>
  <c r="H16" i="26"/>
  <c r="I16" i="26"/>
  <c r="E15" i="26"/>
  <c r="G15" i="26"/>
  <c r="I15" i="26"/>
  <c r="E14" i="26"/>
  <c r="G14" i="26"/>
  <c r="I14" i="26"/>
  <c r="G6" i="26"/>
  <c r="I6" i="26"/>
  <c r="G7" i="26"/>
  <c r="H7" i="26"/>
  <c r="I7" i="26"/>
  <c r="G8" i="26"/>
  <c r="I8" i="26"/>
  <c r="G9" i="26"/>
  <c r="I9" i="26"/>
  <c r="F10" i="26"/>
  <c r="G10" i="26"/>
  <c r="I10" i="26"/>
  <c r="F5" i="26"/>
  <c r="G5" i="26"/>
  <c r="H5" i="26"/>
  <c r="I5" i="26"/>
  <c r="H25" i="26"/>
  <c r="F5" i="22"/>
  <c r="I25" i="26"/>
  <c r="I29" i="2"/>
  <c r="I29" i="16"/>
  <c r="F34" i="22"/>
  <c r="F5" i="24"/>
  <c r="E25" i="26"/>
  <c r="C5" i="22"/>
  <c r="F25" i="26"/>
  <c r="D5" i="22"/>
  <c r="E5" i="22"/>
  <c r="G5" i="22"/>
  <c r="I20" i="8"/>
  <c r="G5" i="9"/>
  <c r="G6" i="9"/>
  <c r="G7" i="9"/>
  <c r="G8" i="9"/>
  <c r="F22" i="24"/>
  <c r="G21" i="16"/>
  <c r="G22" i="16"/>
  <c r="G23" i="16"/>
  <c r="G5" i="16"/>
  <c r="G24" i="25"/>
  <c r="G16" i="25"/>
  <c r="F20" i="5"/>
  <c r="G20" i="5"/>
  <c r="I20" i="5"/>
  <c r="F19" i="5"/>
  <c r="G19" i="5"/>
  <c r="I19" i="5"/>
  <c r="G18" i="5"/>
  <c r="I18" i="5"/>
  <c r="G21" i="5"/>
  <c r="I21" i="5"/>
  <c r="G5" i="3"/>
  <c r="G15" i="1"/>
  <c r="F35" i="6"/>
  <c r="D17" i="22"/>
  <c r="G4" i="21"/>
  <c r="G15" i="21"/>
  <c r="G19" i="20"/>
  <c r="G35" i="14"/>
  <c r="G19" i="12"/>
  <c r="F37" i="33"/>
  <c r="D16" i="22"/>
  <c r="G5" i="33"/>
  <c r="F29" i="5"/>
  <c r="D15" i="22"/>
  <c r="G7" i="5"/>
  <c r="I7" i="5"/>
  <c r="G8" i="5"/>
  <c r="I8" i="5"/>
  <c r="G9" i="5"/>
  <c r="I9" i="5"/>
  <c r="G10" i="5"/>
  <c r="I10" i="5"/>
  <c r="G11" i="5"/>
  <c r="I11" i="5"/>
  <c r="G12" i="5"/>
  <c r="I12" i="5"/>
  <c r="G13" i="5"/>
  <c r="I13" i="5"/>
  <c r="G17" i="5"/>
  <c r="I17" i="5"/>
  <c r="F27" i="3"/>
  <c r="D13" i="22"/>
  <c r="G26" i="28"/>
  <c r="D5" i="26"/>
  <c r="D8" i="26"/>
  <c r="D9" i="26"/>
  <c r="C25" i="26"/>
  <c r="G25" i="32"/>
  <c r="D25" i="26"/>
  <c r="G33" i="15"/>
  <c r="G20" i="8"/>
  <c r="G16" i="9"/>
  <c r="D7" i="9"/>
  <c r="D6" i="9"/>
  <c r="C29" i="5"/>
  <c r="D29" i="5"/>
  <c r="E6" i="5"/>
  <c r="G6" i="5"/>
  <c r="I6" i="5"/>
  <c r="E5" i="5"/>
  <c r="G5" i="5"/>
  <c r="I5" i="5"/>
  <c r="G31" i="25"/>
  <c r="G12" i="26"/>
  <c r="E19" i="33"/>
  <c r="G19" i="33"/>
  <c r="I19" i="33"/>
  <c r="E15" i="33"/>
  <c r="G15" i="33"/>
  <c r="I15" i="33"/>
  <c r="E22" i="5"/>
  <c r="G22" i="5"/>
  <c r="I22" i="5"/>
  <c r="I37" i="33"/>
  <c r="G37" i="33"/>
  <c r="C26" i="28"/>
  <c r="D26" i="28"/>
  <c r="E25" i="5"/>
  <c r="G25" i="5"/>
  <c r="I25" i="5"/>
  <c r="E24" i="5"/>
  <c r="G24" i="5"/>
  <c r="I24" i="5"/>
  <c r="E23" i="5"/>
  <c r="G23" i="5"/>
  <c r="I23" i="5"/>
  <c r="G16" i="5"/>
  <c r="I16" i="5"/>
  <c r="G15" i="5"/>
  <c r="I15" i="5"/>
  <c r="G14" i="5"/>
  <c r="I14" i="5"/>
  <c r="D32" i="27"/>
  <c r="C32" i="27"/>
  <c r="D40" i="7"/>
  <c r="C40" i="7"/>
  <c r="G8" i="7"/>
  <c r="G9" i="7"/>
  <c r="G5" i="7"/>
  <c r="G65" i="25"/>
  <c r="G49" i="25"/>
  <c r="D20" i="8"/>
  <c r="C20" i="8"/>
  <c r="G21" i="13"/>
  <c r="D37" i="33"/>
  <c r="C37" i="33"/>
  <c r="D25" i="32"/>
  <c r="C25" i="32"/>
  <c r="D28" i="31"/>
  <c r="C28" i="31"/>
  <c r="G28" i="31"/>
  <c r="D25" i="30"/>
  <c r="C25" i="30"/>
  <c r="G34" i="25"/>
  <c r="C19" i="20"/>
  <c r="D15" i="21"/>
  <c r="C15" i="21"/>
  <c r="D19" i="20"/>
  <c r="C28" i="19"/>
  <c r="C35" i="6"/>
  <c r="D28" i="19"/>
  <c r="D23" i="18"/>
  <c r="C23" i="18"/>
  <c r="G5" i="18"/>
  <c r="G23" i="18"/>
  <c r="D28" i="17"/>
  <c r="C28" i="17"/>
  <c r="G21" i="17"/>
  <c r="D29" i="16"/>
  <c r="C29" i="16"/>
  <c r="D33" i="15"/>
  <c r="C33" i="15"/>
  <c r="D35" i="14"/>
  <c r="C35" i="14"/>
  <c r="D30" i="13"/>
  <c r="C30" i="13"/>
  <c r="G20" i="13"/>
  <c r="D19" i="12"/>
  <c r="C19" i="12"/>
  <c r="D20" i="10"/>
  <c r="C20" i="10"/>
  <c r="D16" i="9"/>
  <c r="C16" i="9"/>
  <c r="G10" i="7"/>
  <c r="G7" i="7"/>
  <c r="G6" i="7"/>
  <c r="D35" i="6"/>
  <c r="E14" i="6"/>
  <c r="G14" i="6"/>
  <c r="E6" i="6"/>
  <c r="G6" i="6"/>
  <c r="I6" i="6"/>
  <c r="I14" i="6"/>
  <c r="I35" i="6"/>
  <c r="D28" i="4"/>
  <c r="C28" i="4"/>
  <c r="D27" i="3"/>
  <c r="C27" i="3"/>
  <c r="E11" i="3"/>
  <c r="G11" i="3"/>
  <c r="I11" i="3"/>
  <c r="I27" i="3"/>
  <c r="D29" i="2"/>
  <c r="C29" i="2"/>
  <c r="D28" i="1"/>
  <c r="C28" i="1"/>
  <c r="G7" i="1"/>
  <c r="G6" i="1"/>
  <c r="G5" i="1"/>
  <c r="I29" i="5"/>
  <c r="G28" i="19"/>
  <c r="G28" i="17"/>
  <c r="G30" i="13"/>
  <c r="G35" i="6"/>
  <c r="G28" i="4"/>
  <c r="G29" i="2"/>
  <c r="G25" i="30"/>
  <c r="G29" i="16"/>
  <c r="G27" i="3"/>
  <c r="E27" i="3"/>
  <c r="C13" i="22"/>
  <c r="E13" i="22"/>
  <c r="G13" i="22"/>
  <c r="G20" i="10"/>
  <c r="G40" i="7"/>
  <c r="G29" i="5"/>
  <c r="G28" i="1"/>
  <c r="G25" i="26"/>
  <c r="E29" i="5"/>
  <c r="C15" i="22"/>
  <c r="E15" i="22"/>
  <c r="G15" i="22"/>
  <c r="G70" i="25"/>
  <c r="E37" i="33"/>
  <c r="C16" i="22"/>
  <c r="E16" i="22"/>
  <c r="G16" i="22"/>
  <c r="E21" i="23"/>
  <c r="E35" i="6"/>
  <c r="C17" i="22"/>
  <c r="E17" i="22"/>
  <c r="G17" i="22"/>
  <c r="G34" i="22"/>
  <c r="H13" i="22"/>
  <c r="G73" i="25"/>
  <c r="H24" i="22"/>
  <c r="H17" i="22"/>
  <c r="H26" i="22"/>
  <c r="H29" i="22"/>
  <c r="H7" i="22"/>
  <c r="H18" i="22"/>
  <c r="H30" i="22"/>
  <c r="H21" i="22"/>
  <c r="H10" i="22"/>
  <c r="H12" i="22"/>
  <c r="H31" i="22"/>
  <c r="H8" i="22"/>
  <c r="H6" i="22"/>
  <c r="I34" i="25"/>
  <c r="H14" i="22"/>
  <c r="H22" i="22"/>
  <c r="H20" i="22"/>
  <c r="H9" i="22"/>
  <c r="H25" i="22"/>
  <c r="H27" i="22"/>
  <c r="H28" i="22"/>
  <c r="H23" i="22"/>
  <c r="H15" i="22"/>
  <c r="H19" i="22"/>
  <c r="H5" i="22"/>
  <c r="H16" i="22"/>
  <c r="H11" i="22"/>
  <c r="C34" i="22"/>
  <c r="C5" i="24"/>
  <c r="C22" i="24"/>
  <c r="D34" i="22"/>
  <c r="D5" i="24"/>
  <c r="E34" i="22"/>
  <c r="D22" i="24"/>
  <c r="E5" i="24"/>
  <c r="E22" i="24"/>
  <c r="G5" i="24"/>
  <c r="G22" i="24"/>
  <c r="I35" i="25"/>
  <c r="H34" i="22"/>
</calcChain>
</file>

<file path=xl/sharedStrings.xml><?xml version="1.0" encoding="utf-8"?>
<sst xmlns="http://schemas.openxmlformats.org/spreadsheetml/2006/main" count="1318" uniqueCount="766">
  <si>
    <t xml:space="preserve"> REVENUE SOURCES FOR LOCAL CURRENT EXPENSE BUDGET</t>
  </si>
  <si>
    <t>SCOTLAND COUNTY SCHOOLS</t>
  </si>
  <si>
    <t>2015-16</t>
  </si>
  <si>
    <t>PROPOSED</t>
  </si>
  <si>
    <t>TOTAL</t>
  </si>
  <si>
    <t>LOCAL:</t>
  </si>
  <si>
    <t xml:space="preserve">County Appropriation </t>
  </si>
  <si>
    <t>Fines &amp; Forfeitures</t>
  </si>
  <si>
    <t>Indirect Cost</t>
  </si>
  <si>
    <t>Interest</t>
  </si>
  <si>
    <t>Rental-Buildings</t>
  </si>
  <si>
    <t>Sales Tax</t>
  </si>
  <si>
    <t xml:space="preserve">Miscellaneous </t>
  </si>
  <si>
    <t>STATE / FEDERAL:</t>
  </si>
  <si>
    <t>ROTC</t>
  </si>
  <si>
    <t>Medicaid  (Outreach)</t>
  </si>
  <si>
    <t>Medicaid (Fee for Service)</t>
  </si>
  <si>
    <t>FUND BALANCE:</t>
  </si>
  <si>
    <t>TOTAL LOCAL CURRENT EXPENSE</t>
  </si>
  <si>
    <t>REVENUE SOURCES FOR GRANTS THAT FLOW THROUGH LOCAL</t>
  </si>
  <si>
    <t>FEDERAL:</t>
  </si>
  <si>
    <t>Workforce Investment Act (In-school)</t>
  </si>
  <si>
    <t>Workforce Investment Act (Out-of-school)</t>
  </si>
  <si>
    <t>Indian Education Grant</t>
  </si>
  <si>
    <t>STATE:</t>
  </si>
  <si>
    <t>TOTAL GRANTS</t>
  </si>
  <si>
    <t>GRAND TOTAL</t>
  </si>
  <si>
    <t xml:space="preserve">Program:  </t>
  </si>
  <si>
    <t>Regular Instructional</t>
  </si>
  <si>
    <t>Account Code</t>
  </si>
  <si>
    <t>Description</t>
  </si>
  <si>
    <t>2011-12 Budget</t>
  </si>
  <si>
    <t>Incr./Decr.</t>
  </si>
  <si>
    <t>2013-14 Budget</t>
  </si>
  <si>
    <t>2014-15 Budget</t>
  </si>
  <si>
    <t>2015-16 Budget</t>
  </si>
  <si>
    <t>Comments</t>
  </si>
  <si>
    <t>2.5110.001.121</t>
  </si>
  <si>
    <t>Salary-Teachers (44)</t>
  </si>
  <si>
    <t>Classroom Teachers (K-12)</t>
  </si>
  <si>
    <t>2.5110.001.162</t>
  </si>
  <si>
    <t>Substitute Pay</t>
  </si>
  <si>
    <t>2.5110.001.181</t>
  </si>
  <si>
    <t xml:space="preserve">Supplements-Certified </t>
  </si>
  <si>
    <t>Teacher Supplements</t>
  </si>
  <si>
    <t>2.5110.001.211</t>
  </si>
  <si>
    <t>Social Security</t>
  </si>
  <si>
    <t>2.5110.001.221</t>
  </si>
  <si>
    <t>Retirement</t>
  </si>
  <si>
    <t>2.5110.001.231</t>
  </si>
  <si>
    <t>Hospital Insurance (44)</t>
  </si>
  <si>
    <t>$5700 per employee</t>
  </si>
  <si>
    <t>2.5110.001.361</t>
  </si>
  <si>
    <t>NCCAT</t>
  </si>
  <si>
    <t>2.5240.001.181</t>
  </si>
  <si>
    <t>EC-Salary Supplements</t>
  </si>
  <si>
    <t>Hard to recruit supplements</t>
  </si>
  <si>
    <t>2.5240.001.211</t>
  </si>
  <si>
    <t>2.5240.001.221</t>
  </si>
  <si>
    <t xml:space="preserve"> </t>
  </si>
  <si>
    <t>2.????.850.411-Elem</t>
  </si>
  <si>
    <t>Elementary - Supplies</t>
  </si>
  <si>
    <t>Supplemental Supplies for PD for Instructional Staff</t>
  </si>
  <si>
    <t>2.????.850.411-Middle</t>
  </si>
  <si>
    <t>Middle - Supplies</t>
  </si>
  <si>
    <t>2.????.850.411-High</t>
  </si>
  <si>
    <t>High School Supplies</t>
  </si>
  <si>
    <t>Total</t>
  </si>
  <si>
    <t>Program:</t>
  </si>
  <si>
    <t>Regular Curricular Support &amp; Development</t>
  </si>
  <si>
    <t>2012-13 Budget</t>
  </si>
  <si>
    <t>Incr./Decr</t>
  </si>
  <si>
    <t>2014-2015 Budget</t>
  </si>
  <si>
    <t>2015-2016 Budget</t>
  </si>
  <si>
    <t>2.6110.002.113</t>
  </si>
  <si>
    <t>Salary - Director (4.25)</t>
  </si>
  <si>
    <t xml:space="preserve">Grant Writer, High &amp; Middle, HR 3/4, </t>
  </si>
  <si>
    <t>2.6110.002.211</t>
  </si>
  <si>
    <t>2.6110.002.221</t>
  </si>
  <si>
    <t>2.6110.002.231</t>
  </si>
  <si>
    <t>Hospital Insurance (4.25)</t>
  </si>
  <si>
    <t>Dr. Valarie Williams - Assistant Superintendent - Curriculum</t>
  </si>
  <si>
    <t>2.6941.002.181.000.560</t>
  </si>
  <si>
    <t>Travel Suppl-Assoc Supt</t>
  </si>
  <si>
    <t>In-County (School Support and Prof. Dev.)</t>
  </si>
  <si>
    <t>2.6941.002.211.000.560</t>
  </si>
  <si>
    <t>2.6941.002.332.000.560</t>
  </si>
  <si>
    <t>Travel-Directors/Facilitators/Classified</t>
  </si>
  <si>
    <t>Travel for C&amp;I Staff</t>
  </si>
  <si>
    <t>2.6941.002.361.000.560</t>
  </si>
  <si>
    <t>Membership &amp; Dues</t>
  </si>
  <si>
    <t>2.6941.002.411.346.560</t>
  </si>
  <si>
    <t>Graduation Expense-SHS</t>
  </si>
  <si>
    <t>All HS (SHS/SHAW/SEARCH) Grad Exp</t>
  </si>
  <si>
    <t>2.6941.002.411.000.560</t>
  </si>
  <si>
    <t>Supplies and Materials</t>
  </si>
  <si>
    <t>Benchmark tests, scan sheets, K-8</t>
  </si>
  <si>
    <t>report cards/folders, K-2 assess-</t>
  </si>
  <si>
    <t>ment materials, PEP's, etc.</t>
  </si>
  <si>
    <t>2.6941.002.319.000.560</t>
  </si>
  <si>
    <t>SACS Accreditation</t>
  </si>
  <si>
    <t>Not every year</t>
  </si>
  <si>
    <t>2.6941.002.312.000.560</t>
  </si>
  <si>
    <t>Fast Forward</t>
  </si>
  <si>
    <t>Discontinued</t>
  </si>
  <si>
    <t>2.5110.130.413.000.560</t>
  </si>
  <si>
    <t>Textbooks - Curriculum</t>
  </si>
  <si>
    <t>Textbooks to complete a class set or online section</t>
  </si>
  <si>
    <t>Larry Johnson - Assistant Superintendent - Auxilary Services</t>
  </si>
  <si>
    <t>2.6941.002.181.000.561</t>
  </si>
  <si>
    <t>2.6941.002.411.000.561</t>
  </si>
  <si>
    <t>Supplies &amp; Materials</t>
  </si>
  <si>
    <t>For Auxilary Services &amp; Gear Up Match</t>
  </si>
  <si>
    <t>Regular Curricular Support</t>
  </si>
  <si>
    <t>System-wide Support Services</t>
  </si>
  <si>
    <t>2.6110.002.326</t>
  </si>
  <si>
    <t>Contracted Repairs &amp; Maint</t>
  </si>
  <si>
    <t>Mailer/stuffer, shredders, etc</t>
  </si>
  <si>
    <t>2.6110.002.327</t>
  </si>
  <si>
    <t>Copier Lease</t>
  </si>
  <si>
    <t>Toshiba contract - 4th quarter</t>
  </si>
  <si>
    <t>2.6110.002.342</t>
  </si>
  <si>
    <t>Office Postage</t>
  </si>
  <si>
    <t>2.6110.002.411</t>
  </si>
  <si>
    <t xml:space="preserve">Office Supplies </t>
  </si>
  <si>
    <t>Supplies for entire Central Office</t>
  </si>
  <si>
    <t>2.6110.002.311</t>
  </si>
  <si>
    <t>Early College Agreement</t>
  </si>
  <si>
    <t>St. Andrews Contract</t>
  </si>
  <si>
    <t>2.6110.002.311.000.000.01</t>
  </si>
  <si>
    <t>New Hope - ERATE</t>
  </si>
  <si>
    <t>Services for E-rate</t>
  </si>
  <si>
    <t>2.6110.002.319</t>
  </si>
  <si>
    <t>Other Purch. Serv.-St. Andrews</t>
  </si>
  <si>
    <t>Use of St. Andrews Pool</t>
  </si>
  <si>
    <t>Grant Writer-Amanda Dixon</t>
  </si>
  <si>
    <t>2.6110.002.332.000.000.05</t>
  </si>
  <si>
    <t>Travel</t>
  </si>
  <si>
    <t>IN/Out of County</t>
  </si>
  <si>
    <t>2.6110.002.361.000.000.05</t>
  </si>
  <si>
    <t>Membership Dues</t>
  </si>
  <si>
    <t>Grants Prof. As./Rotary</t>
  </si>
  <si>
    <t>2.6110.002.411.000.000.05</t>
  </si>
  <si>
    <t>Supplies/Materials</t>
  </si>
  <si>
    <t>Program</t>
  </si>
  <si>
    <t>Financial Services</t>
  </si>
  <si>
    <t>Incr/Decr.</t>
  </si>
  <si>
    <t>2.6610.002.311</t>
  </si>
  <si>
    <t>Contracted Services</t>
  </si>
  <si>
    <t>Cook Consulting, Sartox, Digital Designs</t>
  </si>
  <si>
    <t>Verizon Wireless/</t>
  </si>
  <si>
    <t xml:space="preserve">Kronos </t>
  </si>
  <si>
    <t>2.6610.002.312</t>
  </si>
  <si>
    <t>Workshop Expense</t>
  </si>
  <si>
    <t>For 5 finance staff members NCASBO/SUNPAC</t>
  </si>
  <si>
    <t>2.6610.002.319</t>
  </si>
  <si>
    <t>Other Professional Services</t>
  </si>
  <si>
    <t>Programming costs</t>
  </si>
  <si>
    <t>2.6610.002.326</t>
  </si>
  <si>
    <t>Maintenance of Equipment</t>
  </si>
  <si>
    <t>AS400, printers, shredder</t>
  </si>
  <si>
    <t>Reduce due to new printers</t>
  </si>
  <si>
    <t>2.6610.002.332</t>
  </si>
  <si>
    <t>Travel for Finance Staff (Audits &amp; Conf.)</t>
  </si>
  <si>
    <t>2.6610.002.361</t>
  </si>
  <si>
    <t>Membership Dues and Fees</t>
  </si>
  <si>
    <t>NCASBO/SASBO/ASBO/NCASA</t>
  </si>
  <si>
    <t>2.6610.002.362</t>
  </si>
  <si>
    <t>Bank Service Charges</t>
  </si>
  <si>
    <t>Local &amp; State Checking Accounts</t>
  </si>
  <si>
    <t>2.6610.002.371</t>
  </si>
  <si>
    <t>Liability Insurance</t>
  </si>
  <si>
    <t>Errors and Omissions/General Liability</t>
  </si>
  <si>
    <t>2.6610.002.373</t>
  </si>
  <si>
    <t>Property Insurance</t>
  </si>
  <si>
    <t>For all buildings district wide</t>
  </si>
  <si>
    <t>2.6610.002.375</t>
  </si>
  <si>
    <t>Fidelity Bond Premium</t>
  </si>
  <si>
    <t>For Finance Officer - up to 100K</t>
  </si>
  <si>
    <t>2.6610.002.411</t>
  </si>
  <si>
    <t>Office Supplies</t>
  </si>
  <si>
    <t>Check stock, receipt books, W-2s</t>
  </si>
  <si>
    <t>2.6540.002.341</t>
  </si>
  <si>
    <t>Telephone Service</t>
  </si>
  <si>
    <r>
      <t xml:space="preserve">All Facilities - </t>
    </r>
    <r>
      <rPr>
        <b/>
        <u/>
        <sz val="10"/>
        <rFont val="Arial"/>
        <family val="2"/>
      </rPr>
      <t>2% increase</t>
    </r>
  </si>
  <si>
    <t>2.6540.002.343</t>
  </si>
  <si>
    <t>Telecommunicatons Network</t>
  </si>
  <si>
    <r>
      <t xml:space="preserve">Internet, Schools &amp; AB Gibson - </t>
    </r>
    <r>
      <rPr>
        <b/>
        <u/>
        <sz val="10"/>
        <rFont val="Arial"/>
        <family val="2"/>
      </rPr>
      <t>2% increase</t>
    </r>
  </si>
  <si>
    <t>Human Resource Services</t>
  </si>
  <si>
    <t>2.6620.002.181</t>
  </si>
  <si>
    <t>Travel Supplement</t>
  </si>
  <si>
    <t>2.6620.002.211</t>
  </si>
  <si>
    <t>2.6620.002.221</t>
  </si>
  <si>
    <t>2.6620.002.311.000.200</t>
  </si>
  <si>
    <t>Sub-Finder Program</t>
  </si>
  <si>
    <t>2.6620.002.314.000.200</t>
  </si>
  <si>
    <t>Printing and Binding</t>
  </si>
  <si>
    <t>Directories</t>
  </si>
  <si>
    <t>2.6620.002.319.000.200</t>
  </si>
  <si>
    <t>Criminal History Fees</t>
  </si>
  <si>
    <t>background checks</t>
  </si>
  <si>
    <t xml:space="preserve">Pre-employment, random Drug </t>
  </si>
  <si>
    <t>Testing for employees/students</t>
  </si>
  <si>
    <t>2.6620.002.411.000.200</t>
  </si>
  <si>
    <t>Recruitment and Job Fair</t>
  </si>
  <si>
    <t>2.6620.002.418.000.200</t>
  </si>
  <si>
    <t>Computer Software &amp; Supplies</t>
  </si>
  <si>
    <t>HRMS Fees/Digital Imag expense</t>
  </si>
  <si>
    <t>2.6620.002.352.000.200</t>
  </si>
  <si>
    <t>Employee Tuition Reimbursement</t>
  </si>
  <si>
    <t>(new code)</t>
  </si>
  <si>
    <t>Driver's Education</t>
  </si>
  <si>
    <t>Student Testing Services</t>
  </si>
  <si>
    <t>Incr/Decr</t>
  </si>
  <si>
    <t>2.6710.002.113.000.000.</t>
  </si>
  <si>
    <t>Director of Testing - Salary</t>
  </si>
  <si>
    <t>33% Local 67% State</t>
  </si>
  <si>
    <t>2.6710.002.211.000.000.</t>
  </si>
  <si>
    <t>2.6710.002.221.000.000.</t>
  </si>
  <si>
    <t>2.6710.002.231.000.000.</t>
  </si>
  <si>
    <t>Hospitalization</t>
  </si>
  <si>
    <t>2.6710.002.141.000.566</t>
  </si>
  <si>
    <t xml:space="preserve">Salary - 9th grade cohort data </t>
  </si>
  <si>
    <t>5 days</t>
  </si>
  <si>
    <t>2.6710.002.181.000.566</t>
  </si>
  <si>
    <t>Supplementary Pay</t>
  </si>
  <si>
    <t>2.6710.002.211.000.566</t>
  </si>
  <si>
    <t>2.6710.002.221.000.566</t>
  </si>
  <si>
    <t>2.6710.002.311.000.566</t>
  </si>
  <si>
    <t>Secure Recycle/ Shreddar</t>
  </si>
  <si>
    <t>2.6710.002.312.000.566</t>
  </si>
  <si>
    <t>Conference, meetings, trainings</t>
  </si>
  <si>
    <t>2.6710.002.314.000.566</t>
  </si>
  <si>
    <t>ABC report card</t>
  </si>
  <si>
    <t>2.6710.002.326.000.566</t>
  </si>
  <si>
    <t>Maintenance Agreements</t>
  </si>
  <si>
    <t>Scanner, shredder</t>
  </si>
  <si>
    <t>2.6710.002.332.000.566</t>
  </si>
  <si>
    <t>in-county/out-county</t>
  </si>
  <si>
    <t>2.6710.002.411.000.566</t>
  </si>
  <si>
    <t>Supplies &amp; Materials-Testing</t>
  </si>
  <si>
    <t>(PSAT) to be covered</t>
  </si>
  <si>
    <t>2.6710.002.418.000.566</t>
  </si>
  <si>
    <t>Update of outdated computers</t>
  </si>
  <si>
    <t>2.6710.002.461.000.566</t>
  </si>
  <si>
    <t>Non-capitalized Equipment</t>
  </si>
  <si>
    <t>2.6710.002.462.000.566</t>
  </si>
  <si>
    <t>Non-cap Computer Equipment</t>
  </si>
  <si>
    <t>Board of Education</t>
  </si>
  <si>
    <t>2.6910.002.192</t>
  </si>
  <si>
    <t>Supplements</t>
  </si>
  <si>
    <t>$300 per month</t>
  </si>
  <si>
    <t>2.6910.002.211</t>
  </si>
  <si>
    <t>2.6910.002.311</t>
  </si>
  <si>
    <t>Employee Assistance Program</t>
  </si>
  <si>
    <t>Moved to Employee Benefits</t>
  </si>
  <si>
    <t>2.6920.002.311</t>
  </si>
  <si>
    <t xml:space="preserve">Contracted Serv-Legal </t>
  </si>
  <si>
    <t>Mandated by General Statue</t>
  </si>
  <si>
    <t>2.6930.002.311</t>
  </si>
  <si>
    <t>Contracted Serv-Audit</t>
  </si>
  <si>
    <t>2.6910.002.312.000.100</t>
  </si>
  <si>
    <t>Inservice/Workshops</t>
  </si>
  <si>
    <t>NCSBA</t>
  </si>
  <si>
    <t>2.6910.002.313</t>
  </si>
  <si>
    <t>Public Relations</t>
  </si>
  <si>
    <t>Advertsing</t>
  </si>
  <si>
    <t>2.6910.002.314</t>
  </si>
  <si>
    <t>2.6910.002.319</t>
  </si>
  <si>
    <t>Other Purch Serv-St. Andrews</t>
  </si>
  <si>
    <t>Use of St. Andrews pool</t>
  </si>
  <si>
    <t>2.6910.002.319.000.573</t>
  </si>
  <si>
    <t>Oth Purch Serv-Natl Ed Week</t>
  </si>
  <si>
    <t>Employee recognition</t>
  </si>
  <si>
    <t>2.6910.002.332</t>
  </si>
  <si>
    <t>Board Travel and Per Diem</t>
  </si>
  <si>
    <t>Out of County</t>
  </si>
  <si>
    <t>2.6910.002.361</t>
  </si>
  <si>
    <t>Membership Dues &amp; Fees</t>
  </si>
  <si>
    <t>2.6910.002.379</t>
  </si>
  <si>
    <t>Other Ins and Judgments</t>
  </si>
  <si>
    <t>2.6910.002.411</t>
  </si>
  <si>
    <t>Meeting Supplies</t>
  </si>
  <si>
    <t>2.6910.002.459</t>
  </si>
  <si>
    <t>Food Purchases/Meetings</t>
  </si>
  <si>
    <t>Office of Superintendent</t>
  </si>
  <si>
    <t>2.6941.002.181</t>
  </si>
  <si>
    <t>Salary Supplement</t>
  </si>
  <si>
    <t>2.6941.002.311.346.346</t>
  </si>
  <si>
    <t>Junior Leadership Scotland</t>
  </si>
  <si>
    <t>2.6941.002.332</t>
  </si>
  <si>
    <t>Travel (out-of-county)</t>
  </si>
  <si>
    <t>2.6941.002.312</t>
  </si>
  <si>
    <t>Superintendent Discretionary</t>
  </si>
  <si>
    <t>2.6941.002.361</t>
  </si>
  <si>
    <t>SREC - Dues</t>
  </si>
  <si>
    <t>2.6941.002.211</t>
  </si>
  <si>
    <t>2.6941.002.221</t>
  </si>
  <si>
    <t>2.6941.002.311</t>
  </si>
  <si>
    <t>(Manny Scott)</t>
  </si>
  <si>
    <t>Non-Instructional Support</t>
  </si>
  <si>
    <t>2.5110.003.162</t>
  </si>
  <si>
    <t>Substitute Pay-Teacher Absence</t>
  </si>
  <si>
    <t>2.5110.003.163</t>
  </si>
  <si>
    <t>Substitute Pay-Staff Development</t>
  </si>
  <si>
    <t>2.5110.003.211</t>
  </si>
  <si>
    <t>2.5110.003.221</t>
  </si>
  <si>
    <t>2.6540.003.311</t>
  </si>
  <si>
    <t>Contracted Custodial Service</t>
  </si>
  <si>
    <t>Service Solution - contracted cust. Staff</t>
  </si>
  <si>
    <t>2.6540.003.332</t>
  </si>
  <si>
    <t>Custodian Travel</t>
  </si>
  <si>
    <t>2.6580.003.151</t>
  </si>
  <si>
    <t>Salary-Clerical/Maintenance (1)</t>
  </si>
  <si>
    <t>2.6580.003.175</t>
  </si>
  <si>
    <t>Salary-Maint. Personnel (15)</t>
  </si>
  <si>
    <t>Mandated out of local funds</t>
  </si>
  <si>
    <t>2.6530.003.152</t>
  </si>
  <si>
    <t>Salary-Energy Technician</t>
  </si>
  <si>
    <t>Energy Manager Salary</t>
  </si>
  <si>
    <t>2.6580.003.181</t>
  </si>
  <si>
    <t>Travel-Maintenance</t>
  </si>
  <si>
    <t>2.XXXX.003.211</t>
  </si>
  <si>
    <t>2.XXXX.003.221</t>
  </si>
  <si>
    <t>2.XXXX.003.231</t>
  </si>
  <si>
    <t>Hospital Insurance</t>
  </si>
  <si>
    <t>School Leadership Services</t>
  </si>
  <si>
    <t>2.5400.005.116</t>
  </si>
  <si>
    <t>Salary-Asst. Principals (5)</t>
  </si>
  <si>
    <t>Salary Scale Adjustment</t>
  </si>
  <si>
    <t>2.5400.005.181</t>
  </si>
  <si>
    <t>Supplements-Principals (15)</t>
  </si>
  <si>
    <t>% of Base Pay</t>
  </si>
  <si>
    <t>2.5400.005.183</t>
  </si>
  <si>
    <t>Bonus Pay (Principals)</t>
  </si>
  <si>
    <t>No Child Left Behind Incentive</t>
  </si>
  <si>
    <t>2.5400.005.211</t>
  </si>
  <si>
    <t>2.5400.005.221</t>
  </si>
  <si>
    <t>2.5400.005.231</t>
  </si>
  <si>
    <t>2.5400.005.319</t>
  </si>
  <si>
    <t>Software Maint. Agreement</t>
  </si>
  <si>
    <t>moved to finance budget-payroll</t>
  </si>
  <si>
    <t>2.5400.005.332</t>
  </si>
  <si>
    <t>Travel-Principals offices</t>
  </si>
  <si>
    <t>In/out of county</t>
  </si>
  <si>
    <t>2.5400.005.342</t>
  </si>
  <si>
    <t>Postage</t>
  </si>
  <si>
    <t>School Based Costs</t>
  </si>
  <si>
    <t>2.5400.005.411</t>
  </si>
  <si>
    <t>Allotted to schools</t>
  </si>
  <si>
    <t>2.5400.005.435</t>
  </si>
  <si>
    <t>Online Subscriptions</t>
  </si>
  <si>
    <t>Public School Law Subscription</t>
  </si>
  <si>
    <t>2.5402.005.181</t>
  </si>
  <si>
    <t>Supplements-Asst. Prin. (14)</t>
  </si>
  <si>
    <t>2.5402.005.211</t>
  </si>
  <si>
    <t>2.5402.005.221</t>
  </si>
  <si>
    <t>Instructional Support</t>
  </si>
  <si>
    <t>2.5320.007.131</t>
  </si>
  <si>
    <t>Social Worker (1)</t>
  </si>
  <si>
    <t>2.5320.007.211</t>
  </si>
  <si>
    <t>2.5320.007.221</t>
  </si>
  <si>
    <t>2.5320.007.231</t>
  </si>
  <si>
    <t>$5,700 per employee</t>
  </si>
  <si>
    <t>2.5320.007.332</t>
  </si>
  <si>
    <t>Travel/Social Workers</t>
  </si>
  <si>
    <t xml:space="preserve">In/out of County </t>
  </si>
  <si>
    <t>2.5810.007.131</t>
  </si>
  <si>
    <t>Media Specialist (3)</t>
  </si>
  <si>
    <t>2.5810.007.211</t>
  </si>
  <si>
    <t>2.5810.007.221</t>
  </si>
  <si>
    <t>2.5810.007.231</t>
  </si>
  <si>
    <t>2.5840.007.131</t>
  </si>
  <si>
    <t>Salary-Nurses (2)</t>
  </si>
  <si>
    <t>2.5840.007.211</t>
  </si>
  <si>
    <t>2.5840.007.221</t>
  </si>
  <si>
    <t>2.5840.007.231</t>
  </si>
  <si>
    <t>2.5830.007.131</t>
  </si>
  <si>
    <t>Guidance Counselor (5)</t>
  </si>
  <si>
    <t>Moving From State</t>
  </si>
  <si>
    <t>2.5830.007.211</t>
  </si>
  <si>
    <t>2.5830.007.221</t>
  </si>
  <si>
    <t>2.5830.007.231</t>
  </si>
  <si>
    <t>2.5840.007.312.000.558</t>
  </si>
  <si>
    <t>2.5840.007.319.000.558</t>
  </si>
  <si>
    <t>Hepatitis B Injections</t>
  </si>
  <si>
    <t>Required</t>
  </si>
  <si>
    <t>2.5840.007.332.000.558</t>
  </si>
  <si>
    <t>Travel/Nurses</t>
  </si>
  <si>
    <t>In/Out of County</t>
  </si>
  <si>
    <t>2.5840.007.411.000.558</t>
  </si>
  <si>
    <t>Medical supplies, etc.</t>
  </si>
  <si>
    <t xml:space="preserve">Instructional Support </t>
  </si>
  <si>
    <t>Employee Benefits</t>
  </si>
  <si>
    <t>2.5110.009.184</t>
  </si>
  <si>
    <t>Longevity Pay-Instructional</t>
  </si>
  <si>
    <t>2.5110.009.185</t>
  </si>
  <si>
    <t>Bonus Annual Leave</t>
  </si>
  <si>
    <t>Pay Out</t>
  </si>
  <si>
    <t>2.5110.009.188</t>
  </si>
  <si>
    <t>Annual Leave Pay</t>
  </si>
  <si>
    <t>2.5110.009.189</t>
  </si>
  <si>
    <t>Disability Pay</t>
  </si>
  <si>
    <t>2.5110.009.193</t>
  </si>
  <si>
    <t>Mentor Pay</t>
  </si>
  <si>
    <t>Reclassified to different account</t>
  </si>
  <si>
    <t>2.5110.009.211</t>
  </si>
  <si>
    <t>2.5110.009.221</t>
  </si>
  <si>
    <t>2.5110.009.232</t>
  </si>
  <si>
    <t>Worker's Compensation</t>
  </si>
  <si>
    <t>For Instructional Staff</t>
  </si>
  <si>
    <t>2.5110.009.233</t>
  </si>
  <si>
    <t>Unemployment Ins Cost</t>
  </si>
  <si>
    <t>2.5110.009.235</t>
  </si>
  <si>
    <t>Life Insurance Premiums</t>
  </si>
  <si>
    <t>$10,000 coverage-all instructional</t>
  </si>
  <si>
    <t>2.5110.009.299</t>
  </si>
  <si>
    <t>Contract Related Benefits</t>
  </si>
  <si>
    <t>2.5400.009.181</t>
  </si>
  <si>
    <t>Benefit Supplements-Principals</t>
  </si>
  <si>
    <t>% of base salary</t>
  </si>
  <si>
    <t>2.5400.009.184</t>
  </si>
  <si>
    <t>Longevity-Principals-AP's</t>
  </si>
  <si>
    <t>Mandated</t>
  </si>
  <si>
    <t>2.5400.009.189</t>
  </si>
  <si>
    <t>Short-Term Disability</t>
  </si>
  <si>
    <t>2.5400.009.211</t>
  </si>
  <si>
    <t>2.5400.009.221</t>
  </si>
  <si>
    <t>2.6XXX.009.181</t>
  </si>
  <si>
    <t>Benefits Supplements-Admin.</t>
  </si>
  <si>
    <t>For retention</t>
  </si>
  <si>
    <t>2.6XXX.009.184</t>
  </si>
  <si>
    <t>Longevity Pay-Supporting</t>
  </si>
  <si>
    <t>2.6XXX.009.188</t>
  </si>
  <si>
    <t>2.6XXX.009.211</t>
  </si>
  <si>
    <t>2.6XXX.009.221</t>
  </si>
  <si>
    <t>2.6110.009.232</t>
  </si>
  <si>
    <t>Non Instructional and Non CN</t>
  </si>
  <si>
    <t>2.6XXX.009.233</t>
  </si>
  <si>
    <t>For Non-isntructional staff</t>
  </si>
  <si>
    <t>2.6XXX.009.235</t>
  </si>
  <si>
    <t>$10,000 coverage-all supporting</t>
  </si>
  <si>
    <t>2.6110.009.311</t>
  </si>
  <si>
    <t>National Boards Certification</t>
  </si>
  <si>
    <t>2.5110.011.162</t>
  </si>
  <si>
    <t>2.5110.011.193</t>
  </si>
  <si>
    <t>National Boards Coaches (4)</t>
  </si>
  <si>
    <t>Shifted to State</t>
  </si>
  <si>
    <t>2.5110.011.211</t>
  </si>
  <si>
    <t>2.5110.011.221</t>
  </si>
  <si>
    <t>2.5110.011.312.000.559</t>
  </si>
  <si>
    <t>Workshop/Training</t>
  </si>
  <si>
    <t>2.5110.011.314.000.559</t>
  </si>
  <si>
    <t>2.5110.011.342.000.559</t>
  </si>
  <si>
    <t>2.5110.011.411.000.559</t>
  </si>
  <si>
    <t>2.5110.011.451.000.559</t>
  </si>
  <si>
    <t>Recognition/Banquet</t>
  </si>
  <si>
    <t>2.5110.011.461.000.559</t>
  </si>
  <si>
    <t>Career-Technical Education</t>
  </si>
  <si>
    <t>2.5120.014.121</t>
  </si>
  <si>
    <t>CTE Teachers (1)</t>
  </si>
  <si>
    <t>2.5120.014.162</t>
  </si>
  <si>
    <t>2.5120.014.211</t>
  </si>
  <si>
    <t>2.5120.014.221</t>
  </si>
  <si>
    <t>2.5120.014.231</t>
  </si>
  <si>
    <t>2.5120.014.311</t>
  </si>
  <si>
    <t>Dumpster for masonry, carpentry</t>
  </si>
  <si>
    <t>2.5120.014.312</t>
  </si>
  <si>
    <t>Teacher Training for middle &amp; high STEM</t>
  </si>
  <si>
    <t>2.5120.014.332</t>
  </si>
  <si>
    <t>Travel Reimbursement</t>
  </si>
  <si>
    <t>Local Travel fro director and CDC</t>
  </si>
  <si>
    <t>2.5120.014.333</t>
  </si>
  <si>
    <t>Student Travel/Field Trips</t>
  </si>
  <si>
    <t>For Students competing in CTE events, job shadowing and industry visits</t>
  </si>
  <si>
    <t>2.5120.014.351</t>
  </si>
  <si>
    <t>Tuition Fees</t>
  </si>
  <si>
    <t>RCC Career/College Promise</t>
  </si>
  <si>
    <t>2.5120.014.411</t>
  </si>
  <si>
    <t>Career/College promise, FACS, Health, Trades, and STEM</t>
  </si>
  <si>
    <t>2.5120.014.413</t>
  </si>
  <si>
    <t>Supplemental Textbooks</t>
  </si>
  <si>
    <t>2.5120.014.462</t>
  </si>
  <si>
    <t>Non-Cap Computer Equipment</t>
  </si>
  <si>
    <t>New computers for middle grades, high STEM/Biomedical classes</t>
  </si>
  <si>
    <t>WIA Months of Employment</t>
  </si>
  <si>
    <t>2 months each WIA</t>
  </si>
  <si>
    <t>2.5120.014.181</t>
  </si>
  <si>
    <t>Stipend</t>
  </si>
  <si>
    <t>CTE Support Staf Stipend</t>
  </si>
  <si>
    <t>2.6110.014.113.343</t>
  </si>
  <si>
    <t xml:space="preserve">Director Salary </t>
  </si>
  <si>
    <t>2.6110.014.184.343</t>
  </si>
  <si>
    <t>Longevity Pay</t>
  </si>
  <si>
    <t>2.6110.014.211.343</t>
  </si>
  <si>
    <t>2.6110.014.221.343</t>
  </si>
  <si>
    <t>2.6110.014.231.343</t>
  </si>
  <si>
    <t>$5,700per employee</t>
  </si>
  <si>
    <t>Technology</t>
  </si>
  <si>
    <t>2.6400.015.113.000.563.00</t>
  </si>
  <si>
    <t>Salary-Technology Director</t>
  </si>
  <si>
    <t>2.6400.015.181.000.563.00</t>
  </si>
  <si>
    <t>Supplement</t>
  </si>
  <si>
    <t>2.6400.015.181.000.563.01</t>
  </si>
  <si>
    <t>Travel-IT Director</t>
  </si>
  <si>
    <t>In and Out of county</t>
  </si>
  <si>
    <t>2.6400.015.211.000.563.00</t>
  </si>
  <si>
    <t>2.6400.015.221.000.563.00</t>
  </si>
  <si>
    <t>2.6400.015.231.000.563.00</t>
  </si>
  <si>
    <t>2.6110.015.332.000.563.00</t>
  </si>
  <si>
    <t>Travel-technicians</t>
  </si>
  <si>
    <t>2.5110.015.422.000.563.00</t>
  </si>
  <si>
    <t>Repair Parts</t>
  </si>
  <si>
    <t>For existing systems</t>
  </si>
  <si>
    <t>2.5110.015.462.000.563.00</t>
  </si>
  <si>
    <t>CPU/Monitors/Chomebooks/Chromeboxs</t>
  </si>
  <si>
    <t>Teacher Assistants</t>
  </si>
  <si>
    <t>2.5110.027.142</t>
  </si>
  <si>
    <t>Teacher Assistants  14</t>
  </si>
  <si>
    <t>Cut from state</t>
  </si>
  <si>
    <t>2.5110.027.211</t>
  </si>
  <si>
    <t>2.5110.027.221</t>
  </si>
  <si>
    <t>2.5110.027.231</t>
  </si>
  <si>
    <t>Exceptional Children</t>
  </si>
  <si>
    <t>2.5210.032.133</t>
  </si>
  <si>
    <t>Pyschologist</t>
  </si>
  <si>
    <t>3 positions</t>
  </si>
  <si>
    <t>2.5210.032.142</t>
  </si>
  <si>
    <t>Behavior Support Assistant</t>
  </si>
  <si>
    <t>50% of position</t>
  </si>
  <si>
    <t>2.5210.032.177.346</t>
  </si>
  <si>
    <t>Vocational Rehab-Stipends</t>
  </si>
  <si>
    <t>Reimbursed by VR</t>
  </si>
  <si>
    <t>2.5210.032.181</t>
  </si>
  <si>
    <t>Difficult to Recruit Supplement</t>
  </si>
  <si>
    <t>3 Psy, 1 Sp, 5 BED, 1 ALA</t>
  </si>
  <si>
    <t>2.5210.032.211</t>
  </si>
  <si>
    <t>2.5210.032.221</t>
  </si>
  <si>
    <t>2.5210.032.231</t>
  </si>
  <si>
    <t>ESL/Limited English Proficiency</t>
  </si>
  <si>
    <t>2.5270.054.418.000.566</t>
  </si>
  <si>
    <t>2.5270.054.411.000.566</t>
  </si>
  <si>
    <t>2.5270.054.332.000.566</t>
  </si>
  <si>
    <t>In-County Travel</t>
  </si>
  <si>
    <t>2.5270.054.312.000.566</t>
  </si>
  <si>
    <t>Transportation Operations</t>
  </si>
  <si>
    <t>2013-13 Budget</t>
  </si>
  <si>
    <t>2.6550.056.175</t>
  </si>
  <si>
    <t>Salary-Trans Personnel</t>
  </si>
  <si>
    <t>Personnel</t>
  </si>
  <si>
    <t>2.6550.056.211</t>
  </si>
  <si>
    <t>2.6550.056.221</t>
  </si>
  <si>
    <t>2.6550.056.231</t>
  </si>
  <si>
    <t>2.6550.056.311</t>
  </si>
  <si>
    <t>2.6550.056.312</t>
  </si>
  <si>
    <t xml:space="preserve">Workshop Expense </t>
  </si>
  <si>
    <t>Annual Conference</t>
  </si>
  <si>
    <t>2.6550.056.319</t>
  </si>
  <si>
    <t>2.6550.056.341</t>
  </si>
  <si>
    <t>Telephone</t>
  </si>
  <si>
    <t>Cell Phone</t>
  </si>
  <si>
    <t>2.6550.056.361</t>
  </si>
  <si>
    <t>Bus Driver CDL Fees</t>
  </si>
  <si>
    <t>2.6550.056.411</t>
  </si>
  <si>
    <t>2.6550.056.391</t>
  </si>
  <si>
    <t>License &amp; Title Fee</t>
  </si>
  <si>
    <t>2.6550.056.418</t>
  </si>
  <si>
    <t>Computer Software &amp; Suppl</t>
  </si>
  <si>
    <t>2.6550.056.422</t>
  </si>
  <si>
    <t>For yellow/white busses</t>
  </si>
  <si>
    <t>2.6550.056.423</t>
  </si>
  <si>
    <t>Fuel Reserve</t>
  </si>
  <si>
    <t>State Shortfall</t>
  </si>
  <si>
    <t>2.6550.056.461</t>
  </si>
  <si>
    <t>2.6550.056.462</t>
  </si>
  <si>
    <t>2.6540.802.327.000.595</t>
  </si>
  <si>
    <t>Rental Uniforms</t>
  </si>
  <si>
    <t xml:space="preserve"> Transportation Operations</t>
  </si>
  <si>
    <t>Classroom Instructional Matls</t>
  </si>
  <si>
    <t>2.5110.061.411.000.000</t>
  </si>
  <si>
    <t>Instructional Supplies-schools</t>
  </si>
  <si>
    <t>Disbursed to Schools Per Pupil</t>
  </si>
  <si>
    <t>2.5110.061.411.304.560</t>
  </si>
  <si>
    <t>Suppl &amp; Matls-Carver</t>
  </si>
  <si>
    <t>Supplemental Supplies Per C/I</t>
  </si>
  <si>
    <t>2.5110.061.411.349.560</t>
  </si>
  <si>
    <t>Suppl &amp; Matls-Spring Hill</t>
  </si>
  <si>
    <t>2.5110.061.411.350.560</t>
  </si>
  <si>
    <t>Suppl &amp; Matls-Sycamore Lane</t>
  </si>
  <si>
    <t>2.5110.061.411.700.700</t>
  </si>
  <si>
    <t>Health &amp; PE</t>
  </si>
  <si>
    <t>To replace old equipment</t>
  </si>
  <si>
    <t>Public Information Officer</t>
  </si>
  <si>
    <t>2.6540.704.173</t>
  </si>
  <si>
    <t>Salary-Custodians</t>
  </si>
  <si>
    <t>2.6540.704.211</t>
  </si>
  <si>
    <t>2.6540.704.221</t>
  </si>
  <si>
    <t>2.6950.704.113</t>
  </si>
  <si>
    <t>Salary-Director</t>
  </si>
  <si>
    <t>2.6950.704.211</t>
  </si>
  <si>
    <t>2.6950.704.221</t>
  </si>
  <si>
    <t>2.6950.704.231</t>
  </si>
  <si>
    <t>2.6950.704.312</t>
  </si>
  <si>
    <t>2.6950.704.314</t>
  </si>
  <si>
    <t>Information bulletins &amp; strategic planning</t>
  </si>
  <si>
    <t>2.6950.704.332</t>
  </si>
  <si>
    <t>In/Out County</t>
  </si>
  <si>
    <t>2.6950.704.342</t>
  </si>
  <si>
    <t>2.6950.704.371</t>
  </si>
  <si>
    <t>Volunteer Insurance</t>
  </si>
  <si>
    <t>Accident ins. for school volunteers</t>
  </si>
  <si>
    <t>2.6950.704.411</t>
  </si>
  <si>
    <t>Certificates, awards, injet toner et.</t>
  </si>
  <si>
    <t>2.6950.704.459</t>
  </si>
  <si>
    <t>Food Purchases</t>
  </si>
  <si>
    <t>Banquets, convocation, etc.</t>
  </si>
  <si>
    <t>2.6950.704.341</t>
  </si>
  <si>
    <t>2.6950.704.311</t>
  </si>
  <si>
    <t>Contracted  Services-Cable Access Channel</t>
  </si>
  <si>
    <t>For Board Meetings</t>
  </si>
  <si>
    <t xml:space="preserve">Website </t>
  </si>
  <si>
    <t>Community Schools</t>
  </si>
  <si>
    <t>Operation of Plant</t>
  </si>
  <si>
    <t>2.6530.802.152</t>
  </si>
  <si>
    <t>Salary-Energy Tech</t>
  </si>
  <si>
    <t>2.6530.802.211</t>
  </si>
  <si>
    <t>2.6530.802.221</t>
  </si>
  <si>
    <t>2.6530.802.231</t>
  </si>
  <si>
    <t>2.6530.802.311</t>
  </si>
  <si>
    <t>2.6530.802.341</t>
  </si>
  <si>
    <t>Telephone Service - Cell</t>
  </si>
  <si>
    <t>E-rate adjustment</t>
  </si>
  <si>
    <t>2.6530.802.418</t>
  </si>
  <si>
    <t>Computer Software</t>
  </si>
  <si>
    <t>Educon Software</t>
  </si>
  <si>
    <t>2.6540.802.321</t>
  </si>
  <si>
    <t>Public Utilities-Electric Services</t>
  </si>
  <si>
    <t>Public Utilities</t>
  </si>
  <si>
    <t>Public Utilities-Water</t>
  </si>
  <si>
    <t>Public Utilities - Sewer</t>
  </si>
  <si>
    <t>Public Utilities - Nat Gas</t>
  </si>
  <si>
    <t>Public Utilties - Propane</t>
  </si>
  <si>
    <t>Public Utilities - Heating Oil</t>
  </si>
  <si>
    <t>Public Utilities - Refuse</t>
  </si>
  <si>
    <t>2.6540.802.325</t>
  </si>
  <si>
    <t>Contracted Repairs Maint</t>
  </si>
  <si>
    <t>local contracts Plumbers/HVAC</t>
  </si>
  <si>
    <t>Rentals-Uniforms/Dust Mops</t>
  </si>
  <si>
    <t>Custodians, Maint. Uniforms</t>
  </si>
  <si>
    <t>2.6540.802.411</t>
  </si>
  <si>
    <t>Custodial Supplies/Materials</t>
  </si>
  <si>
    <t>All Facilities</t>
  </si>
  <si>
    <t>2.6540.802.343</t>
  </si>
  <si>
    <t>Telecommunications Network</t>
  </si>
  <si>
    <t xml:space="preserve">Telephone Service  </t>
  </si>
  <si>
    <t>Maintenance</t>
  </si>
  <si>
    <t xml:space="preserve">Incr./Decr. </t>
  </si>
  <si>
    <t>2.6580.802.311</t>
  </si>
  <si>
    <t>Annual Contracts, Pest Control,</t>
  </si>
  <si>
    <t>Fire Alarm, HVAC, Equipment</t>
  </si>
  <si>
    <t>2.6580.802.312.000.590</t>
  </si>
  <si>
    <t>Summer Workshops</t>
  </si>
  <si>
    <t>NCPSMA Dues for Technicians</t>
  </si>
  <si>
    <t>Contraced Repairs; Equipment, HVAC Plumbing</t>
  </si>
  <si>
    <t>2.6580.802.325.000.590</t>
  </si>
  <si>
    <t>Mowing Contracts</t>
  </si>
  <si>
    <t>2.6580.802.326</t>
  </si>
  <si>
    <t>Contracted Repairs-Equipment</t>
  </si>
  <si>
    <t>HVAC, Plumbing, Electrical</t>
  </si>
  <si>
    <t>2.6580.802.332</t>
  </si>
  <si>
    <t>Travel-Maintenance Director</t>
  </si>
  <si>
    <t>2.6580.802.341</t>
  </si>
  <si>
    <t>2.6580.802.372</t>
  </si>
  <si>
    <t>Vehicle Liability Insurance</t>
  </si>
  <si>
    <t>Liability Insurance for district Veh.</t>
  </si>
  <si>
    <t>2.6580.802.411</t>
  </si>
  <si>
    <t>Office Supplies/Tool Allotment</t>
  </si>
  <si>
    <t>Shop Materials</t>
  </si>
  <si>
    <t>2.6580.802.418</t>
  </si>
  <si>
    <t>2.6580.802.422</t>
  </si>
  <si>
    <t>Repair Parts and Materials</t>
  </si>
  <si>
    <t>Paint, Flooring, Filters, Hardware</t>
  </si>
  <si>
    <t>Plumbing &amp; Electrical</t>
  </si>
  <si>
    <t>2.6580.802.462</t>
  </si>
  <si>
    <t>Purchase Computer Equipment</t>
  </si>
  <si>
    <t>Technology for Maintenance</t>
  </si>
  <si>
    <t>High School Athletics</t>
  </si>
  <si>
    <t>2.5500.803.121</t>
  </si>
  <si>
    <t>Salary-Athletic Director</t>
  </si>
  <si>
    <t>Move to State</t>
  </si>
  <si>
    <t>2.5500.803.181</t>
  </si>
  <si>
    <t>For Athletic Director</t>
  </si>
  <si>
    <t>2.5500.803.192</t>
  </si>
  <si>
    <t>Coaching Supplements</t>
  </si>
  <si>
    <t>All HS Sports</t>
  </si>
  <si>
    <t>2.5500.803.211</t>
  </si>
  <si>
    <t>2.5500.803.221</t>
  </si>
  <si>
    <t>2.5500.803.231</t>
  </si>
  <si>
    <t>$5,452 per employee</t>
  </si>
  <si>
    <t>2.5500.803.319</t>
  </si>
  <si>
    <t>Start-up Funds</t>
  </si>
  <si>
    <t>2.5500.803.361</t>
  </si>
  <si>
    <t>NCHSAA Dues</t>
  </si>
  <si>
    <t>Arts Educaton</t>
  </si>
  <si>
    <t>2.5500.804.192</t>
  </si>
  <si>
    <t>Band Director Supplements (3)</t>
  </si>
  <si>
    <t>2.5500.804.211</t>
  </si>
  <si>
    <t>2.5500.804.221</t>
  </si>
  <si>
    <t>2.5500.804.311</t>
  </si>
  <si>
    <t>Music arrangements, etc.</t>
  </si>
  <si>
    <t>2.5500.804.326.346.346</t>
  </si>
  <si>
    <t>Band Instrument Repairs</t>
  </si>
  <si>
    <t>For high school &amp; middle schools</t>
  </si>
  <si>
    <t>2.5500.804.411.349.349</t>
  </si>
  <si>
    <t>For Spring Hill Middle School</t>
  </si>
  <si>
    <t>2.5500.804.461.346.346</t>
  </si>
  <si>
    <t>Band Instruments</t>
  </si>
  <si>
    <t>For SHS</t>
  </si>
  <si>
    <t>2.5500.804.461.xxx.xxx</t>
  </si>
  <si>
    <t xml:space="preserve">Band Instruments </t>
  </si>
  <si>
    <t>For Middle School</t>
  </si>
  <si>
    <t>Band Uniforms</t>
  </si>
  <si>
    <t>2.5500.804.163.000.566</t>
  </si>
  <si>
    <t>2.5500.804.211.000.566</t>
  </si>
  <si>
    <t>2.5500.804.311.000.566</t>
  </si>
  <si>
    <t>Cultural Activities</t>
  </si>
  <si>
    <t>2.5500.804.312.000.566</t>
  </si>
  <si>
    <t>2.5500.804.331.000.566</t>
  </si>
  <si>
    <t>Pupil Transportation</t>
  </si>
  <si>
    <t>2.5500.804.411.000.566</t>
  </si>
  <si>
    <t>Art Supplies</t>
  </si>
  <si>
    <t>Countywide use-misc. supplies</t>
  </si>
  <si>
    <t>($5 per student)</t>
  </si>
  <si>
    <t>Arts Education</t>
  </si>
  <si>
    <t>Middle School Athletics</t>
  </si>
  <si>
    <t>2010-11 Budget</t>
  </si>
  <si>
    <t>Incr.Decr.</t>
  </si>
  <si>
    <t>2.5500.843.192</t>
  </si>
  <si>
    <t xml:space="preserve">Coaching Supplements </t>
  </si>
  <si>
    <t>All Middle Schools</t>
  </si>
  <si>
    <t>2.5500.843.211</t>
  </si>
  <si>
    <t>2.5500.843.221</t>
  </si>
  <si>
    <t>2.5500.843.319</t>
  </si>
  <si>
    <t xml:space="preserve">Start-up Funds </t>
  </si>
  <si>
    <t>$7,000 per middle school</t>
  </si>
  <si>
    <t>504 Legislation</t>
  </si>
  <si>
    <t>2.5210.844.311.000.558</t>
  </si>
  <si>
    <t>To cover students who have a</t>
  </si>
  <si>
    <t>504 Plan</t>
  </si>
  <si>
    <t>Budget Summary By Program:</t>
  </si>
  <si>
    <t>% of Total Budget</t>
  </si>
  <si>
    <t>System-wide Support</t>
  </si>
  <si>
    <t>Student Testing</t>
  </si>
  <si>
    <t>School Leadership</t>
  </si>
  <si>
    <t>Limited English Proficiency</t>
  </si>
  <si>
    <t>Instructional Materials</t>
  </si>
  <si>
    <t>Operation of Plant (85% Utilities)</t>
  </si>
  <si>
    <t>Maintenance Operations</t>
  </si>
  <si>
    <t>Total Local Current Expense</t>
  </si>
  <si>
    <t>Grants Summary</t>
  </si>
  <si>
    <t>Workforce - In-school</t>
  </si>
  <si>
    <t>Workforce - Out-of-school</t>
  </si>
  <si>
    <t>TOTAL GRANTS IN LOCAL CURRENT EXPENSE</t>
  </si>
  <si>
    <t>Budget Grand Total</t>
  </si>
  <si>
    <t>Local Current Expense Total</t>
  </si>
  <si>
    <t>Grants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</si>
</sst>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0"/>
    <numFmt numFmtId="166" formatCode="_(&quot;$&quot;* #,##0_);_(&quot;$&quot;* \(#,##0\);_(&quot;$&quot;* &quot;-&quot;??_);_(@_)"/>
  </numFmts>
  <fonts count="8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43" fontId="1" fillId="0" borderId="0" xfId="1"/>
    <xf numFmtId="43" fontId="0" fillId="0" borderId="0" xfId="1" applyFont="1"/>
    <xf numFmtId="44" fontId="0" fillId="0" borderId="0" xfId="0" applyNumberFormat="1"/>
    <xf numFmtId="44" fontId="1" fillId="0" borderId="0" xfId="2"/>
    <xf numFmtId="44" fontId="1" fillId="0" borderId="0" xfId="2" applyFont="1"/>
    <xf numFmtId="43" fontId="1" fillId="0" borderId="0" xfId="1" applyFont="1"/>
    <xf numFmtId="39" fontId="0" fillId="0" borderId="0" xfId="0" applyNumberFormat="1"/>
    <xf numFmtId="43" fontId="0" fillId="0" borderId="0" xfId="0" applyNumberFormat="1"/>
    <xf numFmtId="0" fontId="0" fillId="0" borderId="0" xfId="0" applyAlignment="1">
      <alignment horizontal="left"/>
    </xf>
    <xf numFmtId="10" fontId="0" fillId="0" borderId="0" xfId="0" applyNumberFormat="1" applyAlignment="1">
      <alignment horizontal="left"/>
    </xf>
    <xf numFmtId="0" fontId="1" fillId="0" borderId="0" xfId="0" applyFont="1"/>
    <xf numFmtId="44" fontId="0" fillId="0" borderId="0" xfId="2" applyFont="1"/>
    <xf numFmtId="0" fontId="1" fillId="0" borderId="0" xfId="0" applyFont="1" applyAlignment="1">
      <alignment horizontal="left"/>
    </xf>
    <xf numFmtId="43" fontId="1" fillId="0" borderId="0" xfId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/>
    <xf numFmtId="0" fontId="2" fillId="0" borderId="0" xfId="3" applyFont="1"/>
    <xf numFmtId="0" fontId="1" fillId="0" borderId="0" xfId="3" applyFont="1"/>
    <xf numFmtId="0" fontId="4" fillId="0" borderId="0" xfId="3"/>
    <xf numFmtId="0" fontId="4" fillId="0" borderId="0" xfId="3" applyAlignment="1">
      <alignment horizontal="right"/>
    </xf>
    <xf numFmtId="43" fontId="4" fillId="0" borderId="0" xfId="5"/>
    <xf numFmtId="44" fontId="4" fillId="0" borderId="0" xfId="4"/>
    <xf numFmtId="44" fontId="4" fillId="0" borderId="0" xfId="3" applyNumberFormat="1"/>
    <xf numFmtId="49" fontId="4" fillId="0" borderId="0" xfId="3" applyNumberFormat="1"/>
    <xf numFmtId="43" fontId="0" fillId="0" borderId="0" xfId="5" applyFont="1"/>
    <xf numFmtId="0" fontId="3" fillId="0" borderId="0" xfId="3" applyFont="1" applyAlignment="1"/>
    <xf numFmtId="0" fontId="4" fillId="0" borderId="0" xfId="3" applyAlignment="1">
      <alignment horizontal="left"/>
    </xf>
    <xf numFmtId="0" fontId="2" fillId="0" borderId="3" xfId="3" applyFont="1" applyBorder="1" applyAlignment="1">
      <alignment horizontal="center"/>
    </xf>
    <xf numFmtId="43" fontId="4" fillId="0" borderId="3" xfId="5" applyBorder="1"/>
    <xf numFmtId="0" fontId="4" fillId="0" borderId="3" xfId="3" applyBorder="1"/>
    <xf numFmtId="0" fontId="5" fillId="0" borderId="3" xfId="3" applyFont="1" applyBorder="1"/>
    <xf numFmtId="43" fontId="4" fillId="0" borderId="4" xfId="3" applyNumberFormat="1" applyBorder="1"/>
    <xf numFmtId="43" fontId="4" fillId="0" borderId="3" xfId="3" applyNumberFormat="1" applyBorder="1"/>
    <xf numFmtId="43" fontId="4" fillId="0" borderId="5" xfId="3" applyNumberFormat="1" applyBorder="1"/>
    <xf numFmtId="43" fontId="2" fillId="0" borderId="3" xfId="5" applyFont="1" applyBorder="1"/>
    <xf numFmtId="43" fontId="4" fillId="0" borderId="0" xfId="5" applyBorder="1"/>
    <xf numFmtId="0" fontId="4" fillId="0" borderId="0" xfId="3" applyBorder="1"/>
    <xf numFmtId="0" fontId="4" fillId="0" borderId="0" xfId="3" applyAlignment="1"/>
    <xf numFmtId="43" fontId="2" fillId="0" borderId="3" xfId="3" applyNumberFormat="1" applyFont="1" applyBorder="1"/>
    <xf numFmtId="43" fontId="4" fillId="0" borderId="0" xfId="3" applyNumberFormat="1" applyBorder="1"/>
    <xf numFmtId="10" fontId="4" fillId="0" borderId="0" xfId="3" applyNumberFormat="1" applyAlignment="1">
      <alignment horizontal="left"/>
    </xf>
    <xf numFmtId="0" fontId="4" fillId="0" borderId="0" xfId="3" applyFill="1"/>
    <xf numFmtId="43" fontId="4" fillId="0" borderId="0" xfId="5" applyFill="1"/>
    <xf numFmtId="43" fontId="4" fillId="0" borderId="0" xfId="3" applyNumberFormat="1"/>
    <xf numFmtId="44" fontId="2" fillId="0" borderId="0" xfId="4" applyFont="1" applyAlignment="1">
      <alignment horizontal="center"/>
    </xf>
    <xf numFmtId="39" fontId="4" fillId="0" borderId="0" xfId="4" applyNumberFormat="1"/>
    <xf numFmtId="44" fontId="4" fillId="0" borderId="0" xfId="3" applyNumberFormat="1" applyBorder="1"/>
    <xf numFmtId="39" fontId="4" fillId="0" borderId="0" xfId="3" applyNumberFormat="1"/>
    <xf numFmtId="0" fontId="2" fillId="0" borderId="0" xfId="3" applyFont="1" applyAlignment="1">
      <alignment horizontal="right"/>
    </xf>
    <xf numFmtId="7" fontId="4" fillId="0" borderId="0" xfId="3" applyNumberFormat="1"/>
    <xf numFmtId="0" fontId="4" fillId="0" borderId="0" xfId="3" applyAlignment="1">
      <alignment horizontal="center"/>
    </xf>
    <xf numFmtId="4" fontId="4" fillId="0" borderId="0" xfId="3" applyNumberFormat="1"/>
    <xf numFmtId="3" fontId="4" fillId="0" borderId="0" xfId="3" applyNumberFormat="1"/>
    <xf numFmtId="44" fontId="4" fillId="0" borderId="0" xfId="4" applyBorder="1"/>
    <xf numFmtId="0" fontId="1" fillId="0" borderId="0" xfId="3" applyFont="1" applyFill="1" applyBorder="1"/>
    <xf numFmtId="0" fontId="4" fillId="0" borderId="0" xfId="3" applyFill="1" applyBorder="1"/>
    <xf numFmtId="0" fontId="4" fillId="0" borderId="6" xfId="3" applyBorder="1"/>
    <xf numFmtId="0" fontId="1" fillId="0" borderId="0" xfId="3" applyFont="1" applyAlignment="1">
      <alignment horizontal="left"/>
    </xf>
    <xf numFmtId="44" fontId="1" fillId="0" borderId="0" xfId="4" applyFont="1" applyAlignment="1">
      <alignment horizontal="right"/>
    </xf>
    <xf numFmtId="43" fontId="1" fillId="0" borderId="0" xfId="3" applyNumberFormat="1" applyFont="1" applyAlignment="1">
      <alignment horizontal="right"/>
    </xf>
    <xf numFmtId="43" fontId="1" fillId="0" borderId="0" xfId="5" applyFont="1" applyAlignment="1">
      <alignment horizontal="right"/>
    </xf>
    <xf numFmtId="0" fontId="1" fillId="0" borderId="0" xfId="3" applyFont="1" applyAlignment="1">
      <alignment horizontal="center"/>
    </xf>
    <xf numFmtId="7" fontId="4" fillId="0" borderId="0" xfId="5" applyNumberFormat="1"/>
    <xf numFmtId="39" fontId="4" fillId="0" borderId="0" xfId="5" applyNumberFormat="1"/>
    <xf numFmtId="164" fontId="4" fillId="0" borderId="0" xfId="3" applyNumberFormat="1"/>
    <xf numFmtId="164" fontId="4" fillId="0" borderId="0" xfId="5" applyNumberFormat="1"/>
    <xf numFmtId="2" fontId="4" fillId="0" borderId="0" xfId="3" applyNumberFormat="1"/>
    <xf numFmtId="4" fontId="4" fillId="0" borderId="0" xfId="5" applyNumberFormat="1"/>
    <xf numFmtId="10" fontId="4" fillId="0" borderId="0" xfId="3" applyNumberFormat="1"/>
    <xf numFmtId="39" fontId="2" fillId="0" borderId="0" xfId="3" applyNumberFormat="1" applyFont="1" applyAlignment="1">
      <alignment horizontal="center"/>
    </xf>
    <xf numFmtId="4" fontId="1" fillId="0" borderId="0" xfId="3" applyNumberFormat="1" applyFont="1" applyAlignment="1">
      <alignment horizontal="right"/>
    </xf>
    <xf numFmtId="44" fontId="1" fillId="0" borderId="0" xfId="3" applyNumberFormat="1" applyFont="1" applyAlignment="1">
      <alignment horizontal="right"/>
    </xf>
    <xf numFmtId="43" fontId="2" fillId="0" borderId="0" xfId="5" applyFont="1" applyAlignment="1">
      <alignment horizontal="center"/>
    </xf>
    <xf numFmtId="0" fontId="4" fillId="0" borderId="0" xfId="3" quotePrefix="1"/>
    <xf numFmtId="0" fontId="1" fillId="0" borderId="0" xfId="3" applyFont="1" applyFill="1"/>
    <xf numFmtId="0" fontId="0" fillId="0" borderId="0" xfId="0" applyFont="1" applyAlignment="1">
      <alignment horizontal="left"/>
    </xf>
    <xf numFmtId="43" fontId="0" fillId="0" borderId="0" xfId="1" applyFont="1" applyFill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3" applyFont="1"/>
    <xf numFmtId="44" fontId="4" fillId="0" borderId="0" xfId="4" applyFill="1"/>
    <xf numFmtId="44" fontId="4" fillId="0" borderId="0" xfId="3" applyNumberFormat="1" applyFill="1"/>
    <xf numFmtId="43" fontId="4" fillId="0" borderId="7" xfId="5" applyBorder="1"/>
    <xf numFmtId="44" fontId="4" fillId="0" borderId="8" xfId="3" applyNumberFormat="1" applyBorder="1"/>
    <xf numFmtId="0" fontId="0" fillId="0" borderId="0" xfId="3" applyFont="1" applyAlignment="1">
      <alignment wrapText="1"/>
    </xf>
    <xf numFmtId="43" fontId="1" fillId="0" borderId="0" xfId="1" applyFill="1"/>
    <xf numFmtId="0" fontId="0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3" applyFont="1" applyFill="1" applyAlignment="1">
      <alignment horizontal="center"/>
    </xf>
    <xf numFmtId="43" fontId="1" fillId="0" borderId="0" xfId="1" applyFont="1" applyFill="1"/>
    <xf numFmtId="44" fontId="1" fillId="0" borderId="0" xfId="2" applyFill="1"/>
    <xf numFmtId="10" fontId="0" fillId="0" borderId="0" xfId="1" applyNumberFormat="1" applyFont="1" applyFill="1" applyAlignment="1">
      <alignment horizontal="left"/>
    </xf>
    <xf numFmtId="0" fontId="0" fillId="0" borderId="0" xfId="3" applyFont="1" applyFill="1"/>
    <xf numFmtId="0" fontId="2" fillId="0" borderId="0" xfId="3" applyFont="1" applyFill="1"/>
    <xf numFmtId="0" fontId="1" fillId="0" borderId="0" xfId="0" applyFont="1" applyFill="1" applyAlignment="1"/>
    <xf numFmtId="44" fontId="1" fillId="0" borderId="0" xfId="2" applyFont="1" applyFill="1" applyAlignment="1"/>
    <xf numFmtId="43" fontId="1" fillId="0" borderId="0" xfId="1" applyFont="1" applyFill="1" applyAlignment="1"/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43" fontId="1" fillId="0" borderId="0" xfId="1" applyFont="1" applyFill="1" applyAlignment="1">
      <alignment horizontal="left"/>
    </xf>
    <xf numFmtId="0" fontId="0" fillId="0" borderId="0" xfId="0" applyFill="1" applyAlignment="1">
      <alignment horizontal="left"/>
    </xf>
    <xf numFmtId="44" fontId="0" fillId="0" borderId="0" xfId="0" applyNumberFormat="1" applyFill="1"/>
    <xf numFmtId="10" fontId="1" fillId="0" borderId="0" xfId="3" applyNumberFormat="1" applyFont="1" applyAlignment="1">
      <alignment horizontal="left"/>
    </xf>
    <xf numFmtId="10" fontId="0" fillId="0" borderId="0" xfId="0" applyNumberFormat="1" applyFont="1" applyFill="1" applyAlignment="1">
      <alignment horizontal="left"/>
    </xf>
    <xf numFmtId="43" fontId="4" fillId="0" borderId="3" xfId="5" applyFill="1" applyBorder="1"/>
    <xf numFmtId="0" fontId="4" fillId="0" borderId="3" xfId="3" applyFill="1" applyBorder="1"/>
    <xf numFmtId="43" fontId="4" fillId="0" borderId="3" xfId="3" applyNumberFormat="1" applyFill="1" applyBorder="1"/>
    <xf numFmtId="43" fontId="4" fillId="0" borderId="3" xfId="5" applyNumberFormat="1" applyFill="1" applyBorder="1"/>
    <xf numFmtId="43" fontId="2" fillId="0" borderId="3" xfId="5" applyFont="1" applyFill="1" applyBorder="1"/>
    <xf numFmtId="6" fontId="0" fillId="0" borderId="0" xfId="3" applyNumberFormat="1" applyFont="1"/>
    <xf numFmtId="43" fontId="4" fillId="0" borderId="0" xfId="3" applyNumberFormat="1" applyFill="1"/>
    <xf numFmtId="43" fontId="1" fillId="0" borderId="0" xfId="2" applyNumberFormat="1"/>
    <xf numFmtId="10" fontId="0" fillId="0" borderId="0" xfId="0" applyNumberFormat="1" applyFill="1" applyAlignment="1">
      <alignment horizontal="left"/>
    </xf>
    <xf numFmtId="10" fontId="0" fillId="0" borderId="0" xfId="3" applyNumberFormat="1" applyFont="1" applyFill="1" applyAlignment="1">
      <alignment horizontal="left"/>
    </xf>
    <xf numFmtId="10" fontId="0" fillId="0" borderId="0" xfId="3" applyNumberFormat="1" applyFont="1" applyAlignment="1">
      <alignment horizontal="left"/>
    </xf>
    <xf numFmtId="43" fontId="6" fillId="0" borderId="2" xfId="3" applyNumberFormat="1" applyFont="1" applyBorder="1"/>
    <xf numFmtId="17" fontId="2" fillId="0" borderId="0" xfId="3" applyNumberFormat="1" applyFont="1" applyAlignment="1">
      <alignment horizontal="center"/>
    </xf>
    <xf numFmtId="10" fontId="4" fillId="0" borderId="0" xfId="3" applyNumberFormat="1" applyFill="1" applyAlignment="1">
      <alignment horizontal="left"/>
    </xf>
    <xf numFmtId="9" fontId="4" fillId="0" borderId="0" xfId="3" applyNumberFormat="1" applyFill="1" applyAlignment="1">
      <alignment horizontal="left"/>
    </xf>
    <xf numFmtId="44" fontId="4" fillId="0" borderId="0" xfId="3" applyNumberFormat="1" applyFill="1" applyBorder="1"/>
    <xf numFmtId="165" fontId="4" fillId="0" borderId="0" xfId="3" applyNumberFormat="1" applyFill="1"/>
    <xf numFmtId="0" fontId="0" fillId="0" borderId="0" xfId="3" applyFont="1" applyFill="1" applyAlignment="1">
      <alignment wrapText="1"/>
    </xf>
    <xf numFmtId="0" fontId="0" fillId="0" borderId="0" xfId="3" applyFont="1" applyFill="1" applyBorder="1"/>
    <xf numFmtId="44" fontId="4" fillId="0" borderId="0" xfId="4" applyFill="1" applyBorder="1"/>
    <xf numFmtId="43" fontId="4" fillId="0" borderId="0" xfId="5" applyFill="1" applyBorder="1"/>
    <xf numFmtId="0" fontId="2" fillId="0" borderId="0" xfId="3" applyFont="1" applyFill="1" applyBorder="1"/>
    <xf numFmtId="43" fontId="4" fillId="0" borderId="0" xfId="3" applyNumberFormat="1" applyFill="1" applyBorder="1"/>
    <xf numFmtId="0" fontId="0" fillId="2" borderId="0" xfId="0" applyFill="1"/>
    <xf numFmtId="43" fontId="0" fillId="2" borderId="0" xfId="1" applyFont="1" applyFill="1"/>
    <xf numFmtId="44" fontId="0" fillId="2" borderId="0" xfId="0" applyNumberFormat="1" applyFill="1"/>
    <xf numFmtId="10" fontId="0" fillId="0" borderId="0" xfId="6" applyNumberFormat="1" applyFont="1" applyAlignment="1">
      <alignment horizontal="left"/>
    </xf>
    <xf numFmtId="10" fontId="0" fillId="0" borderId="0" xfId="6" applyNumberFormat="1" applyFont="1" applyFill="1" applyAlignment="1">
      <alignment horizontal="left"/>
    </xf>
    <xf numFmtId="44" fontId="0" fillId="0" borderId="0" xfId="2" applyFont="1" applyFill="1" applyAlignment="1">
      <alignment horizontal="left"/>
    </xf>
    <xf numFmtId="44" fontId="0" fillId="0" borderId="0" xfId="3" applyNumberFormat="1" applyFont="1" applyFill="1"/>
    <xf numFmtId="43" fontId="1" fillId="0" borderId="0" xfId="5" applyFont="1" applyFill="1"/>
    <xf numFmtId="9" fontId="0" fillId="0" borderId="0" xfId="3" applyNumberFormat="1" applyFont="1" applyFill="1" applyAlignment="1">
      <alignment horizontal="left"/>
    </xf>
    <xf numFmtId="0" fontId="0" fillId="0" borderId="0" xfId="0" applyFont="1" applyFill="1" applyAlignment="1"/>
    <xf numFmtId="43" fontId="0" fillId="0" borderId="0" xfId="3" applyNumberFormat="1" applyFont="1" applyFill="1"/>
    <xf numFmtId="44" fontId="0" fillId="0" borderId="0" xfId="2" applyNumberFormat="1" applyFont="1" applyFill="1"/>
    <xf numFmtId="0" fontId="0" fillId="2" borderId="0" xfId="3" applyFont="1" applyFill="1"/>
    <xf numFmtId="43" fontId="4" fillId="2" borderId="0" xfId="5" applyFill="1"/>
    <xf numFmtId="9" fontId="4" fillId="0" borderId="8" xfId="3" applyNumberFormat="1" applyBorder="1" applyAlignment="1">
      <alignment horizontal="center"/>
    </xf>
    <xf numFmtId="0" fontId="4" fillId="2" borderId="0" xfId="3" applyFill="1"/>
    <xf numFmtId="44" fontId="4" fillId="2" borderId="0" xfId="3" applyNumberFormat="1" applyFill="1"/>
    <xf numFmtId="166" fontId="0" fillId="0" borderId="0" xfId="0" applyNumberFormat="1"/>
    <xf numFmtId="44" fontId="4" fillId="0" borderId="7" xfId="3" applyNumberFormat="1" applyFill="1" applyBorder="1"/>
    <xf numFmtId="9" fontId="0" fillId="2" borderId="0" xfId="3" applyNumberFormat="1" applyFont="1" applyFill="1" applyAlignment="1">
      <alignment horizontal="left" wrapText="1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center"/>
    </xf>
    <xf numFmtId="43" fontId="1" fillId="0" borderId="3" xfId="5" applyFont="1" applyFill="1" applyBorder="1"/>
    <xf numFmtId="43" fontId="1" fillId="0" borderId="3" xfId="1" applyFont="1" applyFill="1" applyBorder="1"/>
    <xf numFmtId="43" fontId="1" fillId="0" borderId="0" xfId="5" applyFont="1"/>
    <xf numFmtId="43" fontId="1" fillId="0" borderId="0" xfId="5" applyFont="1" applyBorder="1"/>
    <xf numFmtId="44" fontId="1" fillId="0" borderId="0" xfId="4" applyFont="1"/>
    <xf numFmtId="44" fontId="1" fillId="0" borderId="0" xfId="4" applyFont="1" applyFill="1" applyBorder="1"/>
    <xf numFmtId="43" fontId="1" fillId="0" borderId="0" xfId="5" applyFont="1" applyFill="1" applyBorder="1"/>
    <xf numFmtId="9" fontId="1" fillId="2" borderId="0" xfId="6" applyFont="1" applyFill="1" applyAlignment="1">
      <alignment horizontal="center"/>
    </xf>
    <xf numFmtId="9" fontId="1" fillId="0" borderId="0" xfId="6" applyFont="1" applyFill="1" applyAlignment="1">
      <alignment horizontal="center"/>
    </xf>
    <xf numFmtId="9" fontId="1" fillId="0" borderId="7" xfId="6" applyFont="1" applyFill="1" applyBorder="1" applyAlignment="1">
      <alignment horizontal="center"/>
    </xf>
  </cellXfs>
  <cellStyles count="7">
    <cellStyle name="Comma" xfId="1" builtinId="3"/>
    <cellStyle name="Comma 2" xfId="5"/>
    <cellStyle name="Currency" xfId="2" builtinId="4"/>
    <cellStyle name="Currency 2" xfId="4"/>
    <cellStyle name="Normal" xfId="0" builtinId="0"/>
    <cellStyle name="Normal 2" xfId="3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5"/>
  <sheetViews>
    <sheetView view="pageLayout" topLeftCell="A43" zoomScaleNormal="86" workbookViewId="0">
      <selection activeCell="J28" sqref="J28"/>
    </sheetView>
  </sheetViews>
  <sheetFormatPr defaultRowHeight="12.75"/>
  <cols>
    <col min="1" max="1" width="21" style="22" customWidth="1"/>
    <col min="2" max="5" width="9.140625" style="22"/>
    <col min="6" max="7" width="24.5703125" style="22" customWidth="1"/>
    <col min="8" max="8" width="2.85546875" style="22" customWidth="1"/>
    <col min="9" max="9" width="15" style="22" customWidth="1"/>
    <col min="10" max="10" width="17" style="22" customWidth="1"/>
    <col min="11" max="11" width="12.5703125" style="22" customWidth="1"/>
    <col min="12" max="12" width="10.28515625" style="22" customWidth="1"/>
    <col min="13" max="21" width="9.140625" style="22"/>
    <col min="22" max="22" width="11.42578125" style="22" bestFit="1" customWidth="1"/>
    <col min="23" max="256" width="9.140625" style="22"/>
    <col min="257" max="257" width="21" style="22" customWidth="1"/>
    <col min="258" max="261" width="9.140625" style="22"/>
    <col min="262" max="263" width="24.5703125" style="22" customWidth="1"/>
    <col min="264" max="264" width="2.85546875" style="22" customWidth="1"/>
    <col min="265" max="265" width="15" style="22" customWidth="1"/>
    <col min="266" max="266" width="14.140625" style="22" customWidth="1"/>
    <col min="267" max="267" width="12.5703125" style="22" customWidth="1"/>
    <col min="268" max="268" width="10.28515625" style="22" customWidth="1"/>
    <col min="269" max="512" width="9.140625" style="22"/>
    <col min="513" max="513" width="21" style="22" customWidth="1"/>
    <col min="514" max="517" width="9.140625" style="22"/>
    <col min="518" max="519" width="24.5703125" style="22" customWidth="1"/>
    <col min="520" max="520" width="2.85546875" style="22" customWidth="1"/>
    <col min="521" max="521" width="15" style="22" customWidth="1"/>
    <col min="522" max="522" width="14.140625" style="22" customWidth="1"/>
    <col min="523" max="523" width="12.5703125" style="22" customWidth="1"/>
    <col min="524" max="524" width="10.28515625" style="22" customWidth="1"/>
    <col min="525" max="768" width="9.140625" style="22"/>
    <col min="769" max="769" width="21" style="22" customWidth="1"/>
    <col min="770" max="773" width="9.140625" style="22"/>
    <col min="774" max="775" width="24.5703125" style="22" customWidth="1"/>
    <col min="776" max="776" width="2.85546875" style="22" customWidth="1"/>
    <col min="777" max="777" width="15" style="22" customWidth="1"/>
    <col min="778" max="778" width="14.140625" style="22" customWidth="1"/>
    <col min="779" max="779" width="12.5703125" style="22" customWidth="1"/>
    <col min="780" max="780" width="10.28515625" style="22" customWidth="1"/>
    <col min="781" max="1024" width="9.140625" style="22"/>
    <col min="1025" max="1025" width="21" style="22" customWidth="1"/>
    <col min="1026" max="1029" width="9.140625" style="22"/>
    <col min="1030" max="1031" width="24.5703125" style="22" customWidth="1"/>
    <col min="1032" max="1032" width="2.85546875" style="22" customWidth="1"/>
    <col min="1033" max="1033" width="15" style="22" customWidth="1"/>
    <col min="1034" max="1034" width="14.140625" style="22" customWidth="1"/>
    <col min="1035" max="1035" width="12.5703125" style="22" customWidth="1"/>
    <col min="1036" max="1036" width="10.28515625" style="22" customWidth="1"/>
    <col min="1037" max="1280" width="9.140625" style="22"/>
    <col min="1281" max="1281" width="21" style="22" customWidth="1"/>
    <col min="1282" max="1285" width="9.140625" style="22"/>
    <col min="1286" max="1287" width="24.5703125" style="22" customWidth="1"/>
    <col min="1288" max="1288" width="2.85546875" style="22" customWidth="1"/>
    <col min="1289" max="1289" width="15" style="22" customWidth="1"/>
    <col min="1290" max="1290" width="14.140625" style="22" customWidth="1"/>
    <col min="1291" max="1291" width="12.5703125" style="22" customWidth="1"/>
    <col min="1292" max="1292" width="10.28515625" style="22" customWidth="1"/>
    <col min="1293" max="1536" width="9.140625" style="22"/>
    <col min="1537" max="1537" width="21" style="22" customWidth="1"/>
    <col min="1538" max="1541" width="9.140625" style="22"/>
    <col min="1542" max="1543" width="24.5703125" style="22" customWidth="1"/>
    <col min="1544" max="1544" width="2.85546875" style="22" customWidth="1"/>
    <col min="1545" max="1545" width="15" style="22" customWidth="1"/>
    <col min="1546" max="1546" width="14.140625" style="22" customWidth="1"/>
    <col min="1547" max="1547" width="12.5703125" style="22" customWidth="1"/>
    <col min="1548" max="1548" width="10.28515625" style="22" customWidth="1"/>
    <col min="1549" max="1792" width="9.140625" style="22"/>
    <col min="1793" max="1793" width="21" style="22" customWidth="1"/>
    <col min="1794" max="1797" width="9.140625" style="22"/>
    <col min="1798" max="1799" width="24.5703125" style="22" customWidth="1"/>
    <col min="1800" max="1800" width="2.85546875" style="22" customWidth="1"/>
    <col min="1801" max="1801" width="15" style="22" customWidth="1"/>
    <col min="1802" max="1802" width="14.140625" style="22" customWidth="1"/>
    <col min="1803" max="1803" width="12.5703125" style="22" customWidth="1"/>
    <col min="1804" max="1804" width="10.28515625" style="22" customWidth="1"/>
    <col min="1805" max="2048" width="9.140625" style="22"/>
    <col min="2049" max="2049" width="21" style="22" customWidth="1"/>
    <col min="2050" max="2053" width="9.140625" style="22"/>
    <col min="2054" max="2055" width="24.5703125" style="22" customWidth="1"/>
    <col min="2056" max="2056" width="2.85546875" style="22" customWidth="1"/>
    <col min="2057" max="2057" width="15" style="22" customWidth="1"/>
    <col min="2058" max="2058" width="14.140625" style="22" customWidth="1"/>
    <col min="2059" max="2059" width="12.5703125" style="22" customWidth="1"/>
    <col min="2060" max="2060" width="10.28515625" style="22" customWidth="1"/>
    <col min="2061" max="2304" width="9.140625" style="22"/>
    <col min="2305" max="2305" width="21" style="22" customWidth="1"/>
    <col min="2306" max="2309" width="9.140625" style="22"/>
    <col min="2310" max="2311" width="24.5703125" style="22" customWidth="1"/>
    <col min="2312" max="2312" width="2.85546875" style="22" customWidth="1"/>
    <col min="2313" max="2313" width="15" style="22" customWidth="1"/>
    <col min="2314" max="2314" width="14.140625" style="22" customWidth="1"/>
    <col min="2315" max="2315" width="12.5703125" style="22" customWidth="1"/>
    <col min="2316" max="2316" width="10.28515625" style="22" customWidth="1"/>
    <col min="2317" max="2560" width="9.140625" style="22"/>
    <col min="2561" max="2561" width="21" style="22" customWidth="1"/>
    <col min="2562" max="2565" width="9.140625" style="22"/>
    <col min="2566" max="2567" width="24.5703125" style="22" customWidth="1"/>
    <col min="2568" max="2568" width="2.85546875" style="22" customWidth="1"/>
    <col min="2569" max="2569" width="15" style="22" customWidth="1"/>
    <col min="2570" max="2570" width="14.140625" style="22" customWidth="1"/>
    <col min="2571" max="2571" width="12.5703125" style="22" customWidth="1"/>
    <col min="2572" max="2572" width="10.28515625" style="22" customWidth="1"/>
    <col min="2573" max="2816" width="9.140625" style="22"/>
    <col min="2817" max="2817" width="21" style="22" customWidth="1"/>
    <col min="2818" max="2821" width="9.140625" style="22"/>
    <col min="2822" max="2823" width="24.5703125" style="22" customWidth="1"/>
    <col min="2824" max="2824" width="2.85546875" style="22" customWidth="1"/>
    <col min="2825" max="2825" width="15" style="22" customWidth="1"/>
    <col min="2826" max="2826" width="14.140625" style="22" customWidth="1"/>
    <col min="2827" max="2827" width="12.5703125" style="22" customWidth="1"/>
    <col min="2828" max="2828" width="10.28515625" style="22" customWidth="1"/>
    <col min="2829" max="3072" width="9.140625" style="22"/>
    <col min="3073" max="3073" width="21" style="22" customWidth="1"/>
    <col min="3074" max="3077" width="9.140625" style="22"/>
    <col min="3078" max="3079" width="24.5703125" style="22" customWidth="1"/>
    <col min="3080" max="3080" width="2.85546875" style="22" customWidth="1"/>
    <col min="3081" max="3081" width="15" style="22" customWidth="1"/>
    <col min="3082" max="3082" width="14.140625" style="22" customWidth="1"/>
    <col min="3083" max="3083" width="12.5703125" style="22" customWidth="1"/>
    <col min="3084" max="3084" width="10.28515625" style="22" customWidth="1"/>
    <col min="3085" max="3328" width="9.140625" style="22"/>
    <col min="3329" max="3329" width="21" style="22" customWidth="1"/>
    <col min="3330" max="3333" width="9.140625" style="22"/>
    <col min="3334" max="3335" width="24.5703125" style="22" customWidth="1"/>
    <col min="3336" max="3336" width="2.85546875" style="22" customWidth="1"/>
    <col min="3337" max="3337" width="15" style="22" customWidth="1"/>
    <col min="3338" max="3338" width="14.140625" style="22" customWidth="1"/>
    <col min="3339" max="3339" width="12.5703125" style="22" customWidth="1"/>
    <col min="3340" max="3340" width="10.28515625" style="22" customWidth="1"/>
    <col min="3341" max="3584" width="9.140625" style="22"/>
    <col min="3585" max="3585" width="21" style="22" customWidth="1"/>
    <col min="3586" max="3589" width="9.140625" style="22"/>
    <col min="3590" max="3591" width="24.5703125" style="22" customWidth="1"/>
    <col min="3592" max="3592" width="2.85546875" style="22" customWidth="1"/>
    <col min="3593" max="3593" width="15" style="22" customWidth="1"/>
    <col min="3594" max="3594" width="14.140625" style="22" customWidth="1"/>
    <col min="3595" max="3595" width="12.5703125" style="22" customWidth="1"/>
    <col min="3596" max="3596" width="10.28515625" style="22" customWidth="1"/>
    <col min="3597" max="3840" width="9.140625" style="22"/>
    <col min="3841" max="3841" width="21" style="22" customWidth="1"/>
    <col min="3842" max="3845" width="9.140625" style="22"/>
    <col min="3846" max="3847" width="24.5703125" style="22" customWidth="1"/>
    <col min="3848" max="3848" width="2.85546875" style="22" customWidth="1"/>
    <col min="3849" max="3849" width="15" style="22" customWidth="1"/>
    <col min="3850" max="3850" width="14.140625" style="22" customWidth="1"/>
    <col min="3851" max="3851" width="12.5703125" style="22" customWidth="1"/>
    <col min="3852" max="3852" width="10.28515625" style="22" customWidth="1"/>
    <col min="3853" max="4096" width="9.140625" style="22"/>
    <col min="4097" max="4097" width="21" style="22" customWidth="1"/>
    <col min="4098" max="4101" width="9.140625" style="22"/>
    <col min="4102" max="4103" width="24.5703125" style="22" customWidth="1"/>
    <col min="4104" max="4104" width="2.85546875" style="22" customWidth="1"/>
    <col min="4105" max="4105" width="15" style="22" customWidth="1"/>
    <col min="4106" max="4106" width="14.140625" style="22" customWidth="1"/>
    <col min="4107" max="4107" width="12.5703125" style="22" customWidth="1"/>
    <col min="4108" max="4108" width="10.28515625" style="22" customWidth="1"/>
    <col min="4109" max="4352" width="9.140625" style="22"/>
    <col min="4353" max="4353" width="21" style="22" customWidth="1"/>
    <col min="4354" max="4357" width="9.140625" style="22"/>
    <col min="4358" max="4359" width="24.5703125" style="22" customWidth="1"/>
    <col min="4360" max="4360" width="2.85546875" style="22" customWidth="1"/>
    <col min="4361" max="4361" width="15" style="22" customWidth="1"/>
    <col min="4362" max="4362" width="14.140625" style="22" customWidth="1"/>
    <col min="4363" max="4363" width="12.5703125" style="22" customWidth="1"/>
    <col min="4364" max="4364" width="10.28515625" style="22" customWidth="1"/>
    <col min="4365" max="4608" width="9.140625" style="22"/>
    <col min="4609" max="4609" width="21" style="22" customWidth="1"/>
    <col min="4610" max="4613" width="9.140625" style="22"/>
    <col min="4614" max="4615" width="24.5703125" style="22" customWidth="1"/>
    <col min="4616" max="4616" width="2.85546875" style="22" customWidth="1"/>
    <col min="4617" max="4617" width="15" style="22" customWidth="1"/>
    <col min="4618" max="4618" width="14.140625" style="22" customWidth="1"/>
    <col min="4619" max="4619" width="12.5703125" style="22" customWidth="1"/>
    <col min="4620" max="4620" width="10.28515625" style="22" customWidth="1"/>
    <col min="4621" max="4864" width="9.140625" style="22"/>
    <col min="4865" max="4865" width="21" style="22" customWidth="1"/>
    <col min="4866" max="4869" width="9.140625" style="22"/>
    <col min="4870" max="4871" width="24.5703125" style="22" customWidth="1"/>
    <col min="4872" max="4872" width="2.85546875" style="22" customWidth="1"/>
    <col min="4873" max="4873" width="15" style="22" customWidth="1"/>
    <col min="4874" max="4874" width="14.140625" style="22" customWidth="1"/>
    <col min="4875" max="4875" width="12.5703125" style="22" customWidth="1"/>
    <col min="4876" max="4876" width="10.28515625" style="22" customWidth="1"/>
    <col min="4877" max="5120" width="9.140625" style="22"/>
    <col min="5121" max="5121" width="21" style="22" customWidth="1"/>
    <col min="5122" max="5125" width="9.140625" style="22"/>
    <col min="5126" max="5127" width="24.5703125" style="22" customWidth="1"/>
    <col min="5128" max="5128" width="2.85546875" style="22" customWidth="1"/>
    <col min="5129" max="5129" width="15" style="22" customWidth="1"/>
    <col min="5130" max="5130" width="14.140625" style="22" customWidth="1"/>
    <col min="5131" max="5131" width="12.5703125" style="22" customWidth="1"/>
    <col min="5132" max="5132" width="10.28515625" style="22" customWidth="1"/>
    <col min="5133" max="5376" width="9.140625" style="22"/>
    <col min="5377" max="5377" width="21" style="22" customWidth="1"/>
    <col min="5378" max="5381" width="9.140625" style="22"/>
    <col min="5382" max="5383" width="24.5703125" style="22" customWidth="1"/>
    <col min="5384" max="5384" width="2.85546875" style="22" customWidth="1"/>
    <col min="5385" max="5385" width="15" style="22" customWidth="1"/>
    <col min="5386" max="5386" width="14.140625" style="22" customWidth="1"/>
    <col min="5387" max="5387" width="12.5703125" style="22" customWidth="1"/>
    <col min="5388" max="5388" width="10.28515625" style="22" customWidth="1"/>
    <col min="5389" max="5632" width="9.140625" style="22"/>
    <col min="5633" max="5633" width="21" style="22" customWidth="1"/>
    <col min="5634" max="5637" width="9.140625" style="22"/>
    <col min="5638" max="5639" width="24.5703125" style="22" customWidth="1"/>
    <col min="5640" max="5640" width="2.85546875" style="22" customWidth="1"/>
    <col min="5641" max="5641" width="15" style="22" customWidth="1"/>
    <col min="5642" max="5642" width="14.140625" style="22" customWidth="1"/>
    <col min="5643" max="5643" width="12.5703125" style="22" customWidth="1"/>
    <col min="5644" max="5644" width="10.28515625" style="22" customWidth="1"/>
    <col min="5645" max="5888" width="9.140625" style="22"/>
    <col min="5889" max="5889" width="21" style="22" customWidth="1"/>
    <col min="5890" max="5893" width="9.140625" style="22"/>
    <col min="5894" max="5895" width="24.5703125" style="22" customWidth="1"/>
    <col min="5896" max="5896" width="2.85546875" style="22" customWidth="1"/>
    <col min="5897" max="5897" width="15" style="22" customWidth="1"/>
    <col min="5898" max="5898" width="14.140625" style="22" customWidth="1"/>
    <col min="5899" max="5899" width="12.5703125" style="22" customWidth="1"/>
    <col min="5900" max="5900" width="10.28515625" style="22" customWidth="1"/>
    <col min="5901" max="6144" width="9.140625" style="22"/>
    <col min="6145" max="6145" width="21" style="22" customWidth="1"/>
    <col min="6146" max="6149" width="9.140625" style="22"/>
    <col min="6150" max="6151" width="24.5703125" style="22" customWidth="1"/>
    <col min="6152" max="6152" width="2.85546875" style="22" customWidth="1"/>
    <col min="6153" max="6153" width="15" style="22" customWidth="1"/>
    <col min="6154" max="6154" width="14.140625" style="22" customWidth="1"/>
    <col min="6155" max="6155" width="12.5703125" style="22" customWidth="1"/>
    <col min="6156" max="6156" width="10.28515625" style="22" customWidth="1"/>
    <col min="6157" max="6400" width="9.140625" style="22"/>
    <col min="6401" max="6401" width="21" style="22" customWidth="1"/>
    <col min="6402" max="6405" width="9.140625" style="22"/>
    <col min="6406" max="6407" width="24.5703125" style="22" customWidth="1"/>
    <col min="6408" max="6408" width="2.85546875" style="22" customWidth="1"/>
    <col min="6409" max="6409" width="15" style="22" customWidth="1"/>
    <col min="6410" max="6410" width="14.140625" style="22" customWidth="1"/>
    <col min="6411" max="6411" width="12.5703125" style="22" customWidth="1"/>
    <col min="6412" max="6412" width="10.28515625" style="22" customWidth="1"/>
    <col min="6413" max="6656" width="9.140625" style="22"/>
    <col min="6657" max="6657" width="21" style="22" customWidth="1"/>
    <col min="6658" max="6661" width="9.140625" style="22"/>
    <col min="6662" max="6663" width="24.5703125" style="22" customWidth="1"/>
    <col min="6664" max="6664" width="2.85546875" style="22" customWidth="1"/>
    <col min="6665" max="6665" width="15" style="22" customWidth="1"/>
    <col min="6666" max="6666" width="14.140625" style="22" customWidth="1"/>
    <col min="6667" max="6667" width="12.5703125" style="22" customWidth="1"/>
    <col min="6668" max="6668" width="10.28515625" style="22" customWidth="1"/>
    <col min="6669" max="6912" width="9.140625" style="22"/>
    <col min="6913" max="6913" width="21" style="22" customWidth="1"/>
    <col min="6914" max="6917" width="9.140625" style="22"/>
    <col min="6918" max="6919" width="24.5703125" style="22" customWidth="1"/>
    <col min="6920" max="6920" width="2.85546875" style="22" customWidth="1"/>
    <col min="6921" max="6921" width="15" style="22" customWidth="1"/>
    <col min="6922" max="6922" width="14.140625" style="22" customWidth="1"/>
    <col min="6923" max="6923" width="12.5703125" style="22" customWidth="1"/>
    <col min="6924" max="6924" width="10.28515625" style="22" customWidth="1"/>
    <col min="6925" max="7168" width="9.140625" style="22"/>
    <col min="7169" max="7169" width="21" style="22" customWidth="1"/>
    <col min="7170" max="7173" width="9.140625" style="22"/>
    <col min="7174" max="7175" width="24.5703125" style="22" customWidth="1"/>
    <col min="7176" max="7176" width="2.85546875" style="22" customWidth="1"/>
    <col min="7177" max="7177" width="15" style="22" customWidth="1"/>
    <col min="7178" max="7178" width="14.140625" style="22" customWidth="1"/>
    <col min="7179" max="7179" width="12.5703125" style="22" customWidth="1"/>
    <col min="7180" max="7180" width="10.28515625" style="22" customWidth="1"/>
    <col min="7181" max="7424" width="9.140625" style="22"/>
    <col min="7425" max="7425" width="21" style="22" customWidth="1"/>
    <col min="7426" max="7429" width="9.140625" style="22"/>
    <col min="7430" max="7431" width="24.5703125" style="22" customWidth="1"/>
    <col min="7432" max="7432" width="2.85546875" style="22" customWidth="1"/>
    <col min="7433" max="7433" width="15" style="22" customWidth="1"/>
    <col min="7434" max="7434" width="14.140625" style="22" customWidth="1"/>
    <col min="7435" max="7435" width="12.5703125" style="22" customWidth="1"/>
    <col min="7436" max="7436" width="10.28515625" style="22" customWidth="1"/>
    <col min="7437" max="7680" width="9.140625" style="22"/>
    <col min="7681" max="7681" width="21" style="22" customWidth="1"/>
    <col min="7682" max="7685" width="9.140625" style="22"/>
    <col min="7686" max="7687" width="24.5703125" style="22" customWidth="1"/>
    <col min="7688" max="7688" width="2.85546875" style="22" customWidth="1"/>
    <col min="7689" max="7689" width="15" style="22" customWidth="1"/>
    <col min="7690" max="7690" width="14.140625" style="22" customWidth="1"/>
    <col min="7691" max="7691" width="12.5703125" style="22" customWidth="1"/>
    <col min="7692" max="7692" width="10.28515625" style="22" customWidth="1"/>
    <col min="7693" max="7936" width="9.140625" style="22"/>
    <col min="7937" max="7937" width="21" style="22" customWidth="1"/>
    <col min="7938" max="7941" width="9.140625" style="22"/>
    <col min="7942" max="7943" width="24.5703125" style="22" customWidth="1"/>
    <col min="7944" max="7944" width="2.85546875" style="22" customWidth="1"/>
    <col min="7945" max="7945" width="15" style="22" customWidth="1"/>
    <col min="7946" max="7946" width="14.140625" style="22" customWidth="1"/>
    <col min="7947" max="7947" width="12.5703125" style="22" customWidth="1"/>
    <col min="7948" max="7948" width="10.28515625" style="22" customWidth="1"/>
    <col min="7949" max="8192" width="9.140625" style="22"/>
    <col min="8193" max="8193" width="21" style="22" customWidth="1"/>
    <col min="8194" max="8197" width="9.140625" style="22"/>
    <col min="8198" max="8199" width="24.5703125" style="22" customWidth="1"/>
    <col min="8200" max="8200" width="2.85546875" style="22" customWidth="1"/>
    <col min="8201" max="8201" width="15" style="22" customWidth="1"/>
    <col min="8202" max="8202" width="14.140625" style="22" customWidth="1"/>
    <col min="8203" max="8203" width="12.5703125" style="22" customWidth="1"/>
    <col min="8204" max="8204" width="10.28515625" style="22" customWidth="1"/>
    <col min="8205" max="8448" width="9.140625" style="22"/>
    <col min="8449" max="8449" width="21" style="22" customWidth="1"/>
    <col min="8450" max="8453" width="9.140625" style="22"/>
    <col min="8454" max="8455" width="24.5703125" style="22" customWidth="1"/>
    <col min="8456" max="8456" width="2.85546875" style="22" customWidth="1"/>
    <col min="8457" max="8457" width="15" style="22" customWidth="1"/>
    <col min="8458" max="8458" width="14.140625" style="22" customWidth="1"/>
    <col min="8459" max="8459" width="12.5703125" style="22" customWidth="1"/>
    <col min="8460" max="8460" width="10.28515625" style="22" customWidth="1"/>
    <col min="8461" max="8704" width="9.140625" style="22"/>
    <col min="8705" max="8705" width="21" style="22" customWidth="1"/>
    <col min="8706" max="8709" width="9.140625" style="22"/>
    <col min="8710" max="8711" width="24.5703125" style="22" customWidth="1"/>
    <col min="8712" max="8712" width="2.85546875" style="22" customWidth="1"/>
    <col min="8713" max="8713" width="15" style="22" customWidth="1"/>
    <col min="8714" max="8714" width="14.140625" style="22" customWidth="1"/>
    <col min="8715" max="8715" width="12.5703125" style="22" customWidth="1"/>
    <col min="8716" max="8716" width="10.28515625" style="22" customWidth="1"/>
    <col min="8717" max="8960" width="9.140625" style="22"/>
    <col min="8961" max="8961" width="21" style="22" customWidth="1"/>
    <col min="8962" max="8965" width="9.140625" style="22"/>
    <col min="8966" max="8967" width="24.5703125" style="22" customWidth="1"/>
    <col min="8968" max="8968" width="2.85546875" style="22" customWidth="1"/>
    <col min="8969" max="8969" width="15" style="22" customWidth="1"/>
    <col min="8970" max="8970" width="14.140625" style="22" customWidth="1"/>
    <col min="8971" max="8971" width="12.5703125" style="22" customWidth="1"/>
    <col min="8972" max="8972" width="10.28515625" style="22" customWidth="1"/>
    <col min="8973" max="9216" width="9.140625" style="22"/>
    <col min="9217" max="9217" width="21" style="22" customWidth="1"/>
    <col min="9218" max="9221" width="9.140625" style="22"/>
    <col min="9222" max="9223" width="24.5703125" style="22" customWidth="1"/>
    <col min="9224" max="9224" width="2.85546875" style="22" customWidth="1"/>
    <col min="9225" max="9225" width="15" style="22" customWidth="1"/>
    <col min="9226" max="9226" width="14.140625" style="22" customWidth="1"/>
    <col min="9227" max="9227" width="12.5703125" style="22" customWidth="1"/>
    <col min="9228" max="9228" width="10.28515625" style="22" customWidth="1"/>
    <col min="9229" max="9472" width="9.140625" style="22"/>
    <col min="9473" max="9473" width="21" style="22" customWidth="1"/>
    <col min="9474" max="9477" width="9.140625" style="22"/>
    <col min="9478" max="9479" width="24.5703125" style="22" customWidth="1"/>
    <col min="9480" max="9480" width="2.85546875" style="22" customWidth="1"/>
    <col min="9481" max="9481" width="15" style="22" customWidth="1"/>
    <col min="9482" max="9482" width="14.140625" style="22" customWidth="1"/>
    <col min="9483" max="9483" width="12.5703125" style="22" customWidth="1"/>
    <col min="9484" max="9484" width="10.28515625" style="22" customWidth="1"/>
    <col min="9485" max="9728" width="9.140625" style="22"/>
    <col min="9729" max="9729" width="21" style="22" customWidth="1"/>
    <col min="9730" max="9733" width="9.140625" style="22"/>
    <col min="9734" max="9735" width="24.5703125" style="22" customWidth="1"/>
    <col min="9736" max="9736" width="2.85546875" style="22" customWidth="1"/>
    <col min="9737" max="9737" width="15" style="22" customWidth="1"/>
    <col min="9738" max="9738" width="14.140625" style="22" customWidth="1"/>
    <col min="9739" max="9739" width="12.5703125" style="22" customWidth="1"/>
    <col min="9740" max="9740" width="10.28515625" style="22" customWidth="1"/>
    <col min="9741" max="9984" width="9.140625" style="22"/>
    <col min="9985" max="9985" width="21" style="22" customWidth="1"/>
    <col min="9986" max="9989" width="9.140625" style="22"/>
    <col min="9990" max="9991" width="24.5703125" style="22" customWidth="1"/>
    <col min="9992" max="9992" width="2.85546875" style="22" customWidth="1"/>
    <col min="9993" max="9993" width="15" style="22" customWidth="1"/>
    <col min="9994" max="9994" width="14.140625" style="22" customWidth="1"/>
    <col min="9995" max="9995" width="12.5703125" style="22" customWidth="1"/>
    <col min="9996" max="9996" width="10.28515625" style="22" customWidth="1"/>
    <col min="9997" max="10240" width="9.140625" style="22"/>
    <col min="10241" max="10241" width="21" style="22" customWidth="1"/>
    <col min="10242" max="10245" width="9.140625" style="22"/>
    <col min="10246" max="10247" width="24.5703125" style="22" customWidth="1"/>
    <col min="10248" max="10248" width="2.85546875" style="22" customWidth="1"/>
    <col min="10249" max="10249" width="15" style="22" customWidth="1"/>
    <col min="10250" max="10250" width="14.140625" style="22" customWidth="1"/>
    <col min="10251" max="10251" width="12.5703125" style="22" customWidth="1"/>
    <col min="10252" max="10252" width="10.28515625" style="22" customWidth="1"/>
    <col min="10253" max="10496" width="9.140625" style="22"/>
    <col min="10497" max="10497" width="21" style="22" customWidth="1"/>
    <col min="10498" max="10501" width="9.140625" style="22"/>
    <col min="10502" max="10503" width="24.5703125" style="22" customWidth="1"/>
    <col min="10504" max="10504" width="2.85546875" style="22" customWidth="1"/>
    <col min="10505" max="10505" width="15" style="22" customWidth="1"/>
    <col min="10506" max="10506" width="14.140625" style="22" customWidth="1"/>
    <col min="10507" max="10507" width="12.5703125" style="22" customWidth="1"/>
    <col min="10508" max="10508" width="10.28515625" style="22" customWidth="1"/>
    <col min="10509" max="10752" width="9.140625" style="22"/>
    <col min="10753" max="10753" width="21" style="22" customWidth="1"/>
    <col min="10754" max="10757" width="9.140625" style="22"/>
    <col min="10758" max="10759" width="24.5703125" style="22" customWidth="1"/>
    <col min="10760" max="10760" width="2.85546875" style="22" customWidth="1"/>
    <col min="10761" max="10761" width="15" style="22" customWidth="1"/>
    <col min="10762" max="10762" width="14.140625" style="22" customWidth="1"/>
    <col min="10763" max="10763" width="12.5703125" style="22" customWidth="1"/>
    <col min="10764" max="10764" width="10.28515625" style="22" customWidth="1"/>
    <col min="10765" max="11008" width="9.140625" style="22"/>
    <col min="11009" max="11009" width="21" style="22" customWidth="1"/>
    <col min="11010" max="11013" width="9.140625" style="22"/>
    <col min="11014" max="11015" width="24.5703125" style="22" customWidth="1"/>
    <col min="11016" max="11016" width="2.85546875" style="22" customWidth="1"/>
    <col min="11017" max="11017" width="15" style="22" customWidth="1"/>
    <col min="11018" max="11018" width="14.140625" style="22" customWidth="1"/>
    <col min="11019" max="11019" width="12.5703125" style="22" customWidth="1"/>
    <col min="11020" max="11020" width="10.28515625" style="22" customWidth="1"/>
    <col min="11021" max="11264" width="9.140625" style="22"/>
    <col min="11265" max="11265" width="21" style="22" customWidth="1"/>
    <col min="11266" max="11269" width="9.140625" style="22"/>
    <col min="11270" max="11271" width="24.5703125" style="22" customWidth="1"/>
    <col min="11272" max="11272" width="2.85546875" style="22" customWidth="1"/>
    <col min="11273" max="11273" width="15" style="22" customWidth="1"/>
    <col min="11274" max="11274" width="14.140625" style="22" customWidth="1"/>
    <col min="11275" max="11275" width="12.5703125" style="22" customWidth="1"/>
    <col min="11276" max="11276" width="10.28515625" style="22" customWidth="1"/>
    <col min="11277" max="11520" width="9.140625" style="22"/>
    <col min="11521" max="11521" width="21" style="22" customWidth="1"/>
    <col min="11522" max="11525" width="9.140625" style="22"/>
    <col min="11526" max="11527" width="24.5703125" style="22" customWidth="1"/>
    <col min="11528" max="11528" width="2.85546875" style="22" customWidth="1"/>
    <col min="11529" max="11529" width="15" style="22" customWidth="1"/>
    <col min="11530" max="11530" width="14.140625" style="22" customWidth="1"/>
    <col min="11531" max="11531" width="12.5703125" style="22" customWidth="1"/>
    <col min="11532" max="11532" width="10.28515625" style="22" customWidth="1"/>
    <col min="11533" max="11776" width="9.140625" style="22"/>
    <col min="11777" max="11777" width="21" style="22" customWidth="1"/>
    <col min="11778" max="11781" width="9.140625" style="22"/>
    <col min="11782" max="11783" width="24.5703125" style="22" customWidth="1"/>
    <col min="11784" max="11784" width="2.85546875" style="22" customWidth="1"/>
    <col min="11785" max="11785" width="15" style="22" customWidth="1"/>
    <col min="11786" max="11786" width="14.140625" style="22" customWidth="1"/>
    <col min="11787" max="11787" width="12.5703125" style="22" customWidth="1"/>
    <col min="11788" max="11788" width="10.28515625" style="22" customWidth="1"/>
    <col min="11789" max="12032" width="9.140625" style="22"/>
    <col min="12033" max="12033" width="21" style="22" customWidth="1"/>
    <col min="12034" max="12037" width="9.140625" style="22"/>
    <col min="12038" max="12039" width="24.5703125" style="22" customWidth="1"/>
    <col min="12040" max="12040" width="2.85546875" style="22" customWidth="1"/>
    <col min="12041" max="12041" width="15" style="22" customWidth="1"/>
    <col min="12042" max="12042" width="14.140625" style="22" customWidth="1"/>
    <col min="12043" max="12043" width="12.5703125" style="22" customWidth="1"/>
    <col min="12044" max="12044" width="10.28515625" style="22" customWidth="1"/>
    <col min="12045" max="12288" width="9.140625" style="22"/>
    <col min="12289" max="12289" width="21" style="22" customWidth="1"/>
    <col min="12290" max="12293" width="9.140625" style="22"/>
    <col min="12294" max="12295" width="24.5703125" style="22" customWidth="1"/>
    <col min="12296" max="12296" width="2.85546875" style="22" customWidth="1"/>
    <col min="12297" max="12297" width="15" style="22" customWidth="1"/>
    <col min="12298" max="12298" width="14.140625" style="22" customWidth="1"/>
    <col min="12299" max="12299" width="12.5703125" style="22" customWidth="1"/>
    <col min="12300" max="12300" width="10.28515625" style="22" customWidth="1"/>
    <col min="12301" max="12544" width="9.140625" style="22"/>
    <col min="12545" max="12545" width="21" style="22" customWidth="1"/>
    <col min="12546" max="12549" width="9.140625" style="22"/>
    <col min="12550" max="12551" width="24.5703125" style="22" customWidth="1"/>
    <col min="12552" max="12552" width="2.85546875" style="22" customWidth="1"/>
    <col min="12553" max="12553" width="15" style="22" customWidth="1"/>
    <col min="12554" max="12554" width="14.140625" style="22" customWidth="1"/>
    <col min="12555" max="12555" width="12.5703125" style="22" customWidth="1"/>
    <col min="12556" max="12556" width="10.28515625" style="22" customWidth="1"/>
    <col min="12557" max="12800" width="9.140625" style="22"/>
    <col min="12801" max="12801" width="21" style="22" customWidth="1"/>
    <col min="12802" max="12805" width="9.140625" style="22"/>
    <col min="12806" max="12807" width="24.5703125" style="22" customWidth="1"/>
    <col min="12808" max="12808" width="2.85546875" style="22" customWidth="1"/>
    <col min="12809" max="12809" width="15" style="22" customWidth="1"/>
    <col min="12810" max="12810" width="14.140625" style="22" customWidth="1"/>
    <col min="12811" max="12811" width="12.5703125" style="22" customWidth="1"/>
    <col min="12812" max="12812" width="10.28515625" style="22" customWidth="1"/>
    <col min="12813" max="13056" width="9.140625" style="22"/>
    <col min="13057" max="13057" width="21" style="22" customWidth="1"/>
    <col min="13058" max="13061" width="9.140625" style="22"/>
    <col min="13062" max="13063" width="24.5703125" style="22" customWidth="1"/>
    <col min="13064" max="13064" width="2.85546875" style="22" customWidth="1"/>
    <col min="13065" max="13065" width="15" style="22" customWidth="1"/>
    <col min="13066" max="13066" width="14.140625" style="22" customWidth="1"/>
    <col min="13067" max="13067" width="12.5703125" style="22" customWidth="1"/>
    <col min="13068" max="13068" width="10.28515625" style="22" customWidth="1"/>
    <col min="13069" max="13312" width="9.140625" style="22"/>
    <col min="13313" max="13313" width="21" style="22" customWidth="1"/>
    <col min="13314" max="13317" width="9.140625" style="22"/>
    <col min="13318" max="13319" width="24.5703125" style="22" customWidth="1"/>
    <col min="13320" max="13320" width="2.85546875" style="22" customWidth="1"/>
    <col min="13321" max="13321" width="15" style="22" customWidth="1"/>
    <col min="13322" max="13322" width="14.140625" style="22" customWidth="1"/>
    <col min="13323" max="13323" width="12.5703125" style="22" customWidth="1"/>
    <col min="13324" max="13324" width="10.28515625" style="22" customWidth="1"/>
    <col min="13325" max="13568" width="9.140625" style="22"/>
    <col min="13569" max="13569" width="21" style="22" customWidth="1"/>
    <col min="13570" max="13573" width="9.140625" style="22"/>
    <col min="13574" max="13575" width="24.5703125" style="22" customWidth="1"/>
    <col min="13576" max="13576" width="2.85546875" style="22" customWidth="1"/>
    <col min="13577" max="13577" width="15" style="22" customWidth="1"/>
    <col min="13578" max="13578" width="14.140625" style="22" customWidth="1"/>
    <col min="13579" max="13579" width="12.5703125" style="22" customWidth="1"/>
    <col min="13580" max="13580" width="10.28515625" style="22" customWidth="1"/>
    <col min="13581" max="13824" width="9.140625" style="22"/>
    <col min="13825" max="13825" width="21" style="22" customWidth="1"/>
    <col min="13826" max="13829" width="9.140625" style="22"/>
    <col min="13830" max="13831" width="24.5703125" style="22" customWidth="1"/>
    <col min="13832" max="13832" width="2.85546875" style="22" customWidth="1"/>
    <col min="13833" max="13833" width="15" style="22" customWidth="1"/>
    <col min="13834" max="13834" width="14.140625" style="22" customWidth="1"/>
    <col min="13835" max="13835" width="12.5703125" style="22" customWidth="1"/>
    <col min="13836" max="13836" width="10.28515625" style="22" customWidth="1"/>
    <col min="13837" max="14080" width="9.140625" style="22"/>
    <col min="14081" max="14081" width="21" style="22" customWidth="1"/>
    <col min="14082" max="14085" width="9.140625" style="22"/>
    <col min="14086" max="14087" width="24.5703125" style="22" customWidth="1"/>
    <col min="14088" max="14088" width="2.85546875" style="22" customWidth="1"/>
    <col min="14089" max="14089" width="15" style="22" customWidth="1"/>
    <col min="14090" max="14090" width="14.140625" style="22" customWidth="1"/>
    <col min="14091" max="14091" width="12.5703125" style="22" customWidth="1"/>
    <col min="14092" max="14092" width="10.28515625" style="22" customWidth="1"/>
    <col min="14093" max="14336" width="9.140625" style="22"/>
    <col min="14337" max="14337" width="21" style="22" customWidth="1"/>
    <col min="14338" max="14341" width="9.140625" style="22"/>
    <col min="14342" max="14343" width="24.5703125" style="22" customWidth="1"/>
    <col min="14344" max="14344" width="2.85546875" style="22" customWidth="1"/>
    <col min="14345" max="14345" width="15" style="22" customWidth="1"/>
    <col min="14346" max="14346" width="14.140625" style="22" customWidth="1"/>
    <col min="14347" max="14347" width="12.5703125" style="22" customWidth="1"/>
    <col min="14348" max="14348" width="10.28515625" style="22" customWidth="1"/>
    <col min="14349" max="14592" width="9.140625" style="22"/>
    <col min="14593" max="14593" width="21" style="22" customWidth="1"/>
    <col min="14594" max="14597" width="9.140625" style="22"/>
    <col min="14598" max="14599" width="24.5703125" style="22" customWidth="1"/>
    <col min="14600" max="14600" width="2.85546875" style="22" customWidth="1"/>
    <col min="14601" max="14601" width="15" style="22" customWidth="1"/>
    <col min="14602" max="14602" width="14.140625" style="22" customWidth="1"/>
    <col min="14603" max="14603" width="12.5703125" style="22" customWidth="1"/>
    <col min="14604" max="14604" width="10.28515625" style="22" customWidth="1"/>
    <col min="14605" max="14848" width="9.140625" style="22"/>
    <col min="14849" max="14849" width="21" style="22" customWidth="1"/>
    <col min="14850" max="14853" width="9.140625" style="22"/>
    <col min="14854" max="14855" width="24.5703125" style="22" customWidth="1"/>
    <col min="14856" max="14856" width="2.85546875" style="22" customWidth="1"/>
    <col min="14857" max="14857" width="15" style="22" customWidth="1"/>
    <col min="14858" max="14858" width="14.140625" style="22" customWidth="1"/>
    <col min="14859" max="14859" width="12.5703125" style="22" customWidth="1"/>
    <col min="14860" max="14860" width="10.28515625" style="22" customWidth="1"/>
    <col min="14861" max="15104" width="9.140625" style="22"/>
    <col min="15105" max="15105" width="21" style="22" customWidth="1"/>
    <col min="15106" max="15109" width="9.140625" style="22"/>
    <col min="15110" max="15111" width="24.5703125" style="22" customWidth="1"/>
    <col min="15112" max="15112" width="2.85546875" style="22" customWidth="1"/>
    <col min="15113" max="15113" width="15" style="22" customWidth="1"/>
    <col min="15114" max="15114" width="14.140625" style="22" customWidth="1"/>
    <col min="15115" max="15115" width="12.5703125" style="22" customWidth="1"/>
    <col min="15116" max="15116" width="10.28515625" style="22" customWidth="1"/>
    <col min="15117" max="15360" width="9.140625" style="22"/>
    <col min="15361" max="15361" width="21" style="22" customWidth="1"/>
    <col min="15362" max="15365" width="9.140625" style="22"/>
    <col min="15366" max="15367" width="24.5703125" style="22" customWidth="1"/>
    <col min="15368" max="15368" width="2.85546875" style="22" customWidth="1"/>
    <col min="15369" max="15369" width="15" style="22" customWidth="1"/>
    <col min="15370" max="15370" width="14.140625" style="22" customWidth="1"/>
    <col min="15371" max="15371" width="12.5703125" style="22" customWidth="1"/>
    <col min="15372" max="15372" width="10.28515625" style="22" customWidth="1"/>
    <col min="15373" max="15616" width="9.140625" style="22"/>
    <col min="15617" max="15617" width="21" style="22" customWidth="1"/>
    <col min="15618" max="15621" width="9.140625" style="22"/>
    <col min="15622" max="15623" width="24.5703125" style="22" customWidth="1"/>
    <col min="15624" max="15624" width="2.85546875" style="22" customWidth="1"/>
    <col min="15625" max="15625" width="15" style="22" customWidth="1"/>
    <col min="15626" max="15626" width="14.140625" style="22" customWidth="1"/>
    <col min="15627" max="15627" width="12.5703125" style="22" customWidth="1"/>
    <col min="15628" max="15628" width="10.28515625" style="22" customWidth="1"/>
    <col min="15629" max="15872" width="9.140625" style="22"/>
    <col min="15873" max="15873" width="21" style="22" customWidth="1"/>
    <col min="15874" max="15877" width="9.140625" style="22"/>
    <col min="15878" max="15879" width="24.5703125" style="22" customWidth="1"/>
    <col min="15880" max="15880" width="2.85546875" style="22" customWidth="1"/>
    <col min="15881" max="15881" width="15" style="22" customWidth="1"/>
    <col min="15882" max="15882" width="14.140625" style="22" customWidth="1"/>
    <col min="15883" max="15883" width="12.5703125" style="22" customWidth="1"/>
    <col min="15884" max="15884" width="10.28515625" style="22" customWidth="1"/>
    <col min="15885" max="16128" width="9.140625" style="22"/>
    <col min="16129" max="16129" width="21" style="22" customWidth="1"/>
    <col min="16130" max="16133" width="9.140625" style="22"/>
    <col min="16134" max="16135" width="24.5703125" style="22" customWidth="1"/>
    <col min="16136" max="16136" width="2.85546875" style="22" customWidth="1"/>
    <col min="16137" max="16137" width="15" style="22" customWidth="1"/>
    <col min="16138" max="16138" width="14.140625" style="22" customWidth="1"/>
    <col min="16139" max="16139" width="12.5703125" style="22" customWidth="1"/>
    <col min="16140" max="16140" width="10.28515625" style="22" customWidth="1"/>
    <col min="16141" max="16384" width="9.140625" style="22"/>
  </cols>
  <sheetData>
    <row r="1" spans="1:24" ht="15.7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29"/>
      <c r="K1" s="29"/>
      <c r="L1" s="29"/>
      <c r="M1" s="29"/>
      <c r="N1" s="29"/>
      <c r="O1" s="29"/>
      <c r="P1" s="29"/>
    </row>
    <row r="2" spans="1:24" ht="15.75">
      <c r="A2" s="156" t="s">
        <v>1</v>
      </c>
      <c r="B2" s="156"/>
      <c r="C2" s="156"/>
      <c r="D2" s="156"/>
      <c r="E2" s="156"/>
      <c r="F2" s="156"/>
      <c r="G2" s="156"/>
      <c r="H2" s="156"/>
      <c r="I2" s="156"/>
      <c r="K2" s="153"/>
      <c r="Q2" s="153"/>
      <c r="R2" s="153"/>
    </row>
    <row r="3" spans="1:24" ht="15.75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20"/>
      <c r="Q3" s="153"/>
      <c r="R3" s="153"/>
    </row>
    <row r="4" spans="1:24" ht="15.75">
      <c r="F4" s="154" t="s">
        <v>2</v>
      </c>
      <c r="G4" s="155"/>
      <c r="K4" s="152"/>
    </row>
    <row r="5" spans="1:24">
      <c r="E5" s="30"/>
      <c r="F5" s="31" t="s">
        <v>3</v>
      </c>
      <c r="G5" s="31" t="s">
        <v>4</v>
      </c>
      <c r="K5" s="83"/>
    </row>
    <row r="6" spans="1:24">
      <c r="A6" s="22" t="s">
        <v>5</v>
      </c>
      <c r="F6" s="32"/>
      <c r="G6" s="33"/>
      <c r="K6" s="83"/>
    </row>
    <row r="7" spans="1:24">
      <c r="B7" s="22" t="s">
        <v>6</v>
      </c>
      <c r="F7" s="109">
        <v>10826612</v>
      </c>
      <c r="G7" s="34"/>
      <c r="J7" s="83"/>
      <c r="K7" s="83"/>
    </row>
    <row r="8" spans="1:24">
      <c r="B8" s="22" t="s">
        <v>7</v>
      </c>
      <c r="F8" s="109">
        <v>0</v>
      </c>
      <c r="G8" s="33"/>
      <c r="K8" s="83"/>
    </row>
    <row r="9" spans="1:24">
      <c r="B9" s="22" t="s">
        <v>8</v>
      </c>
      <c r="F9" s="109">
        <v>250000</v>
      </c>
      <c r="G9" s="34"/>
      <c r="K9" s="83"/>
    </row>
    <row r="10" spans="1:24">
      <c r="B10" s="22" t="s">
        <v>9</v>
      </c>
      <c r="F10" s="32">
        <v>25000</v>
      </c>
      <c r="G10" s="33"/>
      <c r="K10" s="83"/>
    </row>
    <row r="11" spans="1:24">
      <c r="B11" s="22" t="s">
        <v>10</v>
      </c>
      <c r="F11" s="32">
        <v>8000</v>
      </c>
      <c r="G11" s="35"/>
      <c r="K11" s="83"/>
    </row>
    <row r="12" spans="1:24">
      <c r="B12" s="83" t="s">
        <v>11</v>
      </c>
      <c r="F12" s="32">
        <v>20000</v>
      </c>
      <c r="G12" s="35"/>
      <c r="K12" s="83"/>
    </row>
    <row r="13" spans="1:24">
      <c r="B13" s="83" t="s">
        <v>12</v>
      </c>
      <c r="F13" s="32">
        <v>35000</v>
      </c>
      <c r="G13" s="32"/>
      <c r="K13" s="83"/>
      <c r="V13" s="8"/>
      <c r="X13" s="83"/>
    </row>
    <row r="14" spans="1:24">
      <c r="F14" s="32"/>
      <c r="G14" s="36"/>
      <c r="K14" s="83"/>
      <c r="V14" s="8"/>
      <c r="X14" s="83"/>
    </row>
    <row r="15" spans="1:24">
      <c r="F15" s="32"/>
      <c r="G15" s="120"/>
      <c r="K15" s="83"/>
      <c r="V15" s="8"/>
      <c r="X15" s="83"/>
    </row>
    <row r="16" spans="1:24">
      <c r="F16" s="33"/>
      <c r="G16" s="37">
        <f>SUM(F7:F15)</f>
        <v>11164612</v>
      </c>
      <c r="K16" s="83"/>
      <c r="V16" s="8"/>
      <c r="X16" s="83"/>
    </row>
    <row r="17" spans="1:11">
      <c r="F17" s="33"/>
      <c r="G17" s="37"/>
      <c r="K17" s="83"/>
    </row>
    <row r="18" spans="1:11">
      <c r="F18" s="33"/>
      <c r="G18" s="33"/>
      <c r="K18" s="83"/>
    </row>
    <row r="19" spans="1:11">
      <c r="A19" s="83" t="s">
        <v>13</v>
      </c>
      <c r="F19" s="33"/>
      <c r="G19" s="33"/>
      <c r="K19" s="83"/>
    </row>
    <row r="20" spans="1:11">
      <c r="B20" s="22" t="s">
        <v>14</v>
      </c>
      <c r="F20" s="32">
        <v>26000</v>
      </c>
      <c r="G20" s="33"/>
      <c r="K20" s="83"/>
    </row>
    <row r="21" spans="1:11">
      <c r="B21" s="83" t="s">
        <v>15</v>
      </c>
      <c r="F21" s="109">
        <v>135000</v>
      </c>
      <c r="G21" s="33"/>
      <c r="K21" s="83"/>
    </row>
    <row r="22" spans="1:11">
      <c r="B22" s="83" t="s">
        <v>16</v>
      </c>
      <c r="F22" s="109">
        <v>90000</v>
      </c>
      <c r="G22" s="33"/>
      <c r="K22" s="83"/>
    </row>
    <row r="23" spans="1:11">
      <c r="B23" s="83"/>
      <c r="F23" s="32"/>
      <c r="G23" s="33"/>
      <c r="K23" s="83"/>
    </row>
    <row r="24" spans="1:11">
      <c r="F24" s="32"/>
      <c r="G24" s="36">
        <f>SUM(F20:F24)</f>
        <v>251000</v>
      </c>
      <c r="I24" s="83"/>
      <c r="K24" s="83"/>
    </row>
    <row r="25" spans="1:11">
      <c r="F25" s="33"/>
      <c r="G25" s="33"/>
      <c r="I25" s="83"/>
      <c r="J25" s="83"/>
      <c r="K25" s="83"/>
    </row>
    <row r="26" spans="1:11">
      <c r="F26" s="33"/>
      <c r="G26" s="33"/>
      <c r="J26" s="83"/>
      <c r="K26" s="83"/>
    </row>
    <row r="27" spans="1:11">
      <c r="F27" s="32"/>
      <c r="G27" s="33"/>
      <c r="K27" s="83"/>
    </row>
    <row r="28" spans="1:11">
      <c r="A28" s="22" t="s">
        <v>17</v>
      </c>
      <c r="F28" s="109"/>
      <c r="G28" s="109"/>
      <c r="K28" s="83"/>
    </row>
    <row r="29" spans="1:11">
      <c r="A29" s="83"/>
      <c r="C29" s="83"/>
      <c r="F29" s="109">
        <v>511000</v>
      </c>
      <c r="G29" s="158">
        <v>0</v>
      </c>
      <c r="K29" s="83"/>
    </row>
    <row r="30" spans="1:11">
      <c r="C30" s="83"/>
      <c r="F30" s="159"/>
      <c r="G30" s="110"/>
      <c r="K30" s="83"/>
    </row>
    <row r="31" spans="1:11">
      <c r="F31" s="110"/>
      <c r="G31" s="111">
        <f>SUM(F28:F30)</f>
        <v>511000</v>
      </c>
    </row>
    <row r="32" spans="1:11">
      <c r="F32" s="33"/>
      <c r="G32" s="36"/>
    </row>
    <row r="33" spans="1:14">
      <c r="F33" s="33"/>
      <c r="G33" s="33"/>
    </row>
    <row r="34" spans="1:14">
      <c r="B34" s="20" t="s">
        <v>18</v>
      </c>
      <c r="D34" s="20"/>
      <c r="F34" s="36"/>
      <c r="G34" s="38">
        <f>G16+G24+G31</f>
        <v>11926612</v>
      </c>
      <c r="I34" s="47">
        <f>TOTAL!G34</f>
        <v>11926612</v>
      </c>
      <c r="J34" s="47"/>
    </row>
    <row r="35" spans="1:14" ht="15.75">
      <c r="F35" s="39"/>
      <c r="G35" s="40"/>
      <c r="I35" s="47">
        <f>G34-I34</f>
        <v>0</v>
      </c>
      <c r="L35" s="152"/>
    </row>
    <row r="36" spans="1:14">
      <c r="F36" s="39"/>
      <c r="G36" s="40"/>
      <c r="L36" s="41"/>
    </row>
    <row r="37" spans="1:14" ht="15.75">
      <c r="F37" s="39"/>
      <c r="G37" s="40"/>
      <c r="K37" s="152"/>
    </row>
    <row r="38" spans="1:14">
      <c r="F38" s="39"/>
      <c r="G38" s="40"/>
      <c r="K38" s="41"/>
    </row>
    <row r="39" spans="1:14">
      <c r="F39" s="40"/>
      <c r="G39" s="40"/>
    </row>
    <row r="40" spans="1:14" ht="15.75">
      <c r="A40" s="156" t="s">
        <v>19</v>
      </c>
      <c r="B40" s="156"/>
      <c r="C40" s="156"/>
      <c r="D40" s="156"/>
      <c r="E40" s="156"/>
      <c r="F40" s="156"/>
      <c r="G40" s="156"/>
      <c r="H40" s="156"/>
      <c r="I40" s="156"/>
    </row>
    <row r="41" spans="1:14" ht="15.75">
      <c r="A41" s="156" t="s">
        <v>1</v>
      </c>
      <c r="B41" s="156"/>
      <c r="C41" s="156"/>
      <c r="D41" s="156"/>
      <c r="E41" s="156"/>
      <c r="F41" s="156"/>
      <c r="G41" s="156"/>
      <c r="H41" s="156"/>
      <c r="I41" s="156"/>
    </row>
    <row r="42" spans="1:14" ht="15.75">
      <c r="A42" s="152"/>
      <c r="B42" s="152"/>
      <c r="C42" s="152"/>
      <c r="D42" s="152"/>
      <c r="E42" s="152"/>
      <c r="F42" s="152"/>
      <c r="G42" s="152"/>
      <c r="H42" s="152"/>
      <c r="I42" s="152"/>
      <c r="J42" s="152"/>
      <c r="M42" s="152"/>
      <c r="N42" s="152"/>
    </row>
    <row r="43" spans="1:14">
      <c r="F43" s="154" t="s">
        <v>2</v>
      </c>
      <c r="G43" s="155"/>
      <c r="J43" s="41"/>
      <c r="M43" s="41"/>
      <c r="N43" s="41"/>
    </row>
    <row r="44" spans="1:14">
      <c r="E44" s="30"/>
      <c r="F44" s="31" t="s">
        <v>3</v>
      </c>
      <c r="G44" s="31" t="s">
        <v>4</v>
      </c>
    </row>
    <row r="45" spans="1:14">
      <c r="A45" s="22" t="s">
        <v>20</v>
      </c>
      <c r="F45" s="33"/>
      <c r="G45" s="33"/>
    </row>
    <row r="46" spans="1:14">
      <c r="B46" s="22" t="s">
        <v>21</v>
      </c>
      <c r="F46" s="109">
        <v>96310</v>
      </c>
      <c r="G46" s="110"/>
    </row>
    <row r="47" spans="1:14">
      <c r="B47" s="22" t="s">
        <v>22</v>
      </c>
      <c r="F47" s="109">
        <v>96310</v>
      </c>
      <c r="G47" s="110"/>
    </row>
    <row r="48" spans="1:14">
      <c r="B48" s="22" t="s">
        <v>23</v>
      </c>
      <c r="F48" s="109">
        <v>178024</v>
      </c>
      <c r="G48" s="110"/>
    </row>
    <row r="49" spans="1:11">
      <c r="F49" s="110"/>
      <c r="G49" s="111">
        <f>SUM(F46:F48)</f>
        <v>370644</v>
      </c>
      <c r="K49" s="9"/>
    </row>
    <row r="50" spans="1:11">
      <c r="F50" s="110"/>
      <c r="G50" s="111"/>
    </row>
    <row r="51" spans="1:11">
      <c r="A51" s="22" t="s">
        <v>24</v>
      </c>
      <c r="F51" s="109"/>
      <c r="G51" s="110"/>
    </row>
    <row r="52" spans="1:11">
      <c r="F52" s="109"/>
      <c r="G52" s="110"/>
      <c r="I52" s="83"/>
    </row>
    <row r="53" spans="1:11">
      <c r="B53" s="83"/>
      <c r="F53" s="109"/>
      <c r="G53" s="110"/>
      <c r="I53" s="83"/>
    </row>
    <row r="54" spans="1:11">
      <c r="B54" s="83"/>
      <c r="F54" s="109"/>
      <c r="G54" s="110"/>
    </row>
    <row r="55" spans="1:11">
      <c r="B55" s="83"/>
      <c r="F55" s="109"/>
      <c r="G55" s="110"/>
    </row>
    <row r="56" spans="1:11">
      <c r="F56" s="109"/>
      <c r="G56" s="109"/>
    </row>
    <row r="57" spans="1:11">
      <c r="B57" s="83"/>
      <c r="F57" s="109"/>
      <c r="G57" s="109"/>
    </row>
    <row r="58" spans="1:11">
      <c r="F58" s="109"/>
      <c r="G58" s="111"/>
    </row>
    <row r="59" spans="1:11">
      <c r="F59" s="110"/>
      <c r="G59" s="110"/>
    </row>
    <row r="60" spans="1:11">
      <c r="F60" s="110"/>
      <c r="G60" s="111"/>
    </row>
    <row r="61" spans="1:11">
      <c r="A61" s="22" t="s">
        <v>5</v>
      </c>
      <c r="F61" s="109"/>
      <c r="G61" s="110"/>
    </row>
    <row r="62" spans="1:11">
      <c r="B62" s="83"/>
      <c r="F62" s="109"/>
      <c r="G62" s="110"/>
    </row>
    <row r="63" spans="1:11">
      <c r="B63" s="83"/>
      <c r="F63" s="109"/>
      <c r="G63" s="110"/>
    </row>
    <row r="64" spans="1:11">
      <c r="B64" s="83"/>
      <c r="F64" s="112"/>
      <c r="G64" s="110"/>
    </row>
    <row r="65" spans="3:7">
      <c r="F65" s="109"/>
      <c r="G65" s="111">
        <f>SUM(F62:F64)</f>
        <v>0</v>
      </c>
    </row>
    <row r="66" spans="3:7">
      <c r="F66" s="110"/>
      <c r="G66" s="110"/>
    </row>
    <row r="67" spans="3:7">
      <c r="F67" s="110"/>
      <c r="G67" s="110"/>
    </row>
    <row r="68" spans="3:7">
      <c r="F68" s="110"/>
      <c r="G68" s="110"/>
    </row>
    <row r="69" spans="3:7">
      <c r="F69" s="110"/>
      <c r="G69" s="110"/>
    </row>
    <row r="70" spans="3:7">
      <c r="C70" s="20" t="s">
        <v>25</v>
      </c>
      <c r="F70" s="111"/>
      <c r="G70" s="113">
        <f>G49+G58+G65</f>
        <v>370644</v>
      </c>
    </row>
    <row r="71" spans="3:7">
      <c r="F71" s="109"/>
      <c r="G71" s="110"/>
    </row>
    <row r="72" spans="3:7">
      <c r="F72" s="110"/>
      <c r="G72" s="111"/>
    </row>
    <row r="73" spans="3:7">
      <c r="C73" s="20" t="s">
        <v>26</v>
      </c>
      <c r="D73" s="20"/>
      <c r="F73" s="33"/>
      <c r="G73" s="42">
        <f>G70+G34</f>
        <v>12297256</v>
      </c>
    </row>
    <row r="74" spans="3:7">
      <c r="F74" s="43"/>
      <c r="G74" s="40"/>
    </row>
    <row r="75" spans="3:7">
      <c r="F75" s="39"/>
      <c r="G75" s="40"/>
    </row>
  </sheetData>
  <mergeCells count="6">
    <mergeCell ref="F43:G43"/>
    <mergeCell ref="A1:I1"/>
    <mergeCell ref="A2:I2"/>
    <mergeCell ref="F4:G4"/>
    <mergeCell ref="A40:I40"/>
    <mergeCell ref="A41:I41"/>
  </mergeCells>
  <printOptions gridLines="1"/>
  <pageMargins left="0.75" right="0.75" top="1" bottom="1" header="0.5" footer="0.25"/>
  <pageSetup scale="99" fitToHeight="2"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view="pageLayout" zoomScaleNormal="86" workbookViewId="0">
      <selection activeCell="J35" sqref="J35"/>
    </sheetView>
  </sheetViews>
  <sheetFormatPr defaultRowHeight="12.75"/>
  <cols>
    <col min="1" max="1" width="20.5703125" customWidth="1"/>
    <col min="2" max="2" width="28.140625" customWidth="1"/>
    <col min="3" max="3" width="15.7109375" hidden="1" customWidth="1"/>
    <col min="4" max="4" width="14.42578125" hidden="1" customWidth="1"/>
    <col min="5" max="6" width="15.7109375" hidden="1" customWidth="1"/>
    <col min="7" max="9" width="15.7109375" customWidth="1"/>
    <col min="10" max="10" width="50.42578125" customWidth="1"/>
    <col min="11" max="11" width="14.5703125" customWidth="1"/>
  </cols>
  <sheetData>
    <row r="1" spans="1:12">
      <c r="A1" s="1" t="s">
        <v>27</v>
      </c>
      <c r="B1" t="s">
        <v>300</v>
      </c>
    </row>
    <row r="2" spans="1:12">
      <c r="A2" s="1"/>
    </row>
    <row r="3" spans="1:12">
      <c r="A3" s="2" t="s">
        <v>29</v>
      </c>
      <c r="B3" s="2" t="s">
        <v>30</v>
      </c>
      <c r="C3" s="153" t="s">
        <v>31</v>
      </c>
      <c r="D3" s="153" t="s">
        <v>32</v>
      </c>
      <c r="E3" s="153" t="s">
        <v>33</v>
      </c>
      <c r="F3" s="153" t="s">
        <v>71</v>
      </c>
      <c r="G3" s="153" t="s">
        <v>34</v>
      </c>
      <c r="H3" s="153" t="s">
        <v>71</v>
      </c>
      <c r="I3" s="153" t="s">
        <v>35</v>
      </c>
      <c r="J3" s="2" t="s">
        <v>36</v>
      </c>
    </row>
    <row r="4" spans="1:12">
      <c r="A4" s="2"/>
      <c r="B4" s="2"/>
      <c r="C4" s="153"/>
      <c r="D4" s="153"/>
      <c r="E4" s="153"/>
      <c r="F4" s="153"/>
      <c r="G4" s="153"/>
      <c r="H4" s="153"/>
      <c r="I4" s="153"/>
      <c r="J4" s="2"/>
    </row>
    <row r="5" spans="1:12" hidden="1">
      <c r="A5" t="s">
        <v>301</v>
      </c>
      <c r="B5" t="s">
        <v>302</v>
      </c>
      <c r="C5" s="7">
        <v>79750</v>
      </c>
      <c r="D5" s="7">
        <v>-24750</v>
      </c>
      <c r="E5" s="6">
        <v>0</v>
      </c>
      <c r="F5" s="6">
        <v>0</v>
      </c>
      <c r="G5" s="6">
        <f t="shared" ref="E5:G17" si="0">E5+F5</f>
        <v>0</v>
      </c>
      <c r="H5" s="6">
        <v>0</v>
      </c>
      <c r="I5" s="6"/>
    </row>
    <row r="6" spans="1:12">
      <c r="A6" t="s">
        <v>303</v>
      </c>
      <c r="B6" t="s">
        <v>304</v>
      </c>
      <c r="C6" s="7">
        <v>1000</v>
      </c>
      <c r="D6" s="7">
        <v>0</v>
      </c>
      <c r="E6" s="6">
        <f t="shared" si="0"/>
        <v>1000</v>
      </c>
      <c r="F6" s="6"/>
      <c r="G6" s="6">
        <f t="shared" si="0"/>
        <v>1000</v>
      </c>
      <c r="H6" s="6">
        <v>0</v>
      </c>
      <c r="I6" s="6">
        <f>G6+H6</f>
        <v>1000</v>
      </c>
    </row>
    <row r="7" spans="1:12">
      <c r="A7" t="s">
        <v>305</v>
      </c>
      <c r="B7" t="s">
        <v>46</v>
      </c>
      <c r="C7" s="4">
        <v>6177</v>
      </c>
      <c r="D7" s="4">
        <v>-4207</v>
      </c>
      <c r="E7" s="4">
        <v>7</v>
      </c>
      <c r="F7" s="4">
        <v>0</v>
      </c>
      <c r="G7" s="6">
        <f t="shared" si="0"/>
        <v>7</v>
      </c>
      <c r="H7" s="6">
        <v>0</v>
      </c>
      <c r="I7" s="6">
        <f t="shared" ref="I7:I17" si="1">G7+H7</f>
        <v>7</v>
      </c>
      <c r="J7" s="13">
        <v>7.6499999999999999E-2</v>
      </c>
    </row>
    <row r="8" spans="1:12">
      <c r="A8" s="19" t="s">
        <v>306</v>
      </c>
      <c r="B8" s="19" t="s">
        <v>48</v>
      </c>
      <c r="C8" s="80">
        <v>10595</v>
      </c>
      <c r="D8" s="80">
        <v>-2724</v>
      </c>
      <c r="E8" s="89">
        <v>15</v>
      </c>
      <c r="F8" s="89">
        <v>0</v>
      </c>
      <c r="G8" s="106">
        <f t="shared" si="0"/>
        <v>15</v>
      </c>
      <c r="H8" s="106">
        <v>0</v>
      </c>
      <c r="I8" s="6">
        <f t="shared" si="1"/>
        <v>15</v>
      </c>
      <c r="J8" s="117">
        <v>0.1585</v>
      </c>
      <c r="K8" s="19"/>
      <c r="L8" s="19"/>
    </row>
    <row r="9" spans="1:12">
      <c r="A9" s="19" t="s">
        <v>307</v>
      </c>
      <c r="B9" s="19" t="s">
        <v>308</v>
      </c>
      <c r="C9" s="80">
        <v>424000</v>
      </c>
      <c r="D9" s="80">
        <v>75000</v>
      </c>
      <c r="E9" s="89">
        <v>499000</v>
      </c>
      <c r="F9" s="89">
        <f>-175000+1759-1889</f>
        <v>-175130</v>
      </c>
      <c r="G9" s="106">
        <f t="shared" si="0"/>
        <v>323870</v>
      </c>
      <c r="H9" s="106">
        <v>0</v>
      </c>
      <c r="I9" s="6">
        <f t="shared" si="1"/>
        <v>323870</v>
      </c>
      <c r="J9" s="19" t="s">
        <v>309</v>
      </c>
      <c r="K9" s="19"/>
      <c r="L9" s="19"/>
    </row>
    <row r="10" spans="1:12">
      <c r="A10" s="19" t="s">
        <v>310</v>
      </c>
      <c r="B10" s="19" t="s">
        <v>311</v>
      </c>
      <c r="C10" s="80">
        <v>1000</v>
      </c>
      <c r="D10" s="80">
        <v>0</v>
      </c>
      <c r="E10" s="89">
        <f t="shared" si="0"/>
        <v>1000</v>
      </c>
      <c r="F10" s="89"/>
      <c r="G10" s="106">
        <f t="shared" si="0"/>
        <v>1000</v>
      </c>
      <c r="H10" s="106">
        <v>0</v>
      </c>
      <c r="I10" s="6">
        <f t="shared" si="1"/>
        <v>1000</v>
      </c>
      <c r="J10" s="19"/>
      <c r="K10" s="19"/>
      <c r="L10" s="19"/>
    </row>
    <row r="11" spans="1:12" hidden="1">
      <c r="A11" s="19" t="s">
        <v>312</v>
      </c>
      <c r="B11" s="19" t="s">
        <v>313</v>
      </c>
      <c r="C11" s="89">
        <v>36083</v>
      </c>
      <c r="D11" s="89">
        <v>-36083</v>
      </c>
      <c r="E11" s="89">
        <f t="shared" si="0"/>
        <v>0</v>
      </c>
      <c r="F11" s="89"/>
      <c r="G11" s="106">
        <f t="shared" si="0"/>
        <v>0</v>
      </c>
      <c r="H11" s="106">
        <v>0</v>
      </c>
      <c r="I11" s="6">
        <f t="shared" si="1"/>
        <v>0</v>
      </c>
      <c r="J11" s="19"/>
      <c r="K11" s="19"/>
      <c r="L11" s="19"/>
    </row>
    <row r="12" spans="1:12">
      <c r="A12" s="19" t="s">
        <v>314</v>
      </c>
      <c r="B12" s="19" t="s">
        <v>315</v>
      </c>
      <c r="C12" s="89">
        <v>672292</v>
      </c>
      <c r="D12" s="89">
        <v>-46000</v>
      </c>
      <c r="E12" s="89">
        <v>449795</v>
      </c>
      <c r="F12" s="89">
        <v>0</v>
      </c>
      <c r="G12" s="106">
        <f t="shared" si="0"/>
        <v>449795</v>
      </c>
      <c r="H12" s="106">
        <f>15000</f>
        <v>15000</v>
      </c>
      <c r="I12" s="6">
        <f t="shared" si="1"/>
        <v>464795</v>
      </c>
      <c r="J12" s="19" t="s">
        <v>316</v>
      </c>
      <c r="K12" s="19"/>
      <c r="L12" s="19"/>
    </row>
    <row r="13" spans="1:12">
      <c r="A13" s="141" t="s">
        <v>317</v>
      </c>
      <c r="B13" s="99" t="s">
        <v>318</v>
      </c>
      <c r="C13" s="100">
        <v>45900</v>
      </c>
      <c r="D13" s="101">
        <v>0</v>
      </c>
      <c r="E13" s="100">
        <v>0</v>
      </c>
      <c r="F13" s="100">
        <v>45900</v>
      </c>
      <c r="G13" s="100">
        <f>E13+F13</f>
        <v>45900</v>
      </c>
      <c r="H13" s="100">
        <v>1000</v>
      </c>
      <c r="I13" s="6">
        <f t="shared" si="1"/>
        <v>46900</v>
      </c>
      <c r="J13" s="102" t="s">
        <v>319</v>
      </c>
      <c r="K13" s="19"/>
      <c r="L13" s="19"/>
    </row>
    <row r="14" spans="1:12">
      <c r="A14" s="19" t="s">
        <v>320</v>
      </c>
      <c r="B14" s="19" t="s">
        <v>321</v>
      </c>
      <c r="C14" s="89">
        <v>4800</v>
      </c>
      <c r="D14" s="89">
        <v>-4500</v>
      </c>
      <c r="E14" s="89">
        <f>C14+D14</f>
        <v>300</v>
      </c>
      <c r="F14" s="89"/>
      <c r="G14" s="106">
        <f t="shared" si="0"/>
        <v>300</v>
      </c>
      <c r="H14" s="106">
        <v>0</v>
      </c>
      <c r="I14" s="6">
        <f t="shared" si="1"/>
        <v>300</v>
      </c>
      <c r="J14" s="19"/>
      <c r="K14" s="19"/>
      <c r="L14" s="19"/>
    </row>
    <row r="15" spans="1:12">
      <c r="A15" s="19" t="s">
        <v>322</v>
      </c>
      <c r="B15" s="19" t="s">
        <v>46</v>
      </c>
      <c r="C15" s="89">
        <v>54191</v>
      </c>
      <c r="D15" s="89">
        <v>-6280</v>
      </c>
      <c r="E15" s="89">
        <v>34409</v>
      </c>
      <c r="F15" s="89">
        <v>0</v>
      </c>
      <c r="G15" s="106">
        <f t="shared" si="0"/>
        <v>34409</v>
      </c>
      <c r="H15" s="106">
        <f>16000*0.0765</f>
        <v>1224</v>
      </c>
      <c r="I15" s="6">
        <f t="shared" si="1"/>
        <v>35633</v>
      </c>
      <c r="J15" s="136">
        <v>7.6499999999999999E-2</v>
      </c>
      <c r="K15" s="19"/>
      <c r="L15" s="19"/>
    </row>
    <row r="16" spans="1:12">
      <c r="A16" s="19" t="s">
        <v>323</v>
      </c>
      <c r="B16" s="19" t="s">
        <v>48</v>
      </c>
      <c r="C16" s="89">
        <v>92939</v>
      </c>
      <c r="D16" s="89">
        <v>-3317</v>
      </c>
      <c r="E16" s="89">
        <v>66075</v>
      </c>
      <c r="F16" s="89">
        <v>0</v>
      </c>
      <c r="G16" s="106">
        <f t="shared" si="0"/>
        <v>66075</v>
      </c>
      <c r="H16" s="106">
        <v>15027</v>
      </c>
      <c r="I16" s="6">
        <f t="shared" si="1"/>
        <v>81102</v>
      </c>
      <c r="J16" s="117">
        <v>0.1585</v>
      </c>
      <c r="K16" s="19"/>
      <c r="L16" s="19"/>
    </row>
    <row r="17" spans="1:12">
      <c r="A17" s="19" t="s">
        <v>324</v>
      </c>
      <c r="B17" s="19" t="s">
        <v>325</v>
      </c>
      <c r="C17" s="89">
        <v>73965</v>
      </c>
      <c r="D17" s="89">
        <v>-1277</v>
      </c>
      <c r="E17" s="89">
        <v>63420</v>
      </c>
      <c r="F17" s="89">
        <v>0</v>
      </c>
      <c r="G17" s="106">
        <f t="shared" si="0"/>
        <v>63420</v>
      </c>
      <c r="H17" s="106">
        <f>(5700*15)-63420</f>
        <v>22080</v>
      </c>
      <c r="I17" s="6">
        <f t="shared" si="1"/>
        <v>85500</v>
      </c>
      <c r="J17" s="19" t="s">
        <v>51</v>
      </c>
      <c r="K17" s="19"/>
      <c r="L17" s="19"/>
    </row>
    <row r="18" spans="1:12">
      <c r="A18" s="19"/>
      <c r="B18" s="19"/>
      <c r="C18" s="89"/>
      <c r="D18" s="89"/>
      <c r="E18" s="89"/>
      <c r="F18" s="89"/>
      <c r="G18" s="89"/>
      <c r="H18" s="89"/>
      <c r="I18" s="89"/>
      <c r="J18" s="19"/>
      <c r="K18" s="19"/>
      <c r="L18" s="19"/>
    </row>
    <row r="19" spans="1:12">
      <c r="C19" s="4"/>
      <c r="D19" s="4"/>
      <c r="E19" s="4"/>
      <c r="F19" s="4"/>
      <c r="G19" s="4"/>
      <c r="H19" s="4"/>
      <c r="I19" s="4"/>
    </row>
    <row r="20" spans="1:12">
      <c r="E20" s="4"/>
      <c r="F20" s="4"/>
      <c r="G20" s="4"/>
      <c r="H20" s="4"/>
      <c r="I20" s="4"/>
    </row>
    <row r="21" spans="1:12">
      <c r="E21" s="4"/>
      <c r="F21" s="4"/>
      <c r="G21" s="4"/>
      <c r="H21" s="4"/>
      <c r="I21" s="4"/>
    </row>
    <row r="22" spans="1:12">
      <c r="E22" s="4"/>
      <c r="F22" s="4"/>
      <c r="G22" s="4"/>
      <c r="H22" s="4"/>
      <c r="I22" s="4"/>
    </row>
    <row r="27" spans="1:12">
      <c r="A27" t="s">
        <v>67</v>
      </c>
      <c r="B27" t="s">
        <v>300</v>
      </c>
      <c r="C27" s="6">
        <f>SUM(C5:C22)</f>
        <v>1502692</v>
      </c>
      <c r="D27" s="6">
        <f>SUM(D5:D22)</f>
        <v>-54138</v>
      </c>
      <c r="E27" s="4">
        <f>SUM(E5:E22)</f>
        <v>1115021</v>
      </c>
      <c r="F27" s="6">
        <f>SUM(F5:F22)</f>
        <v>-129230</v>
      </c>
      <c r="G27" s="4">
        <f>SUM(G5:G22)</f>
        <v>985791</v>
      </c>
      <c r="H27" s="4">
        <f t="shared" ref="H27:I27" si="2">SUM(H5:H22)</f>
        <v>54331</v>
      </c>
      <c r="I27" s="4">
        <f t="shared" si="2"/>
        <v>1040122</v>
      </c>
      <c r="K27" s="6"/>
    </row>
    <row r="28" spans="1:12">
      <c r="E28" s="6"/>
      <c r="F28" s="6"/>
      <c r="G28" s="6"/>
      <c r="H28" s="6"/>
      <c r="I28" s="6"/>
    </row>
  </sheetData>
  <printOptions gridLines="1"/>
  <pageMargins left="0.75" right="0.75" top="1" bottom="1" header="0.5" footer="0.25"/>
  <pageSetup scale="83"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view="pageLayout" zoomScaleNormal="86" workbookViewId="0">
      <selection activeCell="J35" sqref="J35"/>
    </sheetView>
  </sheetViews>
  <sheetFormatPr defaultRowHeight="12.75"/>
  <cols>
    <col min="1" max="1" width="20.7109375" customWidth="1"/>
    <col min="2" max="2" width="26.140625" customWidth="1"/>
    <col min="3" max="3" width="15.85546875" hidden="1" customWidth="1"/>
    <col min="4" max="6" width="15.7109375" hidden="1" customWidth="1"/>
    <col min="7" max="9" width="15.7109375" customWidth="1"/>
    <col min="10" max="10" width="28.7109375" customWidth="1"/>
  </cols>
  <sheetData>
    <row r="1" spans="1:10">
      <c r="A1" s="1" t="s">
        <v>27</v>
      </c>
      <c r="B1" t="s">
        <v>326</v>
      </c>
    </row>
    <row r="3" spans="1:10">
      <c r="A3" s="2" t="s">
        <v>29</v>
      </c>
      <c r="B3" s="2" t="s">
        <v>30</v>
      </c>
      <c r="C3" s="153" t="s">
        <v>31</v>
      </c>
      <c r="D3" s="153" t="s">
        <v>32</v>
      </c>
      <c r="E3" s="153" t="s">
        <v>33</v>
      </c>
      <c r="F3" s="153" t="s">
        <v>71</v>
      </c>
      <c r="G3" s="153" t="s">
        <v>34</v>
      </c>
      <c r="H3" s="153" t="s">
        <v>71</v>
      </c>
      <c r="I3" s="153" t="s">
        <v>35</v>
      </c>
      <c r="J3" s="2" t="s">
        <v>36</v>
      </c>
    </row>
    <row r="4" spans="1:10">
      <c r="A4" s="2"/>
      <c r="B4" s="2"/>
      <c r="C4" s="153"/>
      <c r="D4" s="153"/>
      <c r="E4" s="153"/>
      <c r="F4" s="153"/>
      <c r="G4" s="153"/>
      <c r="H4" s="153"/>
      <c r="I4" s="153"/>
      <c r="J4" s="2"/>
    </row>
    <row r="5" spans="1:10">
      <c r="A5" t="s">
        <v>327</v>
      </c>
      <c r="B5" t="s">
        <v>328</v>
      </c>
      <c r="C5" s="7">
        <v>224874</v>
      </c>
      <c r="D5" s="4">
        <v>0</v>
      </c>
      <c r="E5" s="6">
        <f t="shared" ref="E5:G18" si="0">C5+D5</f>
        <v>224874</v>
      </c>
      <c r="F5" s="6"/>
      <c r="G5" s="6">
        <f t="shared" si="0"/>
        <v>224874</v>
      </c>
      <c r="H5" s="6">
        <v>18000</v>
      </c>
      <c r="I5" s="6">
        <f>G5+H5</f>
        <v>242874</v>
      </c>
      <c r="J5" s="132" t="s">
        <v>329</v>
      </c>
    </row>
    <row r="6" spans="1:10">
      <c r="A6" t="s">
        <v>330</v>
      </c>
      <c r="B6" t="s">
        <v>331</v>
      </c>
      <c r="C6" s="4">
        <v>120000</v>
      </c>
      <c r="D6" s="4">
        <v>-20000</v>
      </c>
      <c r="E6" s="5">
        <f t="shared" si="0"/>
        <v>100000</v>
      </c>
      <c r="F6" s="5"/>
      <c r="G6" s="6">
        <f t="shared" si="0"/>
        <v>100000</v>
      </c>
      <c r="H6" s="6">
        <v>0</v>
      </c>
      <c r="I6" s="6">
        <f t="shared" ref="I6:I18" si="1">G6+H6</f>
        <v>100000</v>
      </c>
      <c r="J6" t="s">
        <v>332</v>
      </c>
    </row>
    <row r="7" spans="1:10" hidden="1">
      <c r="A7" s="132" t="s">
        <v>333</v>
      </c>
      <c r="B7" s="132" t="s">
        <v>334</v>
      </c>
      <c r="C7" s="133">
        <v>0</v>
      </c>
      <c r="D7" s="133">
        <v>0</v>
      </c>
      <c r="E7" s="133">
        <f t="shared" si="0"/>
        <v>0</v>
      </c>
      <c r="F7" s="133"/>
      <c r="G7" s="134">
        <f t="shared" si="0"/>
        <v>0</v>
      </c>
      <c r="H7" s="134"/>
      <c r="I7" s="6">
        <f t="shared" si="1"/>
        <v>0</v>
      </c>
      <c r="J7" s="132" t="s">
        <v>335</v>
      </c>
    </row>
    <row r="8" spans="1:10">
      <c r="A8" t="s">
        <v>336</v>
      </c>
      <c r="B8" t="s">
        <v>46</v>
      </c>
      <c r="C8" s="5">
        <v>17203</v>
      </c>
      <c r="D8" s="5">
        <v>7650</v>
      </c>
      <c r="E8" s="5">
        <f t="shared" si="0"/>
        <v>24853</v>
      </c>
      <c r="F8" s="5"/>
      <c r="G8" s="6">
        <f t="shared" si="0"/>
        <v>24853</v>
      </c>
      <c r="H8" s="6">
        <f>18000*0.0765</f>
        <v>1377</v>
      </c>
      <c r="I8" s="6">
        <f t="shared" si="1"/>
        <v>26230</v>
      </c>
      <c r="J8" s="135">
        <v>7.6499999999999999E-2</v>
      </c>
    </row>
    <row r="9" spans="1:10">
      <c r="A9" t="s">
        <v>337</v>
      </c>
      <c r="B9" t="s">
        <v>48</v>
      </c>
      <c r="C9" s="5">
        <v>29504</v>
      </c>
      <c r="D9" s="5">
        <v>16986</v>
      </c>
      <c r="E9" s="5">
        <v>47399</v>
      </c>
      <c r="F9" s="5">
        <v>0</v>
      </c>
      <c r="G9" s="6">
        <f t="shared" si="0"/>
        <v>47399</v>
      </c>
      <c r="H9" s="149">
        <v>6947</v>
      </c>
      <c r="I9" s="6">
        <f t="shared" si="1"/>
        <v>54346</v>
      </c>
      <c r="J9" s="44">
        <v>0.1585</v>
      </c>
    </row>
    <row r="10" spans="1:10">
      <c r="A10" t="s">
        <v>338</v>
      </c>
      <c r="B10" t="s">
        <v>325</v>
      </c>
      <c r="C10" s="5">
        <v>24655</v>
      </c>
      <c r="D10" s="5">
        <v>1305</v>
      </c>
      <c r="E10" s="5">
        <f t="shared" si="0"/>
        <v>25960</v>
      </c>
      <c r="F10" s="5"/>
      <c r="G10" s="6">
        <f t="shared" si="0"/>
        <v>25960</v>
      </c>
      <c r="H10" s="6">
        <f>(5*5700)-25960</f>
        <v>2540</v>
      </c>
      <c r="I10" s="6">
        <f t="shared" si="1"/>
        <v>28500</v>
      </c>
      <c r="J10" s="12">
        <v>5700</v>
      </c>
    </row>
    <row r="11" spans="1:10" hidden="1">
      <c r="A11" t="s">
        <v>339</v>
      </c>
      <c r="B11" t="s">
        <v>340</v>
      </c>
      <c r="C11" s="4">
        <v>0</v>
      </c>
      <c r="D11" s="4">
        <v>0</v>
      </c>
      <c r="E11" s="5">
        <f t="shared" si="0"/>
        <v>0</v>
      </c>
      <c r="F11" s="5"/>
      <c r="G11" s="6">
        <f t="shared" si="0"/>
        <v>0</v>
      </c>
      <c r="H11" s="6"/>
      <c r="I11" s="6">
        <f t="shared" si="1"/>
        <v>0</v>
      </c>
      <c r="J11" t="s">
        <v>341</v>
      </c>
    </row>
    <row r="12" spans="1:10">
      <c r="A12" t="s">
        <v>342</v>
      </c>
      <c r="B12" t="s">
        <v>343</v>
      </c>
      <c r="C12" s="4">
        <v>3500</v>
      </c>
      <c r="D12" s="4">
        <v>0</v>
      </c>
      <c r="E12" s="5">
        <f t="shared" si="0"/>
        <v>3500</v>
      </c>
      <c r="F12" s="5"/>
      <c r="G12" s="6">
        <f t="shared" si="0"/>
        <v>3500</v>
      </c>
      <c r="H12" s="6">
        <v>0</v>
      </c>
      <c r="I12" s="6">
        <f t="shared" si="1"/>
        <v>3500</v>
      </c>
      <c r="J12" t="s">
        <v>344</v>
      </c>
    </row>
    <row r="13" spans="1:10">
      <c r="A13" t="s">
        <v>345</v>
      </c>
      <c r="B13" t="s">
        <v>346</v>
      </c>
      <c r="C13" s="4">
        <v>5000</v>
      </c>
      <c r="D13" s="4">
        <v>-592</v>
      </c>
      <c r="E13" s="5">
        <f t="shared" si="0"/>
        <v>4408</v>
      </c>
      <c r="F13" s="5"/>
      <c r="G13" s="6">
        <f t="shared" si="0"/>
        <v>4408</v>
      </c>
      <c r="H13" s="6">
        <v>0</v>
      </c>
      <c r="I13" s="6">
        <f t="shared" si="1"/>
        <v>4408</v>
      </c>
      <c r="J13" t="s">
        <v>347</v>
      </c>
    </row>
    <row r="14" spans="1:10">
      <c r="A14" t="s">
        <v>348</v>
      </c>
      <c r="B14" t="s">
        <v>180</v>
      </c>
      <c r="C14" s="4">
        <v>47500</v>
      </c>
      <c r="D14" s="4">
        <v>0</v>
      </c>
      <c r="E14" s="5">
        <f>C14+D14</f>
        <v>47500</v>
      </c>
      <c r="F14" s="5"/>
      <c r="G14" s="6">
        <f t="shared" si="0"/>
        <v>47500</v>
      </c>
      <c r="H14" s="6">
        <v>0</v>
      </c>
      <c r="I14" s="6">
        <f t="shared" si="1"/>
        <v>47500</v>
      </c>
      <c r="J14" t="s">
        <v>349</v>
      </c>
    </row>
    <row r="15" spans="1:10" hidden="1">
      <c r="A15" t="s">
        <v>350</v>
      </c>
      <c r="B15" t="s">
        <v>351</v>
      </c>
      <c r="C15" s="4">
        <v>0</v>
      </c>
      <c r="D15" s="5">
        <v>0</v>
      </c>
      <c r="E15" s="5">
        <f t="shared" si="0"/>
        <v>0</v>
      </c>
      <c r="F15" s="5"/>
      <c r="G15" s="6">
        <f t="shared" si="0"/>
        <v>0</v>
      </c>
      <c r="H15" s="6"/>
      <c r="I15" s="6">
        <f t="shared" si="1"/>
        <v>0</v>
      </c>
      <c r="J15" t="s">
        <v>352</v>
      </c>
    </row>
    <row r="16" spans="1:10">
      <c r="A16" t="s">
        <v>353</v>
      </c>
      <c r="B16" t="s">
        <v>354</v>
      </c>
      <c r="C16" s="4">
        <v>25000</v>
      </c>
      <c r="D16" s="4">
        <v>0</v>
      </c>
      <c r="E16" s="5">
        <f t="shared" si="0"/>
        <v>25000</v>
      </c>
      <c r="F16" s="5">
        <v>18000</v>
      </c>
      <c r="G16" s="6">
        <f t="shared" si="0"/>
        <v>43000</v>
      </c>
      <c r="H16" s="6">
        <v>0</v>
      </c>
      <c r="I16" s="6">
        <f t="shared" si="1"/>
        <v>43000</v>
      </c>
      <c r="J16" t="s">
        <v>332</v>
      </c>
    </row>
    <row r="17" spans="1:10">
      <c r="A17" t="s">
        <v>355</v>
      </c>
      <c r="B17" t="s">
        <v>46</v>
      </c>
      <c r="C17" s="4">
        <v>1914</v>
      </c>
      <c r="D17" s="4">
        <v>0</v>
      </c>
      <c r="E17" s="5">
        <f t="shared" si="0"/>
        <v>1914</v>
      </c>
      <c r="F17" s="5">
        <v>1376</v>
      </c>
      <c r="G17" s="6">
        <f t="shared" si="0"/>
        <v>3290</v>
      </c>
      <c r="H17" s="6">
        <v>0</v>
      </c>
      <c r="I17" s="6">
        <f t="shared" si="1"/>
        <v>3290</v>
      </c>
      <c r="J17" s="135">
        <v>7.6499999999999999E-2</v>
      </c>
    </row>
    <row r="18" spans="1:10">
      <c r="A18" t="s">
        <v>356</v>
      </c>
      <c r="B18" t="s">
        <v>48</v>
      </c>
      <c r="C18" s="4">
        <v>3280</v>
      </c>
      <c r="D18" s="4">
        <v>298</v>
      </c>
      <c r="E18" s="5">
        <f t="shared" si="0"/>
        <v>3578</v>
      </c>
      <c r="F18" s="5">
        <v>2379</v>
      </c>
      <c r="G18" s="6">
        <f t="shared" si="0"/>
        <v>5957</v>
      </c>
      <c r="H18" s="6">
        <v>859</v>
      </c>
      <c r="I18" s="6">
        <f t="shared" si="1"/>
        <v>6816</v>
      </c>
      <c r="J18" s="44">
        <v>0.1585</v>
      </c>
    </row>
    <row r="19" spans="1:10">
      <c r="C19" s="4"/>
      <c r="D19" s="4"/>
      <c r="E19" s="5"/>
      <c r="F19" s="5"/>
      <c r="G19" s="5"/>
      <c r="H19" s="5"/>
      <c r="I19" s="5"/>
    </row>
    <row r="20" spans="1:10">
      <c r="C20" s="4"/>
      <c r="D20" s="4"/>
      <c r="E20" s="4"/>
      <c r="F20" s="4"/>
      <c r="G20" s="4"/>
      <c r="H20" s="4"/>
      <c r="I20" s="4"/>
    </row>
    <row r="21" spans="1:10">
      <c r="E21" s="4"/>
      <c r="F21" s="4"/>
      <c r="G21" s="4"/>
      <c r="H21" s="4"/>
      <c r="I21" s="4"/>
    </row>
    <row r="22" spans="1:10">
      <c r="C22" s="6"/>
      <c r="D22" s="6"/>
      <c r="E22" s="4"/>
      <c r="F22" s="4"/>
      <c r="G22" s="4"/>
      <c r="H22" s="4"/>
      <c r="I22" s="4"/>
    </row>
    <row r="23" spans="1:10">
      <c r="E23" s="4"/>
      <c r="F23" s="4"/>
      <c r="G23" s="4"/>
      <c r="H23" s="4"/>
      <c r="I23" s="4"/>
    </row>
    <row r="24" spans="1:10">
      <c r="E24" s="4"/>
      <c r="F24" s="4"/>
      <c r="G24" s="4"/>
      <c r="H24" s="4"/>
      <c r="I24" s="4"/>
    </row>
    <row r="28" spans="1:10">
      <c r="A28" t="s">
        <v>67</v>
      </c>
      <c r="B28" t="s">
        <v>326</v>
      </c>
      <c r="C28" s="6">
        <f t="shared" ref="C28:I28" si="2">SUM(C5:C24)</f>
        <v>502430</v>
      </c>
      <c r="D28" s="6">
        <f t="shared" si="2"/>
        <v>5647</v>
      </c>
      <c r="E28" s="4">
        <f t="shared" si="2"/>
        <v>508986</v>
      </c>
      <c r="F28" s="6">
        <f t="shared" si="2"/>
        <v>21755</v>
      </c>
      <c r="G28" s="4">
        <f t="shared" si="2"/>
        <v>530741</v>
      </c>
      <c r="H28" s="4">
        <f t="shared" si="2"/>
        <v>29723</v>
      </c>
      <c r="I28" s="4">
        <f t="shared" si="2"/>
        <v>560464</v>
      </c>
    </row>
  </sheetData>
  <printOptions gridLines="1"/>
  <pageMargins left="0.75" right="0.75" top="1" bottom="1" header="0.5" footer="0.25"/>
  <pageSetup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view="pageLayout" zoomScaleNormal="86" workbookViewId="0">
      <selection activeCell="J35" sqref="J35"/>
    </sheetView>
  </sheetViews>
  <sheetFormatPr defaultRowHeight="12.75"/>
  <cols>
    <col min="1" max="1" width="22.42578125" style="19" customWidth="1"/>
    <col min="2" max="2" width="26.42578125" style="19" customWidth="1"/>
    <col min="3" max="3" width="15.85546875" style="19" hidden="1" customWidth="1"/>
    <col min="4" max="4" width="15.7109375" style="19" hidden="1" customWidth="1"/>
    <col min="5" max="6" width="15.5703125" style="19" hidden="1" customWidth="1"/>
    <col min="7" max="9" width="15.5703125" style="19" customWidth="1"/>
    <col min="10" max="10" width="23.85546875" style="19" customWidth="1"/>
    <col min="11" max="16384" width="9.140625" style="19"/>
  </cols>
  <sheetData>
    <row r="1" spans="1:12">
      <c r="A1" s="91" t="s">
        <v>27</v>
      </c>
      <c r="B1" s="19" t="s">
        <v>357</v>
      </c>
    </row>
    <row r="2" spans="1:12">
      <c r="A2" s="91"/>
    </row>
    <row r="3" spans="1:12">
      <c r="A3" s="92" t="s">
        <v>29</v>
      </c>
      <c r="B3" s="92" t="s">
        <v>30</v>
      </c>
      <c r="C3" s="153" t="s">
        <v>31</v>
      </c>
      <c r="D3" s="153" t="s">
        <v>32</v>
      </c>
      <c r="E3" s="153" t="s">
        <v>33</v>
      </c>
      <c r="F3" s="153" t="s">
        <v>213</v>
      </c>
      <c r="G3" s="153" t="s">
        <v>34</v>
      </c>
      <c r="H3" s="153" t="s">
        <v>213</v>
      </c>
      <c r="I3" s="153" t="s">
        <v>35</v>
      </c>
      <c r="J3" s="92" t="s">
        <v>36</v>
      </c>
    </row>
    <row r="4" spans="1:12">
      <c r="A4" s="92"/>
      <c r="B4" s="92"/>
      <c r="C4" s="93"/>
      <c r="D4" s="93"/>
      <c r="E4" s="93"/>
      <c r="F4" s="93"/>
      <c r="G4" s="93"/>
      <c r="H4" s="93"/>
      <c r="I4" s="93"/>
      <c r="J4" s="92"/>
    </row>
    <row r="5" spans="1:12">
      <c r="A5" s="19" t="s">
        <v>358</v>
      </c>
      <c r="B5" s="19" t="s">
        <v>359</v>
      </c>
      <c r="C5" s="80">
        <v>35380</v>
      </c>
      <c r="D5" s="80">
        <v>0</v>
      </c>
      <c r="E5" s="89">
        <f t="shared" ref="E5:G24" si="0">C5+D5</f>
        <v>35380</v>
      </c>
      <c r="F5" s="89">
        <v>0</v>
      </c>
      <c r="G5" s="89">
        <f t="shared" si="0"/>
        <v>35380</v>
      </c>
      <c r="H5" s="89">
        <v>4620</v>
      </c>
      <c r="I5" s="89">
        <f>G5+H5</f>
        <v>40000</v>
      </c>
      <c r="J5" s="102"/>
    </row>
    <row r="6" spans="1:12">
      <c r="A6" s="19" t="s">
        <v>360</v>
      </c>
      <c r="B6" s="19" t="s">
        <v>46</v>
      </c>
      <c r="C6" s="80">
        <v>2707</v>
      </c>
      <c r="D6" s="80">
        <v>0</v>
      </c>
      <c r="E6" s="89">
        <f t="shared" si="0"/>
        <v>2707</v>
      </c>
      <c r="F6" s="89"/>
      <c r="G6" s="89">
        <f t="shared" si="0"/>
        <v>2707</v>
      </c>
      <c r="H6" s="89">
        <v>893</v>
      </c>
      <c r="I6" s="89">
        <f t="shared" ref="I6:I25" si="1">G6+H6</f>
        <v>3600</v>
      </c>
      <c r="J6" s="136">
        <v>7.6499999999999999E-2</v>
      </c>
    </row>
    <row r="7" spans="1:12">
      <c r="A7" s="19" t="s">
        <v>361</v>
      </c>
      <c r="B7" s="19" t="s">
        <v>48</v>
      </c>
      <c r="C7" s="80">
        <v>4642</v>
      </c>
      <c r="D7" s="80">
        <v>421</v>
      </c>
      <c r="E7" s="89">
        <v>5298</v>
      </c>
      <c r="F7" s="89">
        <v>0</v>
      </c>
      <c r="G7" s="89">
        <f t="shared" si="0"/>
        <v>5298</v>
      </c>
      <c r="H7" s="89">
        <v>1100</v>
      </c>
      <c r="I7" s="89">
        <f t="shared" si="1"/>
        <v>6398</v>
      </c>
      <c r="J7" s="13">
        <v>0.1585</v>
      </c>
    </row>
    <row r="8" spans="1:12">
      <c r="A8" s="19" t="s">
        <v>362</v>
      </c>
      <c r="B8" s="19" t="s">
        <v>220</v>
      </c>
      <c r="C8" s="80">
        <v>4931</v>
      </c>
      <c r="D8" s="80">
        <v>261</v>
      </c>
      <c r="E8" s="89">
        <v>5452</v>
      </c>
      <c r="F8" s="89">
        <v>0</v>
      </c>
      <c r="G8" s="89">
        <f t="shared" si="0"/>
        <v>5452</v>
      </c>
      <c r="H8" s="89">
        <v>248</v>
      </c>
      <c r="I8" s="89">
        <f t="shared" si="1"/>
        <v>5700</v>
      </c>
      <c r="J8" s="13" t="s">
        <v>363</v>
      </c>
    </row>
    <row r="9" spans="1:12">
      <c r="A9" s="19" t="s">
        <v>364</v>
      </c>
      <c r="B9" s="19" t="s">
        <v>365</v>
      </c>
      <c r="C9" s="80">
        <v>1000</v>
      </c>
      <c r="D9" s="80">
        <v>5500</v>
      </c>
      <c r="E9" s="89">
        <v>6500</v>
      </c>
      <c r="F9" s="89"/>
      <c r="G9" s="89">
        <f t="shared" si="0"/>
        <v>6500</v>
      </c>
      <c r="H9" s="89">
        <v>0</v>
      </c>
      <c r="I9" s="89">
        <f t="shared" si="1"/>
        <v>6500</v>
      </c>
      <c r="J9" s="102" t="s">
        <v>366</v>
      </c>
    </row>
    <row r="10" spans="1:12">
      <c r="A10" s="19" t="s">
        <v>367</v>
      </c>
      <c r="B10" s="19" t="s">
        <v>368</v>
      </c>
      <c r="C10" s="80">
        <v>77600</v>
      </c>
      <c r="D10" s="80">
        <v>0</v>
      </c>
      <c r="E10" s="89">
        <v>0</v>
      </c>
      <c r="F10" s="89">
        <v>32000</v>
      </c>
      <c r="G10" s="89">
        <f t="shared" si="0"/>
        <v>32000</v>
      </c>
      <c r="H10" s="89">
        <v>100650</v>
      </c>
      <c r="I10" s="89">
        <f t="shared" si="1"/>
        <v>132650</v>
      </c>
      <c r="J10" s="80"/>
    </row>
    <row r="11" spans="1:12">
      <c r="A11" s="19" t="s">
        <v>369</v>
      </c>
      <c r="B11" s="19" t="s">
        <v>46</v>
      </c>
      <c r="C11" s="80">
        <v>5937</v>
      </c>
      <c r="D11" s="80">
        <v>0</v>
      </c>
      <c r="E11" s="80">
        <v>0</v>
      </c>
      <c r="F11" s="80">
        <v>2448</v>
      </c>
      <c r="G11" s="89">
        <f t="shared" si="0"/>
        <v>2448</v>
      </c>
      <c r="H11" s="89">
        <v>8400</v>
      </c>
      <c r="I11" s="89">
        <f t="shared" si="1"/>
        <v>10848</v>
      </c>
      <c r="J11" s="136">
        <v>7.6499999999999999E-2</v>
      </c>
    </row>
    <row r="12" spans="1:12">
      <c r="A12" s="19" t="s">
        <v>370</v>
      </c>
      <c r="B12" s="19" t="s">
        <v>48</v>
      </c>
      <c r="C12" s="80">
        <v>10182</v>
      </c>
      <c r="D12" s="80">
        <v>923</v>
      </c>
      <c r="E12" s="80">
        <v>0</v>
      </c>
      <c r="F12" s="80">
        <v>4700</v>
      </c>
      <c r="G12" s="89">
        <f t="shared" si="0"/>
        <v>4700</v>
      </c>
      <c r="H12" s="89">
        <v>20500</v>
      </c>
      <c r="I12" s="89">
        <f t="shared" si="1"/>
        <v>25200</v>
      </c>
      <c r="J12" s="13">
        <v>0.1585</v>
      </c>
    </row>
    <row r="13" spans="1:12">
      <c r="A13" s="19" t="s">
        <v>371</v>
      </c>
      <c r="B13" s="19" t="s">
        <v>220</v>
      </c>
      <c r="C13" s="80">
        <v>9862</v>
      </c>
      <c r="D13" s="80">
        <v>522</v>
      </c>
      <c r="E13" s="80">
        <v>0</v>
      </c>
      <c r="F13" s="80">
        <v>5435</v>
      </c>
      <c r="G13" s="89">
        <f t="shared" si="0"/>
        <v>5435</v>
      </c>
      <c r="H13" s="89">
        <v>11490</v>
      </c>
      <c r="I13" s="89">
        <f t="shared" si="1"/>
        <v>16925</v>
      </c>
      <c r="J13" s="137" t="s">
        <v>51</v>
      </c>
      <c r="L13" s="91"/>
    </row>
    <row r="14" spans="1:12">
      <c r="A14" s="19" t="s">
        <v>372</v>
      </c>
      <c r="B14" s="19" t="s">
        <v>373</v>
      </c>
      <c r="C14" s="89">
        <v>86720</v>
      </c>
      <c r="D14" s="89">
        <v>0</v>
      </c>
      <c r="E14" s="89">
        <v>29675</v>
      </c>
      <c r="F14" s="89">
        <v>22000</v>
      </c>
      <c r="G14" s="89">
        <f t="shared" si="0"/>
        <v>51675</v>
      </c>
      <c r="H14" s="89">
        <v>7500</v>
      </c>
      <c r="I14" s="89">
        <f t="shared" si="1"/>
        <v>59175</v>
      </c>
    </row>
    <row r="15" spans="1:12">
      <c r="A15" s="19" t="s">
        <v>374</v>
      </c>
      <c r="B15" s="19" t="s">
        <v>46</v>
      </c>
      <c r="C15" s="89">
        <v>6635</v>
      </c>
      <c r="D15" s="89">
        <v>0</v>
      </c>
      <c r="E15" s="89">
        <v>2270</v>
      </c>
      <c r="F15" s="89">
        <v>1800</v>
      </c>
      <c r="G15" s="89">
        <f t="shared" si="0"/>
        <v>4070</v>
      </c>
      <c r="H15" s="89">
        <v>574</v>
      </c>
      <c r="I15" s="89">
        <f t="shared" si="1"/>
        <v>4644</v>
      </c>
      <c r="J15" s="136">
        <v>7.6499999999999999E-2</v>
      </c>
    </row>
    <row r="16" spans="1:12">
      <c r="A16" s="19" t="s">
        <v>375</v>
      </c>
      <c r="B16" s="19" t="s">
        <v>48</v>
      </c>
      <c r="C16" s="89">
        <v>11378</v>
      </c>
      <c r="D16" s="89">
        <v>1032</v>
      </c>
      <c r="E16" s="89">
        <v>4360</v>
      </c>
      <c r="F16" s="89">
        <v>3200</v>
      </c>
      <c r="G16" s="89">
        <f t="shared" si="0"/>
        <v>7560</v>
      </c>
      <c r="H16" s="89">
        <v>1820</v>
      </c>
      <c r="I16" s="89">
        <f t="shared" si="1"/>
        <v>9380</v>
      </c>
      <c r="J16" s="13">
        <v>0.1585</v>
      </c>
    </row>
    <row r="17" spans="1:10">
      <c r="A17" s="19" t="s">
        <v>376</v>
      </c>
      <c r="B17" s="19" t="s">
        <v>220</v>
      </c>
      <c r="C17" s="89">
        <v>9862</v>
      </c>
      <c r="D17" s="89">
        <v>522</v>
      </c>
      <c r="E17" s="89">
        <v>5285</v>
      </c>
      <c r="F17" s="89">
        <v>5385</v>
      </c>
      <c r="G17" s="89">
        <f t="shared" si="0"/>
        <v>10670</v>
      </c>
      <c r="H17" s="89">
        <f>(5700*2)-10670</f>
        <v>730</v>
      </c>
      <c r="I17" s="89">
        <f t="shared" si="1"/>
        <v>11400</v>
      </c>
      <c r="J17" s="13" t="s">
        <v>363</v>
      </c>
    </row>
    <row r="18" spans="1:10" hidden="1">
      <c r="A18" s="19" t="s">
        <v>377</v>
      </c>
      <c r="B18" s="19" t="s">
        <v>378</v>
      </c>
      <c r="C18" s="89"/>
      <c r="D18" s="89"/>
      <c r="E18" s="89">
        <v>0</v>
      </c>
      <c r="F18" s="89">
        <v>0</v>
      </c>
      <c r="G18" s="89">
        <f t="shared" si="0"/>
        <v>0</v>
      </c>
      <c r="H18" s="89"/>
      <c r="I18" s="89">
        <f t="shared" si="1"/>
        <v>0</v>
      </c>
      <c r="J18" s="13" t="s">
        <v>379</v>
      </c>
    </row>
    <row r="19" spans="1:10" hidden="1">
      <c r="A19" s="19" t="s">
        <v>380</v>
      </c>
      <c r="B19" s="19" t="s">
        <v>46</v>
      </c>
      <c r="C19" s="89"/>
      <c r="D19" s="89"/>
      <c r="E19" s="89">
        <v>0</v>
      </c>
      <c r="F19" s="89">
        <f>F18*J19</f>
        <v>0</v>
      </c>
      <c r="G19" s="89">
        <f t="shared" si="0"/>
        <v>0</v>
      </c>
      <c r="H19" s="89"/>
      <c r="I19" s="89">
        <f t="shared" si="1"/>
        <v>0</v>
      </c>
      <c r="J19" s="136">
        <v>7.6499999999999999E-2</v>
      </c>
    </row>
    <row r="20" spans="1:10" hidden="1">
      <c r="A20" s="19" t="s">
        <v>381</v>
      </c>
      <c r="B20" s="19" t="s">
        <v>48</v>
      </c>
      <c r="C20" s="89"/>
      <c r="D20" s="89"/>
      <c r="E20" s="89">
        <v>0</v>
      </c>
      <c r="F20" s="89">
        <f>F18*J20</f>
        <v>0</v>
      </c>
      <c r="G20" s="89">
        <f t="shared" si="0"/>
        <v>0</v>
      </c>
      <c r="H20" s="89"/>
      <c r="I20" s="89">
        <f t="shared" si="1"/>
        <v>0</v>
      </c>
      <c r="J20" s="13">
        <v>0.1469</v>
      </c>
    </row>
    <row r="21" spans="1:10" hidden="1">
      <c r="A21" s="19" t="s">
        <v>382</v>
      </c>
      <c r="B21" s="19" t="s">
        <v>220</v>
      </c>
      <c r="C21" s="89"/>
      <c r="D21" s="89"/>
      <c r="E21" s="89">
        <v>0</v>
      </c>
      <c r="F21" s="89">
        <v>0</v>
      </c>
      <c r="G21" s="89">
        <f t="shared" si="0"/>
        <v>0</v>
      </c>
      <c r="H21" s="89"/>
      <c r="I21" s="89">
        <f t="shared" si="1"/>
        <v>0</v>
      </c>
      <c r="J21" s="137">
        <v>5435</v>
      </c>
    </row>
    <row r="22" spans="1:10">
      <c r="A22" s="19" t="s">
        <v>383</v>
      </c>
      <c r="B22" s="19" t="s">
        <v>153</v>
      </c>
      <c r="C22" s="89">
        <v>2500</v>
      </c>
      <c r="D22" s="89">
        <v>6000</v>
      </c>
      <c r="E22" s="89">
        <f t="shared" ref="E22:E25" si="2">C22+D22</f>
        <v>8500</v>
      </c>
      <c r="F22" s="89">
        <v>0</v>
      </c>
      <c r="G22" s="89">
        <f t="shared" si="0"/>
        <v>8500</v>
      </c>
      <c r="H22" s="89">
        <v>0</v>
      </c>
      <c r="I22" s="89">
        <f t="shared" si="1"/>
        <v>8500</v>
      </c>
      <c r="J22" s="96"/>
    </row>
    <row r="23" spans="1:10">
      <c r="A23" s="19" t="s">
        <v>384</v>
      </c>
      <c r="B23" s="19" t="s">
        <v>385</v>
      </c>
      <c r="C23" s="89">
        <v>2000</v>
      </c>
      <c r="D23" s="89">
        <v>0</v>
      </c>
      <c r="E23" s="89">
        <f t="shared" si="2"/>
        <v>2000</v>
      </c>
      <c r="F23" s="89">
        <v>0</v>
      </c>
      <c r="G23" s="89">
        <f t="shared" si="0"/>
        <v>2000</v>
      </c>
      <c r="H23" s="89">
        <v>0</v>
      </c>
      <c r="I23" s="89">
        <f t="shared" si="1"/>
        <v>2000</v>
      </c>
      <c r="J23" s="19" t="s">
        <v>386</v>
      </c>
    </row>
    <row r="24" spans="1:10">
      <c r="A24" s="19" t="s">
        <v>387</v>
      </c>
      <c r="B24" s="19" t="s">
        <v>388</v>
      </c>
      <c r="C24" s="89">
        <v>3650</v>
      </c>
      <c r="D24" s="94">
        <v>-1650</v>
      </c>
      <c r="E24" s="89">
        <f t="shared" si="2"/>
        <v>2000</v>
      </c>
      <c r="F24" s="89">
        <v>0</v>
      </c>
      <c r="G24" s="89">
        <f t="shared" si="0"/>
        <v>2000</v>
      </c>
      <c r="H24" s="89">
        <v>0</v>
      </c>
      <c r="I24" s="89">
        <f t="shared" si="1"/>
        <v>2000</v>
      </c>
      <c r="J24" s="19" t="s">
        <v>389</v>
      </c>
    </row>
    <row r="25" spans="1:10">
      <c r="A25" s="19" t="s">
        <v>390</v>
      </c>
      <c r="B25" s="19" t="s">
        <v>95</v>
      </c>
      <c r="C25" s="89">
        <v>5602</v>
      </c>
      <c r="D25" s="89">
        <v>-602</v>
      </c>
      <c r="E25" s="89">
        <f t="shared" si="2"/>
        <v>5000</v>
      </c>
      <c r="F25" s="89">
        <v>0</v>
      </c>
      <c r="G25" s="89">
        <f t="shared" ref="G25" si="3">E25+F25</f>
        <v>5000</v>
      </c>
      <c r="H25" s="89">
        <v>0</v>
      </c>
      <c r="I25" s="89">
        <f t="shared" si="1"/>
        <v>5000</v>
      </c>
      <c r="J25" s="19" t="s">
        <v>391</v>
      </c>
    </row>
    <row r="29" spans="1:10">
      <c r="A29" s="19" t="s">
        <v>67</v>
      </c>
      <c r="B29" s="19" t="s">
        <v>392</v>
      </c>
      <c r="C29" s="95">
        <f>SUM(C4:C25)</f>
        <v>280588</v>
      </c>
      <c r="D29" s="95">
        <f>SUM(D4:D25)</f>
        <v>12929</v>
      </c>
      <c r="E29" s="95">
        <f>SUM(E4:E25)</f>
        <v>114427</v>
      </c>
      <c r="F29" s="95">
        <f>SUM(F4:F25)</f>
        <v>76968</v>
      </c>
      <c r="G29" s="95">
        <f>SUM(G4:G25)</f>
        <v>191395</v>
      </c>
      <c r="H29" s="95">
        <f t="shared" ref="H29:I29" si="4">SUM(H4:H25)</f>
        <v>158525</v>
      </c>
      <c r="I29" s="95">
        <f t="shared" si="4"/>
        <v>349920</v>
      </c>
    </row>
  </sheetData>
  <printOptions gridLines="1"/>
  <pageMargins left="0.75" right="0.75" top="1" bottom="1" header="0.5" footer="0.25"/>
  <pageSetup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view="pageLayout" zoomScaleNormal="86" workbookViewId="0">
      <selection activeCell="J35" sqref="J35"/>
    </sheetView>
  </sheetViews>
  <sheetFormatPr defaultRowHeight="12.75"/>
  <cols>
    <col min="1" max="1" width="23.85546875" style="45" customWidth="1"/>
    <col min="2" max="2" width="27.28515625" style="45" customWidth="1"/>
    <col min="3" max="3" width="15.85546875" style="45" hidden="1" customWidth="1"/>
    <col min="4" max="6" width="15.7109375" style="45" hidden="1" customWidth="1"/>
    <col min="7" max="9" width="15.7109375" style="45" customWidth="1"/>
    <col min="10" max="10" width="29.28515625" style="45" customWidth="1"/>
    <col min="11" max="260" width="9.140625" style="45"/>
    <col min="261" max="261" width="20.7109375" style="45" customWidth="1"/>
    <col min="262" max="262" width="26.140625" style="45" customWidth="1"/>
    <col min="263" max="263" width="15.85546875" style="45" customWidth="1"/>
    <col min="264" max="265" width="15.7109375" style="45" customWidth="1"/>
    <col min="266" max="266" width="29.28515625" style="45" customWidth="1"/>
    <col min="267" max="516" width="9.140625" style="45"/>
    <col min="517" max="517" width="20.7109375" style="45" customWidth="1"/>
    <col min="518" max="518" width="26.140625" style="45" customWidth="1"/>
    <col min="519" max="519" width="15.85546875" style="45" customWidth="1"/>
    <col min="520" max="521" width="15.7109375" style="45" customWidth="1"/>
    <col min="522" max="522" width="29.28515625" style="45" customWidth="1"/>
    <col min="523" max="772" width="9.140625" style="45"/>
    <col min="773" max="773" width="20.7109375" style="45" customWidth="1"/>
    <col min="774" max="774" width="26.140625" style="45" customWidth="1"/>
    <col min="775" max="775" width="15.85546875" style="45" customWidth="1"/>
    <col min="776" max="777" width="15.7109375" style="45" customWidth="1"/>
    <col min="778" max="778" width="29.28515625" style="45" customWidth="1"/>
    <col min="779" max="1028" width="9.140625" style="45"/>
    <col min="1029" max="1029" width="20.7109375" style="45" customWidth="1"/>
    <col min="1030" max="1030" width="26.140625" style="45" customWidth="1"/>
    <col min="1031" max="1031" width="15.85546875" style="45" customWidth="1"/>
    <col min="1032" max="1033" width="15.7109375" style="45" customWidth="1"/>
    <col min="1034" max="1034" width="29.28515625" style="45" customWidth="1"/>
    <col min="1035" max="1284" width="9.140625" style="45"/>
    <col min="1285" max="1285" width="20.7109375" style="45" customWidth="1"/>
    <col min="1286" max="1286" width="26.140625" style="45" customWidth="1"/>
    <col min="1287" max="1287" width="15.85546875" style="45" customWidth="1"/>
    <col min="1288" max="1289" width="15.7109375" style="45" customWidth="1"/>
    <col min="1290" max="1290" width="29.28515625" style="45" customWidth="1"/>
    <col min="1291" max="1540" width="9.140625" style="45"/>
    <col min="1541" max="1541" width="20.7109375" style="45" customWidth="1"/>
    <col min="1542" max="1542" width="26.140625" style="45" customWidth="1"/>
    <col min="1543" max="1543" width="15.85546875" style="45" customWidth="1"/>
    <col min="1544" max="1545" width="15.7109375" style="45" customWidth="1"/>
    <col min="1546" max="1546" width="29.28515625" style="45" customWidth="1"/>
    <col min="1547" max="1796" width="9.140625" style="45"/>
    <col min="1797" max="1797" width="20.7109375" style="45" customWidth="1"/>
    <col min="1798" max="1798" width="26.140625" style="45" customWidth="1"/>
    <col min="1799" max="1799" width="15.85546875" style="45" customWidth="1"/>
    <col min="1800" max="1801" width="15.7109375" style="45" customWidth="1"/>
    <col min="1802" max="1802" width="29.28515625" style="45" customWidth="1"/>
    <col min="1803" max="2052" width="9.140625" style="45"/>
    <col min="2053" max="2053" width="20.7109375" style="45" customWidth="1"/>
    <col min="2054" max="2054" width="26.140625" style="45" customWidth="1"/>
    <col min="2055" max="2055" width="15.85546875" style="45" customWidth="1"/>
    <col min="2056" max="2057" width="15.7109375" style="45" customWidth="1"/>
    <col min="2058" max="2058" width="29.28515625" style="45" customWidth="1"/>
    <col min="2059" max="2308" width="9.140625" style="45"/>
    <col min="2309" max="2309" width="20.7109375" style="45" customWidth="1"/>
    <col min="2310" max="2310" width="26.140625" style="45" customWidth="1"/>
    <col min="2311" max="2311" width="15.85546875" style="45" customWidth="1"/>
    <col min="2312" max="2313" width="15.7109375" style="45" customWidth="1"/>
    <col min="2314" max="2314" width="29.28515625" style="45" customWidth="1"/>
    <col min="2315" max="2564" width="9.140625" style="45"/>
    <col min="2565" max="2565" width="20.7109375" style="45" customWidth="1"/>
    <col min="2566" max="2566" width="26.140625" style="45" customWidth="1"/>
    <col min="2567" max="2567" width="15.85546875" style="45" customWidth="1"/>
    <col min="2568" max="2569" width="15.7109375" style="45" customWidth="1"/>
    <col min="2570" max="2570" width="29.28515625" style="45" customWidth="1"/>
    <col min="2571" max="2820" width="9.140625" style="45"/>
    <col min="2821" max="2821" width="20.7109375" style="45" customWidth="1"/>
    <col min="2822" max="2822" width="26.140625" style="45" customWidth="1"/>
    <col min="2823" max="2823" width="15.85546875" style="45" customWidth="1"/>
    <col min="2824" max="2825" width="15.7109375" style="45" customWidth="1"/>
    <col min="2826" max="2826" width="29.28515625" style="45" customWidth="1"/>
    <col min="2827" max="3076" width="9.140625" style="45"/>
    <col min="3077" max="3077" width="20.7109375" style="45" customWidth="1"/>
    <col min="3078" max="3078" width="26.140625" style="45" customWidth="1"/>
    <col min="3079" max="3079" width="15.85546875" style="45" customWidth="1"/>
    <col min="3080" max="3081" width="15.7109375" style="45" customWidth="1"/>
    <col min="3082" max="3082" width="29.28515625" style="45" customWidth="1"/>
    <col min="3083" max="3332" width="9.140625" style="45"/>
    <col min="3333" max="3333" width="20.7109375" style="45" customWidth="1"/>
    <col min="3334" max="3334" width="26.140625" style="45" customWidth="1"/>
    <col min="3335" max="3335" width="15.85546875" style="45" customWidth="1"/>
    <col min="3336" max="3337" width="15.7109375" style="45" customWidth="1"/>
    <col min="3338" max="3338" width="29.28515625" style="45" customWidth="1"/>
    <col min="3339" max="3588" width="9.140625" style="45"/>
    <col min="3589" max="3589" width="20.7109375" style="45" customWidth="1"/>
    <col min="3590" max="3590" width="26.140625" style="45" customWidth="1"/>
    <col min="3591" max="3591" width="15.85546875" style="45" customWidth="1"/>
    <col min="3592" max="3593" width="15.7109375" style="45" customWidth="1"/>
    <col min="3594" max="3594" width="29.28515625" style="45" customWidth="1"/>
    <col min="3595" max="3844" width="9.140625" style="45"/>
    <col min="3845" max="3845" width="20.7109375" style="45" customWidth="1"/>
    <col min="3846" max="3846" width="26.140625" style="45" customWidth="1"/>
    <col min="3847" max="3847" width="15.85546875" style="45" customWidth="1"/>
    <col min="3848" max="3849" width="15.7109375" style="45" customWidth="1"/>
    <col min="3850" max="3850" width="29.28515625" style="45" customWidth="1"/>
    <col min="3851" max="4100" width="9.140625" style="45"/>
    <col min="4101" max="4101" width="20.7109375" style="45" customWidth="1"/>
    <col min="4102" max="4102" width="26.140625" style="45" customWidth="1"/>
    <col min="4103" max="4103" width="15.85546875" style="45" customWidth="1"/>
    <col min="4104" max="4105" width="15.7109375" style="45" customWidth="1"/>
    <col min="4106" max="4106" width="29.28515625" style="45" customWidth="1"/>
    <col min="4107" max="4356" width="9.140625" style="45"/>
    <col min="4357" max="4357" width="20.7109375" style="45" customWidth="1"/>
    <col min="4358" max="4358" width="26.140625" style="45" customWidth="1"/>
    <col min="4359" max="4359" width="15.85546875" style="45" customWidth="1"/>
    <col min="4360" max="4361" width="15.7109375" style="45" customWidth="1"/>
    <col min="4362" max="4362" width="29.28515625" style="45" customWidth="1"/>
    <col min="4363" max="4612" width="9.140625" style="45"/>
    <col min="4613" max="4613" width="20.7109375" style="45" customWidth="1"/>
    <col min="4614" max="4614" width="26.140625" style="45" customWidth="1"/>
    <col min="4615" max="4615" width="15.85546875" style="45" customWidth="1"/>
    <col min="4616" max="4617" width="15.7109375" style="45" customWidth="1"/>
    <col min="4618" max="4618" width="29.28515625" style="45" customWidth="1"/>
    <col min="4619" max="4868" width="9.140625" style="45"/>
    <col min="4869" max="4869" width="20.7109375" style="45" customWidth="1"/>
    <col min="4870" max="4870" width="26.140625" style="45" customWidth="1"/>
    <col min="4871" max="4871" width="15.85546875" style="45" customWidth="1"/>
    <col min="4872" max="4873" width="15.7109375" style="45" customWidth="1"/>
    <col min="4874" max="4874" width="29.28515625" style="45" customWidth="1"/>
    <col min="4875" max="5124" width="9.140625" style="45"/>
    <col min="5125" max="5125" width="20.7109375" style="45" customWidth="1"/>
    <col min="5126" max="5126" width="26.140625" style="45" customWidth="1"/>
    <col min="5127" max="5127" width="15.85546875" style="45" customWidth="1"/>
    <col min="5128" max="5129" width="15.7109375" style="45" customWidth="1"/>
    <col min="5130" max="5130" width="29.28515625" style="45" customWidth="1"/>
    <col min="5131" max="5380" width="9.140625" style="45"/>
    <col min="5381" max="5381" width="20.7109375" style="45" customWidth="1"/>
    <col min="5382" max="5382" width="26.140625" style="45" customWidth="1"/>
    <col min="5383" max="5383" width="15.85546875" style="45" customWidth="1"/>
    <col min="5384" max="5385" width="15.7109375" style="45" customWidth="1"/>
    <col min="5386" max="5386" width="29.28515625" style="45" customWidth="1"/>
    <col min="5387" max="5636" width="9.140625" style="45"/>
    <col min="5637" max="5637" width="20.7109375" style="45" customWidth="1"/>
    <col min="5638" max="5638" width="26.140625" style="45" customWidth="1"/>
    <col min="5639" max="5639" width="15.85546875" style="45" customWidth="1"/>
    <col min="5640" max="5641" width="15.7109375" style="45" customWidth="1"/>
    <col min="5642" max="5642" width="29.28515625" style="45" customWidth="1"/>
    <col min="5643" max="5892" width="9.140625" style="45"/>
    <col min="5893" max="5893" width="20.7109375" style="45" customWidth="1"/>
    <col min="5894" max="5894" width="26.140625" style="45" customWidth="1"/>
    <col min="5895" max="5895" width="15.85546875" style="45" customWidth="1"/>
    <col min="5896" max="5897" width="15.7109375" style="45" customWidth="1"/>
    <col min="5898" max="5898" width="29.28515625" style="45" customWidth="1"/>
    <col min="5899" max="6148" width="9.140625" style="45"/>
    <col min="6149" max="6149" width="20.7109375" style="45" customWidth="1"/>
    <col min="6150" max="6150" width="26.140625" style="45" customWidth="1"/>
    <col min="6151" max="6151" width="15.85546875" style="45" customWidth="1"/>
    <col min="6152" max="6153" width="15.7109375" style="45" customWidth="1"/>
    <col min="6154" max="6154" width="29.28515625" style="45" customWidth="1"/>
    <col min="6155" max="6404" width="9.140625" style="45"/>
    <col min="6405" max="6405" width="20.7109375" style="45" customWidth="1"/>
    <col min="6406" max="6406" width="26.140625" style="45" customWidth="1"/>
    <col min="6407" max="6407" width="15.85546875" style="45" customWidth="1"/>
    <col min="6408" max="6409" width="15.7109375" style="45" customWidth="1"/>
    <col min="6410" max="6410" width="29.28515625" style="45" customWidth="1"/>
    <col min="6411" max="6660" width="9.140625" style="45"/>
    <col min="6661" max="6661" width="20.7109375" style="45" customWidth="1"/>
    <col min="6662" max="6662" width="26.140625" style="45" customWidth="1"/>
    <col min="6663" max="6663" width="15.85546875" style="45" customWidth="1"/>
    <col min="6664" max="6665" width="15.7109375" style="45" customWidth="1"/>
    <col min="6666" max="6666" width="29.28515625" style="45" customWidth="1"/>
    <col min="6667" max="6916" width="9.140625" style="45"/>
    <col min="6917" max="6917" width="20.7109375" style="45" customWidth="1"/>
    <col min="6918" max="6918" width="26.140625" style="45" customWidth="1"/>
    <col min="6919" max="6919" width="15.85546875" style="45" customWidth="1"/>
    <col min="6920" max="6921" width="15.7109375" style="45" customWidth="1"/>
    <col min="6922" max="6922" width="29.28515625" style="45" customWidth="1"/>
    <col min="6923" max="7172" width="9.140625" style="45"/>
    <col min="7173" max="7173" width="20.7109375" style="45" customWidth="1"/>
    <col min="7174" max="7174" width="26.140625" style="45" customWidth="1"/>
    <col min="7175" max="7175" width="15.85546875" style="45" customWidth="1"/>
    <col min="7176" max="7177" width="15.7109375" style="45" customWidth="1"/>
    <col min="7178" max="7178" width="29.28515625" style="45" customWidth="1"/>
    <col min="7179" max="7428" width="9.140625" style="45"/>
    <col min="7429" max="7429" width="20.7109375" style="45" customWidth="1"/>
    <col min="7430" max="7430" width="26.140625" style="45" customWidth="1"/>
    <col min="7431" max="7431" width="15.85546875" style="45" customWidth="1"/>
    <col min="7432" max="7433" width="15.7109375" style="45" customWidth="1"/>
    <col min="7434" max="7434" width="29.28515625" style="45" customWidth="1"/>
    <col min="7435" max="7684" width="9.140625" style="45"/>
    <col min="7685" max="7685" width="20.7109375" style="45" customWidth="1"/>
    <col min="7686" max="7686" width="26.140625" style="45" customWidth="1"/>
    <col min="7687" max="7687" width="15.85546875" style="45" customWidth="1"/>
    <col min="7688" max="7689" width="15.7109375" style="45" customWidth="1"/>
    <col min="7690" max="7690" width="29.28515625" style="45" customWidth="1"/>
    <col min="7691" max="7940" width="9.140625" style="45"/>
    <col min="7941" max="7941" width="20.7109375" style="45" customWidth="1"/>
    <col min="7942" max="7942" width="26.140625" style="45" customWidth="1"/>
    <col min="7943" max="7943" width="15.85546875" style="45" customWidth="1"/>
    <col min="7944" max="7945" width="15.7109375" style="45" customWidth="1"/>
    <col min="7946" max="7946" width="29.28515625" style="45" customWidth="1"/>
    <col min="7947" max="8196" width="9.140625" style="45"/>
    <col min="8197" max="8197" width="20.7109375" style="45" customWidth="1"/>
    <col min="8198" max="8198" width="26.140625" style="45" customWidth="1"/>
    <col min="8199" max="8199" width="15.85546875" style="45" customWidth="1"/>
    <col min="8200" max="8201" width="15.7109375" style="45" customWidth="1"/>
    <col min="8202" max="8202" width="29.28515625" style="45" customWidth="1"/>
    <col min="8203" max="8452" width="9.140625" style="45"/>
    <col min="8453" max="8453" width="20.7109375" style="45" customWidth="1"/>
    <col min="8454" max="8454" width="26.140625" style="45" customWidth="1"/>
    <col min="8455" max="8455" width="15.85546875" style="45" customWidth="1"/>
    <col min="8456" max="8457" width="15.7109375" style="45" customWidth="1"/>
    <col min="8458" max="8458" width="29.28515625" style="45" customWidth="1"/>
    <col min="8459" max="8708" width="9.140625" style="45"/>
    <col min="8709" max="8709" width="20.7109375" style="45" customWidth="1"/>
    <col min="8710" max="8710" width="26.140625" style="45" customWidth="1"/>
    <col min="8711" max="8711" width="15.85546875" style="45" customWidth="1"/>
    <col min="8712" max="8713" width="15.7109375" style="45" customWidth="1"/>
    <col min="8714" max="8714" width="29.28515625" style="45" customWidth="1"/>
    <col min="8715" max="8964" width="9.140625" style="45"/>
    <col min="8965" max="8965" width="20.7109375" style="45" customWidth="1"/>
    <col min="8966" max="8966" width="26.140625" style="45" customWidth="1"/>
    <col min="8967" max="8967" width="15.85546875" style="45" customWidth="1"/>
    <col min="8968" max="8969" width="15.7109375" style="45" customWidth="1"/>
    <col min="8970" max="8970" width="29.28515625" style="45" customWidth="1"/>
    <col min="8971" max="9220" width="9.140625" style="45"/>
    <col min="9221" max="9221" width="20.7109375" style="45" customWidth="1"/>
    <col min="9222" max="9222" width="26.140625" style="45" customWidth="1"/>
    <col min="9223" max="9223" width="15.85546875" style="45" customWidth="1"/>
    <col min="9224" max="9225" width="15.7109375" style="45" customWidth="1"/>
    <col min="9226" max="9226" width="29.28515625" style="45" customWidth="1"/>
    <col min="9227" max="9476" width="9.140625" style="45"/>
    <col min="9477" max="9477" width="20.7109375" style="45" customWidth="1"/>
    <col min="9478" max="9478" width="26.140625" style="45" customWidth="1"/>
    <col min="9479" max="9479" width="15.85546875" style="45" customWidth="1"/>
    <col min="9480" max="9481" width="15.7109375" style="45" customWidth="1"/>
    <col min="9482" max="9482" width="29.28515625" style="45" customWidth="1"/>
    <col min="9483" max="9732" width="9.140625" style="45"/>
    <col min="9733" max="9733" width="20.7109375" style="45" customWidth="1"/>
    <col min="9734" max="9734" width="26.140625" style="45" customWidth="1"/>
    <col min="9735" max="9735" width="15.85546875" style="45" customWidth="1"/>
    <col min="9736" max="9737" width="15.7109375" style="45" customWidth="1"/>
    <col min="9738" max="9738" width="29.28515625" style="45" customWidth="1"/>
    <col min="9739" max="9988" width="9.140625" style="45"/>
    <col min="9989" max="9989" width="20.7109375" style="45" customWidth="1"/>
    <col min="9990" max="9990" width="26.140625" style="45" customWidth="1"/>
    <col min="9991" max="9991" width="15.85546875" style="45" customWidth="1"/>
    <col min="9992" max="9993" width="15.7109375" style="45" customWidth="1"/>
    <col min="9994" max="9994" width="29.28515625" style="45" customWidth="1"/>
    <col min="9995" max="10244" width="9.140625" style="45"/>
    <col min="10245" max="10245" width="20.7109375" style="45" customWidth="1"/>
    <col min="10246" max="10246" width="26.140625" style="45" customWidth="1"/>
    <col min="10247" max="10247" width="15.85546875" style="45" customWidth="1"/>
    <col min="10248" max="10249" width="15.7109375" style="45" customWidth="1"/>
    <col min="10250" max="10250" width="29.28515625" style="45" customWidth="1"/>
    <col min="10251" max="10500" width="9.140625" style="45"/>
    <col min="10501" max="10501" width="20.7109375" style="45" customWidth="1"/>
    <col min="10502" max="10502" width="26.140625" style="45" customWidth="1"/>
    <col min="10503" max="10503" width="15.85546875" style="45" customWidth="1"/>
    <col min="10504" max="10505" width="15.7109375" style="45" customWidth="1"/>
    <col min="10506" max="10506" width="29.28515625" style="45" customWidth="1"/>
    <col min="10507" max="10756" width="9.140625" style="45"/>
    <col min="10757" max="10757" width="20.7109375" style="45" customWidth="1"/>
    <col min="10758" max="10758" width="26.140625" style="45" customWidth="1"/>
    <col min="10759" max="10759" width="15.85546875" style="45" customWidth="1"/>
    <col min="10760" max="10761" width="15.7109375" style="45" customWidth="1"/>
    <col min="10762" max="10762" width="29.28515625" style="45" customWidth="1"/>
    <col min="10763" max="11012" width="9.140625" style="45"/>
    <col min="11013" max="11013" width="20.7109375" style="45" customWidth="1"/>
    <col min="11014" max="11014" width="26.140625" style="45" customWidth="1"/>
    <col min="11015" max="11015" width="15.85546875" style="45" customWidth="1"/>
    <col min="11016" max="11017" width="15.7109375" style="45" customWidth="1"/>
    <col min="11018" max="11018" width="29.28515625" style="45" customWidth="1"/>
    <col min="11019" max="11268" width="9.140625" style="45"/>
    <col min="11269" max="11269" width="20.7109375" style="45" customWidth="1"/>
    <col min="11270" max="11270" width="26.140625" style="45" customWidth="1"/>
    <col min="11271" max="11271" width="15.85546875" style="45" customWidth="1"/>
    <col min="11272" max="11273" width="15.7109375" style="45" customWidth="1"/>
    <col min="11274" max="11274" width="29.28515625" style="45" customWidth="1"/>
    <col min="11275" max="11524" width="9.140625" style="45"/>
    <col min="11525" max="11525" width="20.7109375" style="45" customWidth="1"/>
    <col min="11526" max="11526" width="26.140625" style="45" customWidth="1"/>
    <col min="11527" max="11527" width="15.85546875" style="45" customWidth="1"/>
    <col min="11528" max="11529" width="15.7109375" style="45" customWidth="1"/>
    <col min="11530" max="11530" width="29.28515625" style="45" customWidth="1"/>
    <col min="11531" max="11780" width="9.140625" style="45"/>
    <col min="11781" max="11781" width="20.7109375" style="45" customWidth="1"/>
    <col min="11782" max="11782" width="26.140625" style="45" customWidth="1"/>
    <col min="11783" max="11783" width="15.85546875" style="45" customWidth="1"/>
    <col min="11784" max="11785" width="15.7109375" style="45" customWidth="1"/>
    <col min="11786" max="11786" width="29.28515625" style="45" customWidth="1"/>
    <col min="11787" max="12036" width="9.140625" style="45"/>
    <col min="12037" max="12037" width="20.7109375" style="45" customWidth="1"/>
    <col min="12038" max="12038" width="26.140625" style="45" customWidth="1"/>
    <col min="12039" max="12039" width="15.85546875" style="45" customWidth="1"/>
    <col min="12040" max="12041" width="15.7109375" style="45" customWidth="1"/>
    <col min="12042" max="12042" width="29.28515625" style="45" customWidth="1"/>
    <col min="12043" max="12292" width="9.140625" style="45"/>
    <col min="12293" max="12293" width="20.7109375" style="45" customWidth="1"/>
    <col min="12294" max="12294" width="26.140625" style="45" customWidth="1"/>
    <col min="12295" max="12295" width="15.85546875" style="45" customWidth="1"/>
    <col min="12296" max="12297" width="15.7109375" style="45" customWidth="1"/>
    <col min="12298" max="12298" width="29.28515625" style="45" customWidth="1"/>
    <col min="12299" max="12548" width="9.140625" style="45"/>
    <col min="12549" max="12549" width="20.7109375" style="45" customWidth="1"/>
    <col min="12550" max="12550" width="26.140625" style="45" customWidth="1"/>
    <col min="12551" max="12551" width="15.85546875" style="45" customWidth="1"/>
    <col min="12552" max="12553" width="15.7109375" style="45" customWidth="1"/>
    <col min="12554" max="12554" width="29.28515625" style="45" customWidth="1"/>
    <col min="12555" max="12804" width="9.140625" style="45"/>
    <col min="12805" max="12805" width="20.7109375" style="45" customWidth="1"/>
    <col min="12806" max="12806" width="26.140625" style="45" customWidth="1"/>
    <col min="12807" max="12807" width="15.85546875" style="45" customWidth="1"/>
    <col min="12808" max="12809" width="15.7109375" style="45" customWidth="1"/>
    <col min="12810" max="12810" width="29.28515625" style="45" customWidth="1"/>
    <col min="12811" max="13060" width="9.140625" style="45"/>
    <col min="13061" max="13061" width="20.7109375" style="45" customWidth="1"/>
    <col min="13062" max="13062" width="26.140625" style="45" customWidth="1"/>
    <col min="13063" max="13063" width="15.85546875" style="45" customWidth="1"/>
    <col min="13064" max="13065" width="15.7109375" style="45" customWidth="1"/>
    <col min="13066" max="13066" width="29.28515625" style="45" customWidth="1"/>
    <col min="13067" max="13316" width="9.140625" style="45"/>
    <col min="13317" max="13317" width="20.7109375" style="45" customWidth="1"/>
    <col min="13318" max="13318" width="26.140625" style="45" customWidth="1"/>
    <col min="13319" max="13319" width="15.85546875" style="45" customWidth="1"/>
    <col min="13320" max="13321" width="15.7109375" style="45" customWidth="1"/>
    <col min="13322" max="13322" width="29.28515625" style="45" customWidth="1"/>
    <col min="13323" max="13572" width="9.140625" style="45"/>
    <col min="13573" max="13573" width="20.7109375" style="45" customWidth="1"/>
    <col min="13574" max="13574" width="26.140625" style="45" customWidth="1"/>
    <col min="13575" max="13575" width="15.85546875" style="45" customWidth="1"/>
    <col min="13576" max="13577" width="15.7109375" style="45" customWidth="1"/>
    <col min="13578" max="13578" width="29.28515625" style="45" customWidth="1"/>
    <col min="13579" max="13828" width="9.140625" style="45"/>
    <col min="13829" max="13829" width="20.7109375" style="45" customWidth="1"/>
    <col min="13830" max="13830" width="26.140625" style="45" customWidth="1"/>
    <col min="13831" max="13831" width="15.85546875" style="45" customWidth="1"/>
    <col min="13832" max="13833" width="15.7109375" style="45" customWidth="1"/>
    <col min="13834" max="13834" width="29.28515625" style="45" customWidth="1"/>
    <col min="13835" max="14084" width="9.140625" style="45"/>
    <col min="14085" max="14085" width="20.7109375" style="45" customWidth="1"/>
    <col min="14086" max="14086" width="26.140625" style="45" customWidth="1"/>
    <col min="14087" max="14087" width="15.85546875" style="45" customWidth="1"/>
    <col min="14088" max="14089" width="15.7109375" style="45" customWidth="1"/>
    <col min="14090" max="14090" width="29.28515625" style="45" customWidth="1"/>
    <col min="14091" max="14340" width="9.140625" style="45"/>
    <col min="14341" max="14341" width="20.7109375" style="45" customWidth="1"/>
    <col min="14342" max="14342" width="26.140625" style="45" customWidth="1"/>
    <col min="14343" max="14343" width="15.85546875" style="45" customWidth="1"/>
    <col min="14344" max="14345" width="15.7109375" style="45" customWidth="1"/>
    <col min="14346" max="14346" width="29.28515625" style="45" customWidth="1"/>
    <col min="14347" max="14596" width="9.140625" style="45"/>
    <col min="14597" max="14597" width="20.7109375" style="45" customWidth="1"/>
    <col min="14598" max="14598" width="26.140625" style="45" customWidth="1"/>
    <col min="14599" max="14599" width="15.85546875" style="45" customWidth="1"/>
    <col min="14600" max="14601" width="15.7109375" style="45" customWidth="1"/>
    <col min="14602" max="14602" width="29.28515625" style="45" customWidth="1"/>
    <col min="14603" max="14852" width="9.140625" style="45"/>
    <col min="14853" max="14853" width="20.7109375" style="45" customWidth="1"/>
    <col min="14854" max="14854" width="26.140625" style="45" customWidth="1"/>
    <col min="14855" max="14855" width="15.85546875" style="45" customWidth="1"/>
    <col min="14856" max="14857" width="15.7109375" style="45" customWidth="1"/>
    <col min="14858" max="14858" width="29.28515625" style="45" customWidth="1"/>
    <col min="14859" max="15108" width="9.140625" style="45"/>
    <col min="15109" max="15109" width="20.7109375" style="45" customWidth="1"/>
    <col min="15110" max="15110" width="26.140625" style="45" customWidth="1"/>
    <col min="15111" max="15111" width="15.85546875" style="45" customWidth="1"/>
    <col min="15112" max="15113" width="15.7109375" style="45" customWidth="1"/>
    <col min="15114" max="15114" width="29.28515625" style="45" customWidth="1"/>
    <col min="15115" max="15364" width="9.140625" style="45"/>
    <col min="15365" max="15365" width="20.7109375" style="45" customWidth="1"/>
    <col min="15366" max="15366" width="26.140625" style="45" customWidth="1"/>
    <col min="15367" max="15367" width="15.85546875" style="45" customWidth="1"/>
    <col min="15368" max="15369" width="15.7109375" style="45" customWidth="1"/>
    <col min="15370" max="15370" width="29.28515625" style="45" customWidth="1"/>
    <col min="15371" max="15620" width="9.140625" style="45"/>
    <col min="15621" max="15621" width="20.7109375" style="45" customWidth="1"/>
    <col min="15622" max="15622" width="26.140625" style="45" customWidth="1"/>
    <col min="15623" max="15623" width="15.85546875" style="45" customWidth="1"/>
    <col min="15624" max="15625" width="15.7109375" style="45" customWidth="1"/>
    <col min="15626" max="15626" width="29.28515625" style="45" customWidth="1"/>
    <col min="15627" max="15876" width="9.140625" style="45"/>
    <col min="15877" max="15877" width="20.7109375" style="45" customWidth="1"/>
    <col min="15878" max="15878" width="26.140625" style="45" customWidth="1"/>
    <col min="15879" max="15879" width="15.85546875" style="45" customWidth="1"/>
    <col min="15880" max="15881" width="15.7109375" style="45" customWidth="1"/>
    <col min="15882" max="15882" width="29.28515625" style="45" customWidth="1"/>
    <col min="15883" max="16132" width="9.140625" style="45"/>
    <col min="16133" max="16133" width="20.7109375" style="45" customWidth="1"/>
    <col min="16134" max="16134" width="26.140625" style="45" customWidth="1"/>
    <col min="16135" max="16135" width="15.85546875" style="45" customWidth="1"/>
    <col min="16136" max="16137" width="15.7109375" style="45" customWidth="1"/>
    <col min="16138" max="16138" width="29.28515625" style="45" customWidth="1"/>
    <col min="16139" max="16384" width="9.140625" style="45"/>
  </cols>
  <sheetData>
    <row r="1" spans="1:10">
      <c r="A1" s="98" t="s">
        <v>68</v>
      </c>
      <c r="B1" s="45" t="s">
        <v>393</v>
      </c>
    </row>
    <row r="3" spans="1:10">
      <c r="A3" s="93" t="s">
        <v>29</v>
      </c>
      <c r="B3" s="93" t="s">
        <v>30</v>
      </c>
      <c r="C3" s="153" t="s">
        <v>31</v>
      </c>
      <c r="D3" s="153" t="s">
        <v>32</v>
      </c>
      <c r="E3" s="153" t="s">
        <v>33</v>
      </c>
      <c r="F3" s="153" t="s">
        <v>213</v>
      </c>
      <c r="G3" s="153" t="s">
        <v>34</v>
      </c>
      <c r="H3" s="153" t="s">
        <v>213</v>
      </c>
      <c r="I3" s="153" t="s">
        <v>35</v>
      </c>
      <c r="J3" s="93" t="s">
        <v>36</v>
      </c>
    </row>
    <row r="4" spans="1:10">
      <c r="A4" s="93"/>
      <c r="B4" s="93"/>
      <c r="C4" s="93"/>
      <c r="D4" s="93"/>
      <c r="E4" s="93"/>
      <c r="F4" s="93"/>
      <c r="G4" s="93"/>
      <c r="H4" s="93"/>
      <c r="I4" s="93"/>
      <c r="J4" s="93"/>
    </row>
    <row r="5" spans="1:10" hidden="1">
      <c r="A5" s="97" t="s">
        <v>394</v>
      </c>
      <c r="B5" s="45" t="s">
        <v>395</v>
      </c>
      <c r="C5" s="46">
        <v>30400</v>
      </c>
      <c r="D5" s="46">
        <v>0</v>
      </c>
      <c r="E5" s="46">
        <v>0</v>
      </c>
      <c r="F5" s="46">
        <v>0</v>
      </c>
      <c r="G5" s="46">
        <f t="shared" ref="E5:G32" si="0">E5+F5</f>
        <v>0</v>
      </c>
      <c r="H5" s="46"/>
      <c r="I5" s="46"/>
      <c r="J5" s="78"/>
    </row>
    <row r="6" spans="1:10">
      <c r="A6" s="97" t="s">
        <v>396</v>
      </c>
      <c r="B6" s="97" t="s">
        <v>397</v>
      </c>
      <c r="C6" s="46">
        <v>2000</v>
      </c>
      <c r="D6" s="46">
        <v>0</v>
      </c>
      <c r="E6" s="46">
        <f t="shared" si="0"/>
        <v>2000</v>
      </c>
      <c r="F6" s="46"/>
      <c r="G6" s="46">
        <f t="shared" si="0"/>
        <v>2000</v>
      </c>
      <c r="H6" s="46">
        <v>0</v>
      </c>
      <c r="I6" s="46">
        <f>G6+H6</f>
        <v>2000</v>
      </c>
      <c r="J6" s="97" t="s">
        <v>398</v>
      </c>
    </row>
    <row r="7" spans="1:10">
      <c r="A7" s="97" t="s">
        <v>399</v>
      </c>
      <c r="B7" s="45" t="s">
        <v>400</v>
      </c>
      <c r="C7" s="46">
        <v>10000</v>
      </c>
      <c r="D7" s="46">
        <v>0</v>
      </c>
      <c r="E7" s="46">
        <f t="shared" si="0"/>
        <v>10000</v>
      </c>
      <c r="F7" s="46"/>
      <c r="G7" s="46">
        <f t="shared" si="0"/>
        <v>10000</v>
      </c>
      <c r="H7" s="46">
        <v>0</v>
      </c>
      <c r="I7" s="46">
        <f t="shared" ref="I7:I32" si="1">G7+H7</f>
        <v>10000</v>
      </c>
      <c r="J7" s="97" t="s">
        <v>398</v>
      </c>
    </row>
    <row r="8" spans="1:10">
      <c r="A8" s="97" t="s">
        <v>401</v>
      </c>
      <c r="B8" s="45" t="s">
        <v>402</v>
      </c>
      <c r="C8" s="46">
        <v>3000</v>
      </c>
      <c r="D8" s="46">
        <v>0</v>
      </c>
      <c r="E8" s="46">
        <f t="shared" si="0"/>
        <v>3000</v>
      </c>
      <c r="F8" s="46"/>
      <c r="G8" s="46">
        <f t="shared" si="0"/>
        <v>3000</v>
      </c>
      <c r="H8" s="46">
        <v>0</v>
      </c>
      <c r="I8" s="46">
        <f t="shared" si="1"/>
        <v>3000</v>
      </c>
    </row>
    <row r="9" spans="1:10" hidden="1">
      <c r="A9" s="97" t="s">
        <v>403</v>
      </c>
      <c r="B9" s="45" t="s">
        <v>404</v>
      </c>
      <c r="C9" s="84">
        <v>0</v>
      </c>
      <c r="D9" s="84">
        <v>0</v>
      </c>
      <c r="E9" s="84">
        <f t="shared" si="0"/>
        <v>0</v>
      </c>
      <c r="F9" s="84"/>
      <c r="G9" s="46">
        <f t="shared" si="0"/>
        <v>0</v>
      </c>
      <c r="H9" s="46"/>
      <c r="I9" s="46">
        <f t="shared" si="1"/>
        <v>0</v>
      </c>
      <c r="J9" s="97" t="s">
        <v>405</v>
      </c>
    </row>
    <row r="10" spans="1:10">
      <c r="A10" s="97" t="s">
        <v>406</v>
      </c>
      <c r="B10" s="45" t="s">
        <v>46</v>
      </c>
      <c r="C10" s="46">
        <v>3474</v>
      </c>
      <c r="D10" s="46">
        <v>0</v>
      </c>
      <c r="E10" s="46">
        <f t="shared" si="0"/>
        <v>3474</v>
      </c>
      <c r="F10" s="46"/>
      <c r="G10" s="46">
        <f t="shared" si="0"/>
        <v>3474</v>
      </c>
      <c r="H10" s="46">
        <v>0</v>
      </c>
      <c r="I10" s="46">
        <f t="shared" si="1"/>
        <v>3474</v>
      </c>
      <c r="J10" s="97"/>
    </row>
    <row r="11" spans="1:10">
      <c r="A11" s="97" t="s">
        <v>407</v>
      </c>
      <c r="B11" s="45" t="s">
        <v>48</v>
      </c>
      <c r="C11" s="46">
        <v>5957</v>
      </c>
      <c r="D11" s="46">
        <v>540</v>
      </c>
      <c r="E11" s="46">
        <v>6623</v>
      </c>
      <c r="F11" s="46">
        <v>126</v>
      </c>
      <c r="G11" s="46">
        <f t="shared" si="0"/>
        <v>6749</v>
      </c>
      <c r="H11" s="46">
        <v>0</v>
      </c>
      <c r="I11" s="46">
        <f t="shared" si="1"/>
        <v>6749</v>
      </c>
      <c r="J11" s="118">
        <v>0.1585</v>
      </c>
    </row>
    <row r="12" spans="1:10">
      <c r="A12" s="97" t="s">
        <v>408</v>
      </c>
      <c r="B12" s="45" t="s">
        <v>409</v>
      </c>
      <c r="C12" s="46">
        <v>64000</v>
      </c>
      <c r="D12" s="46">
        <v>0</v>
      </c>
      <c r="E12" s="46">
        <f t="shared" si="0"/>
        <v>64000</v>
      </c>
      <c r="F12" s="46"/>
      <c r="G12" s="46">
        <f t="shared" si="0"/>
        <v>64000</v>
      </c>
      <c r="H12" s="46">
        <v>0</v>
      </c>
      <c r="I12" s="46">
        <f t="shared" si="1"/>
        <v>64000</v>
      </c>
      <c r="J12" s="97" t="s">
        <v>410</v>
      </c>
    </row>
    <row r="13" spans="1:10">
      <c r="A13" s="45" t="s">
        <v>411</v>
      </c>
      <c r="B13" s="45" t="s">
        <v>412</v>
      </c>
      <c r="C13" s="46">
        <v>35000</v>
      </c>
      <c r="D13" s="46">
        <v>0</v>
      </c>
      <c r="E13" s="46">
        <v>85000</v>
      </c>
      <c r="F13" s="46">
        <v>0</v>
      </c>
      <c r="G13" s="46">
        <f t="shared" si="0"/>
        <v>85000</v>
      </c>
      <c r="H13" s="46">
        <v>-40000</v>
      </c>
      <c r="I13" s="46">
        <f t="shared" si="1"/>
        <v>45000</v>
      </c>
      <c r="J13" s="97" t="s">
        <v>410</v>
      </c>
    </row>
    <row r="14" spans="1:10">
      <c r="A14" s="45" t="s">
        <v>413</v>
      </c>
      <c r="B14" s="45" t="s">
        <v>414</v>
      </c>
      <c r="C14" s="46">
        <v>10000</v>
      </c>
      <c r="D14" s="46">
        <v>0</v>
      </c>
      <c r="E14" s="46">
        <f t="shared" si="0"/>
        <v>10000</v>
      </c>
      <c r="F14" s="46"/>
      <c r="G14" s="46">
        <f t="shared" si="0"/>
        <v>10000</v>
      </c>
      <c r="H14" s="46">
        <v>0</v>
      </c>
      <c r="I14" s="46">
        <f t="shared" si="1"/>
        <v>10000</v>
      </c>
      <c r="J14" s="45" t="s">
        <v>415</v>
      </c>
    </row>
    <row r="15" spans="1:10" hidden="1">
      <c r="A15" s="45" t="s">
        <v>416</v>
      </c>
      <c r="B15" s="45" t="s">
        <v>417</v>
      </c>
      <c r="C15" s="46">
        <v>8075</v>
      </c>
      <c r="D15" s="46">
        <v>0</v>
      </c>
      <c r="E15" s="46">
        <f t="shared" ref="E15:E20" si="2">C15+D15</f>
        <v>8075</v>
      </c>
      <c r="F15" s="46"/>
      <c r="G15" s="46">
        <f t="shared" si="0"/>
        <v>8075</v>
      </c>
      <c r="H15" s="46">
        <v>-8075</v>
      </c>
      <c r="I15" s="46">
        <f t="shared" si="1"/>
        <v>0</v>
      </c>
    </row>
    <row r="16" spans="1:10">
      <c r="C16" s="46"/>
      <c r="D16" s="46"/>
      <c r="E16" s="46"/>
      <c r="F16" s="46"/>
      <c r="G16" s="46"/>
      <c r="H16" s="46"/>
      <c r="I16" s="46"/>
    </row>
    <row r="17" spans="1:10">
      <c r="A17" s="97" t="s">
        <v>418</v>
      </c>
      <c r="B17" s="97" t="s">
        <v>419</v>
      </c>
      <c r="C17" s="46">
        <v>150000</v>
      </c>
      <c r="D17" s="46">
        <v>0</v>
      </c>
      <c r="E17" s="46">
        <f t="shared" si="2"/>
        <v>150000</v>
      </c>
      <c r="F17" s="46"/>
      <c r="G17" s="46">
        <f t="shared" si="0"/>
        <v>150000</v>
      </c>
      <c r="H17" s="46">
        <v>0</v>
      </c>
      <c r="I17" s="46">
        <f t="shared" si="1"/>
        <v>150000</v>
      </c>
      <c r="J17" s="97" t="s">
        <v>420</v>
      </c>
    </row>
    <row r="18" spans="1:10">
      <c r="A18" s="97" t="s">
        <v>421</v>
      </c>
      <c r="B18" s="97" t="s">
        <v>422</v>
      </c>
      <c r="C18" s="46">
        <v>22000</v>
      </c>
      <c r="D18" s="46">
        <v>0</v>
      </c>
      <c r="E18" s="46">
        <f t="shared" si="2"/>
        <v>22000</v>
      </c>
      <c r="F18" s="46"/>
      <c r="G18" s="46">
        <f t="shared" si="0"/>
        <v>22000</v>
      </c>
      <c r="H18" s="46">
        <v>0</v>
      </c>
      <c r="I18" s="46">
        <f t="shared" si="1"/>
        <v>22000</v>
      </c>
      <c r="J18" s="97" t="s">
        <v>423</v>
      </c>
    </row>
    <row r="19" spans="1:10" hidden="1">
      <c r="A19" s="97" t="s">
        <v>424</v>
      </c>
      <c r="B19" s="97" t="s">
        <v>425</v>
      </c>
      <c r="C19" s="46">
        <v>8000</v>
      </c>
      <c r="D19" s="46">
        <v>0</v>
      </c>
      <c r="E19" s="46">
        <f t="shared" si="2"/>
        <v>8000</v>
      </c>
      <c r="F19" s="46"/>
      <c r="G19" s="46">
        <f t="shared" si="0"/>
        <v>8000</v>
      </c>
      <c r="H19" s="46">
        <v>-8000</v>
      </c>
      <c r="I19" s="46">
        <f t="shared" si="1"/>
        <v>0</v>
      </c>
    </row>
    <row r="20" spans="1:10">
      <c r="A20" s="97" t="s">
        <v>426</v>
      </c>
      <c r="B20" s="97" t="s">
        <v>46</v>
      </c>
      <c r="C20" s="46">
        <v>13770</v>
      </c>
      <c r="D20" s="46">
        <v>0</v>
      </c>
      <c r="E20" s="46">
        <f t="shared" si="2"/>
        <v>13770</v>
      </c>
      <c r="F20" s="46"/>
      <c r="G20" s="46">
        <f t="shared" si="0"/>
        <v>13770</v>
      </c>
      <c r="H20" s="46">
        <v>0</v>
      </c>
      <c r="I20" s="46">
        <f t="shared" si="1"/>
        <v>13770</v>
      </c>
    </row>
    <row r="21" spans="1:10">
      <c r="A21" s="97" t="s">
        <v>427</v>
      </c>
      <c r="B21" s="97" t="s">
        <v>48</v>
      </c>
      <c r="C21" s="46">
        <v>23616</v>
      </c>
      <c r="D21" s="46">
        <v>2142</v>
      </c>
      <c r="E21" s="46">
        <v>26136</v>
      </c>
      <c r="F21" s="46">
        <v>378</v>
      </c>
      <c r="G21" s="46">
        <f t="shared" si="0"/>
        <v>26514</v>
      </c>
      <c r="H21" s="46">
        <f>(172000*0.1585)-26154</f>
        <v>1108</v>
      </c>
      <c r="I21" s="46">
        <f t="shared" si="1"/>
        <v>27622</v>
      </c>
      <c r="J21" s="118">
        <v>0.1585</v>
      </c>
    </row>
    <row r="22" spans="1:10">
      <c r="A22" s="97"/>
      <c r="B22" s="97"/>
      <c r="C22" s="46"/>
      <c r="D22" s="46"/>
      <c r="E22" s="46"/>
      <c r="F22" s="46"/>
      <c r="G22" s="46"/>
      <c r="H22" s="46"/>
      <c r="I22" s="46"/>
      <c r="J22" s="97"/>
    </row>
    <row r="23" spans="1:10">
      <c r="A23" s="97" t="s">
        <v>428</v>
      </c>
      <c r="B23" s="97" t="s">
        <v>429</v>
      </c>
      <c r="C23" s="46">
        <v>33000</v>
      </c>
      <c r="D23" s="46">
        <v>0</v>
      </c>
      <c r="E23" s="46">
        <f t="shared" si="0"/>
        <v>33000</v>
      </c>
      <c r="F23" s="46"/>
      <c r="G23" s="46">
        <f t="shared" si="0"/>
        <v>33000</v>
      </c>
      <c r="H23" s="46">
        <v>0</v>
      </c>
      <c r="I23" s="46">
        <f t="shared" si="1"/>
        <v>33000</v>
      </c>
      <c r="J23" s="97" t="s">
        <v>430</v>
      </c>
    </row>
    <row r="24" spans="1:10">
      <c r="A24" s="78" t="s">
        <v>431</v>
      </c>
      <c r="B24" s="78" t="s">
        <v>432</v>
      </c>
      <c r="C24" s="46">
        <v>15000</v>
      </c>
      <c r="D24" s="46">
        <v>0</v>
      </c>
      <c r="E24" s="46">
        <f t="shared" si="0"/>
        <v>15000</v>
      </c>
      <c r="F24" s="46"/>
      <c r="G24" s="46">
        <f t="shared" si="0"/>
        <v>15000</v>
      </c>
      <c r="H24" s="46">
        <v>0</v>
      </c>
      <c r="I24" s="46">
        <f t="shared" si="1"/>
        <v>15000</v>
      </c>
      <c r="J24" s="78"/>
    </row>
    <row r="25" spans="1:10">
      <c r="A25" s="45" t="s">
        <v>433</v>
      </c>
      <c r="B25" s="45" t="s">
        <v>400</v>
      </c>
      <c r="C25" s="46">
        <v>15000</v>
      </c>
      <c r="D25" s="46">
        <v>0</v>
      </c>
      <c r="E25" s="46">
        <f>C25+D25</f>
        <v>15000</v>
      </c>
      <c r="F25" s="46"/>
      <c r="G25" s="46">
        <f t="shared" si="0"/>
        <v>15000</v>
      </c>
      <c r="H25" s="46">
        <v>0</v>
      </c>
      <c r="I25" s="46">
        <f t="shared" si="1"/>
        <v>15000</v>
      </c>
    </row>
    <row r="26" spans="1:10">
      <c r="A26" s="45" t="s">
        <v>434</v>
      </c>
      <c r="B26" s="45" t="s">
        <v>46</v>
      </c>
      <c r="C26" s="46">
        <v>4820</v>
      </c>
      <c r="D26" s="46">
        <v>0</v>
      </c>
      <c r="E26" s="46">
        <f t="shared" si="0"/>
        <v>4820</v>
      </c>
      <c r="F26" s="46"/>
      <c r="G26" s="46">
        <f t="shared" si="0"/>
        <v>4820</v>
      </c>
      <c r="H26" s="46">
        <v>0</v>
      </c>
      <c r="I26" s="46">
        <f t="shared" si="1"/>
        <v>4820</v>
      </c>
    </row>
    <row r="27" spans="1:10">
      <c r="A27" s="45" t="s">
        <v>435</v>
      </c>
      <c r="B27" s="45" t="s">
        <v>48</v>
      </c>
      <c r="C27" s="46">
        <v>8266</v>
      </c>
      <c r="D27" s="46">
        <v>750</v>
      </c>
      <c r="E27" s="46">
        <v>9201</v>
      </c>
      <c r="F27" s="46">
        <v>185</v>
      </c>
      <c r="G27" s="46">
        <f t="shared" si="0"/>
        <v>9386</v>
      </c>
      <c r="H27" s="46">
        <v>600</v>
      </c>
      <c r="I27" s="46">
        <f t="shared" si="1"/>
        <v>9986</v>
      </c>
      <c r="J27" s="118">
        <v>0.1585</v>
      </c>
    </row>
    <row r="28" spans="1:10">
      <c r="A28" s="97" t="s">
        <v>436</v>
      </c>
      <c r="B28" s="45" t="s">
        <v>409</v>
      </c>
      <c r="C28" s="46">
        <v>59661</v>
      </c>
      <c r="D28" s="46">
        <v>0</v>
      </c>
      <c r="E28" s="46">
        <f t="shared" si="0"/>
        <v>59661</v>
      </c>
      <c r="F28" s="46"/>
      <c r="G28" s="46">
        <f t="shared" si="0"/>
        <v>59661</v>
      </c>
      <c r="H28" s="46">
        <v>0</v>
      </c>
      <c r="I28" s="46">
        <f t="shared" si="1"/>
        <v>59661</v>
      </c>
      <c r="J28" s="97" t="s">
        <v>437</v>
      </c>
    </row>
    <row r="29" spans="1:10">
      <c r="A29" s="45" t="s">
        <v>438</v>
      </c>
      <c r="B29" s="45" t="s">
        <v>412</v>
      </c>
      <c r="C29" s="46">
        <v>29670</v>
      </c>
      <c r="D29" s="46">
        <v>0</v>
      </c>
      <c r="E29" s="46">
        <f t="shared" si="0"/>
        <v>29670</v>
      </c>
      <c r="F29" s="46"/>
      <c r="G29" s="46">
        <f t="shared" si="0"/>
        <v>29670</v>
      </c>
      <c r="H29" s="46">
        <v>0</v>
      </c>
      <c r="I29" s="46">
        <f t="shared" si="1"/>
        <v>29670</v>
      </c>
      <c r="J29" s="97" t="s">
        <v>439</v>
      </c>
    </row>
    <row r="30" spans="1:10">
      <c r="A30" s="97" t="s">
        <v>440</v>
      </c>
      <c r="B30" s="45" t="s">
        <v>414</v>
      </c>
      <c r="C30" s="46">
        <v>10000</v>
      </c>
      <c r="D30" s="46">
        <v>0</v>
      </c>
      <c r="E30" s="46">
        <f t="shared" si="0"/>
        <v>10000</v>
      </c>
      <c r="F30" s="46"/>
      <c r="G30" s="46">
        <f t="shared" si="0"/>
        <v>10000</v>
      </c>
      <c r="H30" s="46">
        <v>0</v>
      </c>
      <c r="I30" s="46">
        <f t="shared" si="1"/>
        <v>10000</v>
      </c>
      <c r="J30" s="45" t="s">
        <v>441</v>
      </c>
    </row>
    <row r="31" spans="1:10">
      <c r="C31" s="115"/>
      <c r="E31" s="46"/>
      <c r="F31" s="46"/>
      <c r="G31" s="46"/>
      <c r="H31" s="46"/>
      <c r="I31" s="46"/>
    </row>
    <row r="32" spans="1:10">
      <c r="A32" s="97" t="s">
        <v>442</v>
      </c>
      <c r="B32" s="97" t="s">
        <v>254</v>
      </c>
      <c r="C32" s="46">
        <v>0</v>
      </c>
      <c r="D32" s="46">
        <v>26000</v>
      </c>
      <c r="E32" s="46">
        <f t="shared" ref="E32" si="3">C32+D32</f>
        <v>26000</v>
      </c>
      <c r="F32" s="46"/>
      <c r="G32" s="46">
        <f t="shared" si="0"/>
        <v>26000</v>
      </c>
      <c r="H32" s="46">
        <v>0</v>
      </c>
      <c r="I32" s="46">
        <f t="shared" si="1"/>
        <v>26000</v>
      </c>
    </row>
    <row r="33" spans="1:9">
      <c r="I33" s="46"/>
    </row>
    <row r="37" spans="1:9">
      <c r="A37" s="45" t="s">
        <v>67</v>
      </c>
      <c r="B37" s="45" t="s">
        <v>393</v>
      </c>
      <c r="C37" s="85">
        <f>SUM(C5:C36)</f>
        <v>564709</v>
      </c>
      <c r="D37" s="85">
        <f>SUM(D5:D36)</f>
        <v>29432</v>
      </c>
      <c r="E37" s="85">
        <f>SUM(E5:E36)</f>
        <v>614430</v>
      </c>
      <c r="F37" s="85">
        <f>SUM(F5:F36)</f>
        <v>689</v>
      </c>
      <c r="G37" s="85">
        <f>SUM(G5:G36)</f>
        <v>615119</v>
      </c>
      <c r="H37" s="85">
        <f t="shared" ref="H37:I37" si="4">SUM(H5:H36)</f>
        <v>-54367</v>
      </c>
      <c r="I37" s="85">
        <f t="shared" si="4"/>
        <v>560752</v>
      </c>
    </row>
  </sheetData>
  <printOptions gridLines="1"/>
  <pageMargins left="0.75" right="0.75" top="1" bottom="1" header="0.5" footer="0.25"/>
  <pageSetup scale="97"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view="pageLayout" zoomScaleNormal="86" workbookViewId="0">
      <selection activeCell="J35" sqref="J35"/>
    </sheetView>
  </sheetViews>
  <sheetFormatPr defaultRowHeight="12.75"/>
  <cols>
    <col min="1" max="1" width="20.7109375" customWidth="1"/>
    <col min="2" max="2" width="26.140625" customWidth="1"/>
    <col min="3" max="3" width="15.85546875" hidden="1" customWidth="1"/>
    <col min="4" max="6" width="15.7109375" hidden="1" customWidth="1"/>
    <col min="7" max="9" width="15.7109375" customWidth="1"/>
    <col min="10" max="10" width="28.7109375" customWidth="1"/>
  </cols>
  <sheetData>
    <row r="1" spans="1:10">
      <c r="A1" s="1" t="s">
        <v>68</v>
      </c>
      <c r="B1" t="s">
        <v>443</v>
      </c>
    </row>
    <row r="3" spans="1:10">
      <c r="A3" s="2" t="s">
        <v>29</v>
      </c>
      <c r="B3" s="2" t="s">
        <v>30</v>
      </c>
      <c r="C3" s="153" t="s">
        <v>31</v>
      </c>
      <c r="D3" s="153" t="s">
        <v>32</v>
      </c>
      <c r="E3" s="153" t="s">
        <v>33</v>
      </c>
      <c r="F3" s="153" t="s">
        <v>213</v>
      </c>
      <c r="G3" s="153" t="s">
        <v>34</v>
      </c>
      <c r="H3" s="153" t="s">
        <v>213</v>
      </c>
      <c r="I3" s="153" t="s">
        <v>35</v>
      </c>
      <c r="J3" s="2" t="s">
        <v>36</v>
      </c>
    </row>
    <row r="4" spans="1:10">
      <c r="A4" s="2"/>
      <c r="B4" s="2"/>
      <c r="C4" s="153"/>
      <c r="D4" s="153"/>
      <c r="E4" s="153"/>
      <c r="F4" s="153"/>
      <c r="G4" s="153"/>
      <c r="H4" s="153"/>
      <c r="I4" s="153"/>
      <c r="J4" s="2"/>
    </row>
    <row r="5" spans="1:10">
      <c r="A5" t="s">
        <v>444</v>
      </c>
      <c r="B5" t="s">
        <v>41</v>
      </c>
      <c r="C5" s="5">
        <v>500</v>
      </c>
      <c r="D5" s="5">
        <v>0</v>
      </c>
      <c r="E5" s="4">
        <f t="shared" ref="E5:G14" si="0">C5+D5</f>
        <v>500</v>
      </c>
      <c r="F5" s="4"/>
      <c r="G5" s="4">
        <f t="shared" si="0"/>
        <v>500</v>
      </c>
      <c r="H5" s="4">
        <v>0</v>
      </c>
      <c r="I5" s="4">
        <f>G5+H5</f>
        <v>500</v>
      </c>
    </row>
    <row r="6" spans="1:10" hidden="1">
      <c r="A6" t="s">
        <v>445</v>
      </c>
      <c r="B6" t="s">
        <v>446</v>
      </c>
      <c r="C6" s="7">
        <v>10000</v>
      </c>
      <c r="D6" s="5">
        <v>0</v>
      </c>
      <c r="E6" s="7">
        <f t="shared" si="0"/>
        <v>10000</v>
      </c>
      <c r="F6" s="7"/>
      <c r="G6" s="4">
        <f t="shared" si="0"/>
        <v>10000</v>
      </c>
      <c r="H6" s="4">
        <v>-10000</v>
      </c>
      <c r="I6" s="4">
        <f t="shared" ref="I6:I14" si="1">G6+H6</f>
        <v>0</v>
      </c>
      <c r="J6" t="s">
        <v>447</v>
      </c>
    </row>
    <row r="7" spans="1:10">
      <c r="A7" t="s">
        <v>448</v>
      </c>
      <c r="B7" t="s">
        <v>46</v>
      </c>
      <c r="C7" s="4">
        <v>804</v>
      </c>
      <c r="D7" s="4">
        <v>0</v>
      </c>
      <c r="E7" s="4">
        <f t="shared" si="0"/>
        <v>804</v>
      </c>
      <c r="F7" s="4"/>
      <c r="G7" s="4">
        <f t="shared" si="0"/>
        <v>804</v>
      </c>
      <c r="H7" s="4">
        <v>0</v>
      </c>
      <c r="I7" s="4">
        <f t="shared" si="1"/>
        <v>804</v>
      </c>
    </row>
    <row r="8" spans="1:10">
      <c r="A8" t="s">
        <v>449</v>
      </c>
      <c r="B8" t="s">
        <v>48</v>
      </c>
      <c r="C8" s="4">
        <v>1378</v>
      </c>
      <c r="D8" s="9">
        <v>125</v>
      </c>
      <c r="E8" s="4">
        <v>1557</v>
      </c>
      <c r="F8" s="4">
        <v>0</v>
      </c>
      <c r="G8" s="4">
        <f t="shared" si="0"/>
        <v>1557</v>
      </c>
      <c r="H8" s="4">
        <v>0</v>
      </c>
      <c r="I8" s="4">
        <f t="shared" si="1"/>
        <v>1557</v>
      </c>
      <c r="J8" s="13"/>
    </row>
    <row r="9" spans="1:10">
      <c r="A9" t="s">
        <v>450</v>
      </c>
      <c r="B9" t="s">
        <v>451</v>
      </c>
      <c r="C9" s="4">
        <v>1250</v>
      </c>
      <c r="D9" s="4">
        <v>0</v>
      </c>
      <c r="E9" s="4">
        <f t="shared" si="0"/>
        <v>1250</v>
      </c>
      <c r="F9" s="4"/>
      <c r="G9" s="4">
        <f t="shared" si="0"/>
        <v>1250</v>
      </c>
      <c r="H9" s="4">
        <v>0</v>
      </c>
      <c r="I9" s="4">
        <f t="shared" si="1"/>
        <v>1250</v>
      </c>
    </row>
    <row r="10" spans="1:10">
      <c r="A10" t="s">
        <v>452</v>
      </c>
      <c r="B10" t="s">
        <v>196</v>
      </c>
      <c r="C10" s="4">
        <v>720</v>
      </c>
      <c r="D10" s="4">
        <v>0</v>
      </c>
      <c r="E10" s="4">
        <f t="shared" si="0"/>
        <v>720</v>
      </c>
      <c r="F10" s="4"/>
      <c r="G10" s="4">
        <f t="shared" si="0"/>
        <v>720</v>
      </c>
      <c r="H10" s="4">
        <v>0</v>
      </c>
      <c r="I10" s="4">
        <f t="shared" si="1"/>
        <v>720</v>
      </c>
    </row>
    <row r="11" spans="1:10">
      <c r="A11" t="s">
        <v>453</v>
      </c>
      <c r="B11" t="s">
        <v>346</v>
      </c>
      <c r="C11" s="4">
        <v>755</v>
      </c>
      <c r="D11" s="4">
        <v>0</v>
      </c>
      <c r="E11" s="4">
        <f t="shared" si="0"/>
        <v>755</v>
      </c>
      <c r="F11" s="4"/>
      <c r="G11" s="4">
        <f t="shared" si="0"/>
        <v>755</v>
      </c>
      <c r="H11" s="4">
        <v>0</v>
      </c>
      <c r="I11" s="4">
        <f t="shared" si="1"/>
        <v>755</v>
      </c>
    </row>
    <row r="12" spans="1:10">
      <c r="A12" t="s">
        <v>454</v>
      </c>
      <c r="B12" t="s">
        <v>95</v>
      </c>
      <c r="C12" s="5">
        <v>1000</v>
      </c>
      <c r="D12" s="4">
        <v>0</v>
      </c>
      <c r="E12" s="4">
        <f t="shared" si="0"/>
        <v>1000</v>
      </c>
      <c r="F12" s="4"/>
      <c r="G12" s="4">
        <f t="shared" si="0"/>
        <v>1000</v>
      </c>
      <c r="H12" s="4">
        <v>0</v>
      </c>
      <c r="I12" s="4">
        <f t="shared" si="1"/>
        <v>1000</v>
      </c>
    </row>
    <row r="13" spans="1:10">
      <c r="A13" t="s">
        <v>455</v>
      </c>
      <c r="B13" t="s">
        <v>456</v>
      </c>
      <c r="C13" s="4">
        <v>1500</v>
      </c>
      <c r="D13" s="4">
        <v>0</v>
      </c>
      <c r="E13" s="4">
        <f t="shared" si="0"/>
        <v>1500</v>
      </c>
      <c r="F13" s="4"/>
      <c r="G13" s="4">
        <f t="shared" si="0"/>
        <v>1500</v>
      </c>
      <c r="H13" s="4">
        <v>0</v>
      </c>
      <c r="I13" s="4">
        <f t="shared" si="1"/>
        <v>1500</v>
      </c>
    </row>
    <row r="14" spans="1:10" hidden="1">
      <c r="A14" t="s">
        <v>457</v>
      </c>
      <c r="B14" t="s">
        <v>245</v>
      </c>
      <c r="C14" s="4">
        <v>0</v>
      </c>
      <c r="D14" s="4">
        <v>0</v>
      </c>
      <c r="E14" s="4">
        <f t="shared" si="0"/>
        <v>0</v>
      </c>
      <c r="F14" s="4"/>
      <c r="G14" s="4">
        <f t="shared" si="0"/>
        <v>0</v>
      </c>
      <c r="H14" s="4"/>
      <c r="I14" s="4">
        <f t="shared" si="1"/>
        <v>0</v>
      </c>
    </row>
    <row r="23" spans="2:2">
      <c r="B23" t="s">
        <v>59</v>
      </c>
    </row>
    <row r="35" spans="1:9">
      <c r="A35" t="s">
        <v>67</v>
      </c>
      <c r="B35" t="s">
        <v>443</v>
      </c>
      <c r="C35" s="6">
        <f>SUM(C5:C32)</f>
        <v>17907</v>
      </c>
      <c r="D35" s="6">
        <f>SUM(D5:D32)</f>
        <v>125</v>
      </c>
      <c r="E35" s="7">
        <f>SUM(E5:E32)</f>
        <v>18086</v>
      </c>
      <c r="F35" s="6">
        <f>SUM(F5:F32)</f>
        <v>0</v>
      </c>
      <c r="G35" s="7">
        <f>SUM(G5:G32)</f>
        <v>18086</v>
      </c>
      <c r="H35" s="7">
        <f t="shared" ref="H35:I35" si="2">SUM(H5:H32)</f>
        <v>-10000</v>
      </c>
      <c r="I35" s="7">
        <f t="shared" si="2"/>
        <v>8086</v>
      </c>
    </row>
  </sheetData>
  <printOptions gridLines="1"/>
  <pageMargins left="0.75" right="0.75" top="1" bottom="1" header="0.5" footer="0.25"/>
  <pageSetup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view="pageLayout" zoomScaleNormal="86" workbookViewId="0">
      <selection activeCell="J35" sqref="J35"/>
    </sheetView>
  </sheetViews>
  <sheetFormatPr defaultRowHeight="12.75"/>
  <cols>
    <col min="1" max="1" width="20.7109375" customWidth="1"/>
    <col min="2" max="2" width="26.140625" customWidth="1"/>
    <col min="3" max="3" width="15.85546875" hidden="1" customWidth="1"/>
    <col min="4" max="6" width="15.7109375" hidden="1" customWidth="1"/>
    <col min="7" max="9" width="15.7109375" customWidth="1"/>
    <col min="10" max="10" width="34.5703125" customWidth="1"/>
  </cols>
  <sheetData>
    <row r="1" spans="1:10">
      <c r="A1" s="1" t="s">
        <v>68</v>
      </c>
      <c r="B1" t="s">
        <v>458</v>
      </c>
    </row>
    <row r="3" spans="1:10">
      <c r="A3" s="2" t="s">
        <v>29</v>
      </c>
      <c r="B3" s="2" t="s">
        <v>30</v>
      </c>
      <c r="C3" s="153" t="s">
        <v>31</v>
      </c>
      <c r="D3" s="153" t="s">
        <v>32</v>
      </c>
      <c r="E3" s="153" t="s">
        <v>33</v>
      </c>
      <c r="F3" s="153" t="s">
        <v>213</v>
      </c>
      <c r="G3" s="153" t="s">
        <v>34</v>
      </c>
      <c r="H3" s="153" t="s">
        <v>213</v>
      </c>
      <c r="I3" s="153" t="s">
        <v>35</v>
      </c>
      <c r="J3" s="2" t="s">
        <v>36</v>
      </c>
    </row>
    <row r="4" spans="1:10">
      <c r="A4" s="2"/>
      <c r="B4" s="2"/>
      <c r="C4" s="2"/>
      <c r="D4" s="2"/>
      <c r="E4" s="3"/>
      <c r="F4" s="3"/>
      <c r="G4" s="3"/>
      <c r="H4" s="3"/>
      <c r="I4" s="3"/>
      <c r="J4" s="2"/>
    </row>
    <row r="5" spans="1:10" hidden="1">
      <c r="A5" t="s">
        <v>459</v>
      </c>
      <c r="B5" t="s">
        <v>460</v>
      </c>
      <c r="C5" s="4">
        <v>50000</v>
      </c>
      <c r="D5" s="4">
        <v>40000</v>
      </c>
      <c r="E5" s="7">
        <f t="shared" ref="E5:G26" si="0">C5+D5</f>
        <v>90000</v>
      </c>
      <c r="F5" s="7">
        <v>-90000</v>
      </c>
      <c r="G5" s="7">
        <f t="shared" si="0"/>
        <v>0</v>
      </c>
      <c r="H5" s="7"/>
      <c r="I5" s="7"/>
      <c r="J5" s="2"/>
    </row>
    <row r="6" spans="1:10" hidden="1">
      <c r="A6" t="s">
        <v>461</v>
      </c>
      <c r="B6" t="s">
        <v>41</v>
      </c>
      <c r="C6" s="7">
        <v>2500</v>
      </c>
      <c r="D6" s="4">
        <v>-2500</v>
      </c>
      <c r="E6" s="6">
        <f t="shared" ref="E6:E27" si="1">C6+D6</f>
        <v>0</v>
      </c>
      <c r="F6" s="6"/>
      <c r="G6" s="4">
        <f t="shared" si="0"/>
        <v>0</v>
      </c>
      <c r="H6" s="4"/>
      <c r="I6" s="4"/>
    </row>
    <row r="7" spans="1:10" hidden="1">
      <c r="A7" t="s">
        <v>462</v>
      </c>
      <c r="B7" t="s">
        <v>46</v>
      </c>
      <c r="C7" s="4">
        <v>4017</v>
      </c>
      <c r="D7" s="4">
        <v>2868</v>
      </c>
      <c r="E7" s="5">
        <f>C7+D7</f>
        <v>6885</v>
      </c>
      <c r="F7" s="5">
        <v>-6885</v>
      </c>
      <c r="G7" s="4">
        <f t="shared" si="0"/>
        <v>0</v>
      </c>
      <c r="H7" s="4"/>
      <c r="I7" s="4"/>
      <c r="J7" s="13"/>
    </row>
    <row r="8" spans="1:10" hidden="1">
      <c r="A8" t="s">
        <v>463</v>
      </c>
      <c r="B8" t="s">
        <v>48</v>
      </c>
      <c r="C8" s="4">
        <v>6888</v>
      </c>
      <c r="D8" s="4">
        <v>5991</v>
      </c>
      <c r="E8" s="5">
        <f t="shared" ref="E8:E9" si="2">C8+D8</f>
        <v>12879</v>
      </c>
      <c r="F8" s="5">
        <v>-12879</v>
      </c>
      <c r="G8" s="4">
        <f t="shared" si="0"/>
        <v>0</v>
      </c>
      <c r="H8" s="4"/>
      <c r="I8" s="4"/>
      <c r="J8" s="13"/>
    </row>
    <row r="9" spans="1:10" hidden="1">
      <c r="A9" t="s">
        <v>464</v>
      </c>
      <c r="B9" t="s">
        <v>325</v>
      </c>
      <c r="C9" s="4">
        <v>4931</v>
      </c>
      <c r="D9" s="4">
        <v>5453</v>
      </c>
      <c r="E9" s="5">
        <f t="shared" si="2"/>
        <v>10384</v>
      </c>
      <c r="F9" s="5">
        <v>-10384</v>
      </c>
      <c r="G9" s="4">
        <f t="shared" si="0"/>
        <v>0</v>
      </c>
      <c r="H9" s="4"/>
      <c r="I9" s="4"/>
    </row>
    <row r="10" spans="1:10" hidden="1">
      <c r="A10" t="s">
        <v>465</v>
      </c>
      <c r="B10" t="s">
        <v>148</v>
      </c>
      <c r="C10" s="5">
        <v>10524</v>
      </c>
      <c r="D10" s="4">
        <v>-524</v>
      </c>
      <c r="E10" s="5">
        <f t="shared" si="1"/>
        <v>10000</v>
      </c>
      <c r="F10" s="5">
        <v>-10000</v>
      </c>
      <c r="G10" s="4">
        <f t="shared" si="0"/>
        <v>0</v>
      </c>
      <c r="H10" s="4"/>
      <c r="I10" s="4"/>
      <c r="J10" t="s">
        <v>466</v>
      </c>
    </row>
    <row r="11" spans="1:10">
      <c r="A11" t="s">
        <v>467</v>
      </c>
      <c r="B11" t="s">
        <v>153</v>
      </c>
      <c r="C11" s="4">
        <v>12000</v>
      </c>
      <c r="D11" s="4">
        <v>-7000</v>
      </c>
      <c r="E11" s="5">
        <f>C11+D11</f>
        <v>5000</v>
      </c>
      <c r="F11" s="5">
        <v>-500</v>
      </c>
      <c r="G11" s="4">
        <v>5500</v>
      </c>
      <c r="H11" s="4"/>
      <c r="I11" s="4">
        <f>G11+H11</f>
        <v>5500</v>
      </c>
      <c r="J11" t="s">
        <v>468</v>
      </c>
    </row>
    <row r="12" spans="1:10">
      <c r="A12" t="s">
        <v>469</v>
      </c>
      <c r="B12" t="s">
        <v>470</v>
      </c>
      <c r="C12" s="4"/>
      <c r="D12" s="4"/>
      <c r="E12" s="5"/>
      <c r="F12" s="5">
        <v>5000</v>
      </c>
      <c r="G12" s="4">
        <v>5000</v>
      </c>
      <c r="H12" s="4"/>
      <c r="I12" s="4">
        <f t="shared" ref="I12:I27" si="3">G12+H12</f>
        <v>5000</v>
      </c>
      <c r="J12" t="s">
        <v>471</v>
      </c>
    </row>
    <row r="13" spans="1:10">
      <c r="A13" t="s">
        <v>472</v>
      </c>
      <c r="B13" t="s">
        <v>473</v>
      </c>
      <c r="C13" s="5">
        <v>4000</v>
      </c>
      <c r="D13" s="4">
        <v>1000</v>
      </c>
      <c r="E13" s="5">
        <f t="shared" si="1"/>
        <v>5000</v>
      </c>
      <c r="F13" s="5">
        <v>10000</v>
      </c>
      <c r="G13" s="4">
        <f t="shared" si="0"/>
        <v>15000</v>
      </c>
      <c r="H13" s="4"/>
      <c r="I13" s="4">
        <f t="shared" si="3"/>
        <v>15000</v>
      </c>
      <c r="J13" t="s">
        <v>474</v>
      </c>
    </row>
    <row r="14" spans="1:10">
      <c r="A14" t="s">
        <v>475</v>
      </c>
      <c r="B14" t="s">
        <v>476</v>
      </c>
      <c r="C14" s="5">
        <v>0</v>
      </c>
      <c r="D14" s="4">
        <v>10000</v>
      </c>
      <c r="E14" s="5">
        <f t="shared" si="1"/>
        <v>10000</v>
      </c>
      <c r="F14" s="5"/>
      <c r="G14" s="4">
        <f t="shared" si="0"/>
        <v>10000</v>
      </c>
      <c r="H14" s="4"/>
      <c r="I14" s="4">
        <f t="shared" si="3"/>
        <v>10000</v>
      </c>
      <c r="J14" t="s">
        <v>477</v>
      </c>
    </row>
    <row r="15" spans="1:10">
      <c r="A15" t="s">
        <v>478</v>
      </c>
      <c r="B15" t="s">
        <v>95</v>
      </c>
      <c r="C15" s="5">
        <v>16493</v>
      </c>
      <c r="D15" s="4">
        <v>-1493</v>
      </c>
      <c r="E15" s="5">
        <f t="shared" si="1"/>
        <v>15000</v>
      </c>
      <c r="F15" s="5">
        <v>0</v>
      </c>
      <c r="G15" s="4">
        <f t="shared" si="0"/>
        <v>15000</v>
      </c>
      <c r="H15" s="4"/>
      <c r="I15" s="4">
        <f t="shared" si="3"/>
        <v>15000</v>
      </c>
      <c r="J15" t="s">
        <v>479</v>
      </c>
    </row>
    <row r="16" spans="1:10">
      <c r="A16" t="s">
        <v>480</v>
      </c>
      <c r="B16" t="s">
        <v>481</v>
      </c>
      <c r="C16" s="5">
        <v>0</v>
      </c>
      <c r="D16" s="4">
        <v>7000</v>
      </c>
      <c r="E16" s="5">
        <f t="shared" si="1"/>
        <v>7000</v>
      </c>
      <c r="F16" s="5">
        <v>-2000</v>
      </c>
      <c r="G16" s="4">
        <f t="shared" si="0"/>
        <v>5000</v>
      </c>
      <c r="H16" s="4">
        <v>5000</v>
      </c>
      <c r="I16" s="4">
        <f t="shared" si="3"/>
        <v>10000</v>
      </c>
      <c r="J16" t="s">
        <v>477</v>
      </c>
    </row>
    <row r="17" spans="1:10">
      <c r="A17" t="s">
        <v>482</v>
      </c>
      <c r="B17" t="s">
        <v>483</v>
      </c>
      <c r="C17" s="5">
        <v>0</v>
      </c>
      <c r="D17" s="4">
        <v>39000</v>
      </c>
      <c r="E17" s="5">
        <v>0</v>
      </c>
      <c r="F17" s="5">
        <v>14509</v>
      </c>
      <c r="G17" s="4">
        <f t="shared" si="0"/>
        <v>14509</v>
      </c>
      <c r="H17" s="4">
        <f>(G17-7422)*-1</f>
        <v>-7087</v>
      </c>
      <c r="I17" s="4">
        <f t="shared" si="3"/>
        <v>7422</v>
      </c>
      <c r="J17" t="s">
        <v>484</v>
      </c>
    </row>
    <row r="18" spans="1:10">
      <c r="A18" t="s">
        <v>459</v>
      </c>
      <c r="B18" t="s">
        <v>485</v>
      </c>
      <c r="C18" s="5"/>
      <c r="D18" s="4"/>
      <c r="E18" s="5">
        <v>0</v>
      </c>
      <c r="F18" s="5">
        <v>23837</v>
      </c>
      <c r="G18" s="4">
        <f t="shared" si="0"/>
        <v>23837</v>
      </c>
      <c r="H18" s="4"/>
      <c r="I18" s="4">
        <f t="shared" si="3"/>
        <v>23837</v>
      </c>
      <c r="J18" t="s">
        <v>486</v>
      </c>
    </row>
    <row r="19" spans="1:10">
      <c r="A19" t="s">
        <v>487</v>
      </c>
      <c r="B19" t="s">
        <v>488</v>
      </c>
      <c r="C19" s="5"/>
      <c r="D19" s="4"/>
      <c r="E19" s="5"/>
      <c r="F19" s="5">
        <v>5370</v>
      </c>
      <c r="G19" s="4">
        <f t="shared" si="0"/>
        <v>5370</v>
      </c>
      <c r="H19" s="4"/>
      <c r="I19" s="4">
        <f t="shared" si="3"/>
        <v>5370</v>
      </c>
      <c r="J19" t="s">
        <v>489</v>
      </c>
    </row>
    <row r="20" spans="1:10">
      <c r="A20" t="s">
        <v>462</v>
      </c>
      <c r="B20" t="s">
        <v>46</v>
      </c>
      <c r="C20" s="5"/>
      <c r="D20" s="4"/>
      <c r="E20" s="5"/>
      <c r="F20" s="5">
        <v>3442</v>
      </c>
      <c r="G20" s="4">
        <f t="shared" si="0"/>
        <v>3442</v>
      </c>
      <c r="H20" s="4"/>
      <c r="I20" s="4">
        <f t="shared" si="3"/>
        <v>3442</v>
      </c>
    </row>
    <row r="21" spans="1:10">
      <c r="A21" t="s">
        <v>463</v>
      </c>
      <c r="B21" t="s">
        <v>48</v>
      </c>
      <c r="C21" s="5"/>
      <c r="D21" s="4"/>
      <c r="E21" s="5"/>
      <c r="F21" s="5">
        <v>6565</v>
      </c>
      <c r="G21" s="4">
        <f t="shared" si="0"/>
        <v>6565</v>
      </c>
      <c r="H21" s="4"/>
      <c r="I21" s="4">
        <f t="shared" si="3"/>
        <v>6565</v>
      </c>
    </row>
    <row r="22" spans="1:10">
      <c r="A22" t="s">
        <v>464</v>
      </c>
      <c r="B22" t="s">
        <v>325</v>
      </c>
      <c r="C22" s="5"/>
      <c r="D22" s="4"/>
      <c r="E22" s="5"/>
      <c r="F22" s="5">
        <v>5435</v>
      </c>
      <c r="G22" s="4">
        <f t="shared" si="0"/>
        <v>5435</v>
      </c>
      <c r="H22" s="4">
        <f>5700-5435</f>
        <v>265</v>
      </c>
      <c r="I22" s="4">
        <f t="shared" si="3"/>
        <v>5700</v>
      </c>
    </row>
    <row r="23" spans="1:10">
      <c r="A23" t="s">
        <v>490</v>
      </c>
      <c r="B23" t="s">
        <v>491</v>
      </c>
      <c r="C23" s="5">
        <v>80496</v>
      </c>
      <c r="D23" s="4">
        <v>-2496</v>
      </c>
      <c r="E23" s="5">
        <f t="shared" si="1"/>
        <v>78000</v>
      </c>
      <c r="F23" s="5">
        <v>1340</v>
      </c>
      <c r="G23" s="4">
        <f t="shared" si="0"/>
        <v>79340</v>
      </c>
      <c r="H23" s="4">
        <f>80927-79340</f>
        <v>1587</v>
      </c>
      <c r="I23" s="4">
        <f t="shared" si="3"/>
        <v>80927</v>
      </c>
    </row>
    <row r="24" spans="1:10">
      <c r="A24" t="s">
        <v>492</v>
      </c>
      <c r="B24" t="s">
        <v>493</v>
      </c>
      <c r="C24" s="5">
        <v>0</v>
      </c>
      <c r="D24" s="4">
        <v>3510</v>
      </c>
      <c r="E24" s="5">
        <f t="shared" si="1"/>
        <v>3510</v>
      </c>
      <c r="F24" s="5"/>
      <c r="G24" s="4">
        <f t="shared" si="0"/>
        <v>3510</v>
      </c>
      <c r="H24" s="4">
        <v>0</v>
      </c>
      <c r="I24" s="4">
        <f t="shared" si="3"/>
        <v>3510</v>
      </c>
    </row>
    <row r="25" spans="1:10">
      <c r="A25" t="s">
        <v>494</v>
      </c>
      <c r="B25" t="s">
        <v>46</v>
      </c>
      <c r="C25" s="5">
        <v>6158</v>
      </c>
      <c r="D25" s="4">
        <v>78</v>
      </c>
      <c r="E25" s="5">
        <f t="shared" si="1"/>
        <v>6236</v>
      </c>
      <c r="F25" s="5"/>
      <c r="G25" s="4">
        <f t="shared" si="0"/>
        <v>6236</v>
      </c>
      <c r="H25" s="4">
        <v>122</v>
      </c>
      <c r="I25" s="4">
        <f t="shared" si="3"/>
        <v>6358</v>
      </c>
    </row>
    <row r="26" spans="1:10">
      <c r="A26" t="s">
        <v>495</v>
      </c>
      <c r="B26" t="s">
        <v>48</v>
      </c>
      <c r="C26" s="5">
        <v>10562</v>
      </c>
      <c r="D26" s="4">
        <v>1103</v>
      </c>
      <c r="E26" s="5">
        <f t="shared" si="1"/>
        <v>11665</v>
      </c>
      <c r="F26" s="5"/>
      <c r="G26" s="4">
        <f t="shared" si="0"/>
        <v>11665</v>
      </c>
      <c r="H26" s="4">
        <v>1162</v>
      </c>
      <c r="I26" s="4">
        <f t="shared" si="3"/>
        <v>12827</v>
      </c>
      <c r="J26" s="13">
        <v>0.1585</v>
      </c>
    </row>
    <row r="27" spans="1:10">
      <c r="A27" t="s">
        <v>496</v>
      </c>
      <c r="B27" t="s">
        <v>325</v>
      </c>
      <c r="C27" s="5">
        <v>4931</v>
      </c>
      <c r="D27" s="4">
        <v>261</v>
      </c>
      <c r="E27" s="5">
        <f t="shared" si="1"/>
        <v>5192</v>
      </c>
      <c r="F27" s="5">
        <v>153</v>
      </c>
      <c r="G27" s="4">
        <f t="shared" ref="G27" si="4">E27+F27</f>
        <v>5345</v>
      </c>
      <c r="H27" s="4">
        <v>265</v>
      </c>
      <c r="I27" s="4">
        <f t="shared" si="3"/>
        <v>5610</v>
      </c>
      <c r="J27" t="s">
        <v>497</v>
      </c>
    </row>
    <row r="28" spans="1:10">
      <c r="C28" s="4"/>
      <c r="D28" s="4"/>
      <c r="E28" s="4"/>
      <c r="F28" s="4"/>
      <c r="G28" s="4"/>
      <c r="H28" s="4"/>
      <c r="I28" s="4"/>
    </row>
    <row r="29" spans="1:10">
      <c r="C29" s="4"/>
      <c r="D29" s="4"/>
      <c r="E29" s="19"/>
      <c r="F29" s="19"/>
      <c r="G29" s="19"/>
      <c r="H29" s="19"/>
      <c r="I29" s="19"/>
    </row>
    <row r="30" spans="1:10">
      <c r="E30" s="4"/>
      <c r="F30" s="4"/>
      <c r="G30" s="4"/>
      <c r="H30" s="4"/>
      <c r="I30" s="4"/>
    </row>
    <row r="31" spans="1:10">
      <c r="E31" s="4"/>
      <c r="F31" s="4"/>
      <c r="G31" s="4"/>
      <c r="H31" s="4"/>
      <c r="I31" s="4"/>
    </row>
    <row r="32" spans="1:10">
      <c r="E32" s="4"/>
      <c r="F32" s="4"/>
      <c r="G32" s="4"/>
      <c r="H32" s="4"/>
      <c r="I32" s="4"/>
    </row>
    <row r="33" spans="1:9">
      <c r="E33" s="4"/>
      <c r="F33" s="4"/>
      <c r="G33" s="4"/>
      <c r="H33" s="4"/>
      <c r="I33" s="4"/>
    </row>
    <row r="34" spans="1:9">
      <c r="E34" s="4"/>
      <c r="F34" s="4"/>
      <c r="G34" s="4"/>
      <c r="H34" s="4"/>
      <c r="I34" s="4"/>
    </row>
    <row r="35" spans="1:9">
      <c r="E35" s="4"/>
      <c r="F35" s="4"/>
      <c r="G35" s="4"/>
      <c r="H35" s="4"/>
      <c r="I35" s="4"/>
    </row>
    <row r="40" spans="1:9">
      <c r="A40" t="s">
        <v>67</v>
      </c>
      <c r="B40" t="s">
        <v>458</v>
      </c>
      <c r="C40" s="7">
        <f>SUM(C5:C36)</f>
        <v>213500</v>
      </c>
      <c r="D40" s="7">
        <f t="shared" ref="D40:I40" si="5">SUM(D5:D36)</f>
        <v>102251</v>
      </c>
      <c r="E40" s="7">
        <f t="shared" si="5"/>
        <v>276751</v>
      </c>
      <c r="F40" s="7">
        <f t="shared" si="5"/>
        <v>-56997</v>
      </c>
      <c r="G40" s="7">
        <f t="shared" si="5"/>
        <v>220754</v>
      </c>
      <c r="H40" s="7">
        <f t="shared" si="5"/>
        <v>1314</v>
      </c>
      <c r="I40" s="7">
        <f t="shared" si="5"/>
        <v>222068</v>
      </c>
    </row>
  </sheetData>
  <printOptions gridLines="1"/>
  <pageMargins left="0.75" right="0.75" top="1" bottom="1" header="0.5" footer="0.25"/>
  <pageSetup scale="78"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view="pageLayout" zoomScaleNormal="86" workbookViewId="0">
      <selection activeCell="J35" sqref="J35"/>
    </sheetView>
  </sheetViews>
  <sheetFormatPr defaultRowHeight="12.75"/>
  <cols>
    <col min="1" max="1" width="23.85546875" bestFit="1" customWidth="1"/>
    <col min="2" max="2" width="26.140625" customWidth="1"/>
    <col min="3" max="3" width="15.85546875" hidden="1" customWidth="1"/>
    <col min="4" max="6" width="15.7109375" hidden="1" customWidth="1"/>
    <col min="7" max="9" width="15.7109375" customWidth="1"/>
    <col min="10" max="10" width="28.7109375" customWidth="1"/>
  </cols>
  <sheetData>
    <row r="1" spans="1:10">
      <c r="A1" s="1" t="s">
        <v>68</v>
      </c>
      <c r="B1" t="s">
        <v>498</v>
      </c>
    </row>
    <row r="3" spans="1:10">
      <c r="A3" s="2" t="s">
        <v>29</v>
      </c>
      <c r="B3" s="2" t="s">
        <v>30</v>
      </c>
      <c r="C3" s="153" t="s">
        <v>31</v>
      </c>
      <c r="D3" s="153" t="s">
        <v>32</v>
      </c>
      <c r="E3" s="153" t="s">
        <v>33</v>
      </c>
      <c r="F3" s="153" t="s">
        <v>32</v>
      </c>
      <c r="G3" s="153" t="s">
        <v>34</v>
      </c>
      <c r="H3" s="153" t="s">
        <v>32</v>
      </c>
      <c r="I3" s="153" t="s">
        <v>35</v>
      </c>
      <c r="J3" s="2" t="s">
        <v>36</v>
      </c>
    </row>
    <row r="4" spans="1:10">
      <c r="A4" s="2"/>
      <c r="B4" s="2"/>
      <c r="C4" s="153"/>
      <c r="D4" s="153"/>
      <c r="E4" s="153"/>
      <c r="F4" s="153"/>
      <c r="G4" s="153"/>
      <c r="H4" s="153"/>
      <c r="I4" s="153"/>
      <c r="J4" s="2"/>
    </row>
    <row r="5" spans="1:10">
      <c r="A5" s="83" t="s">
        <v>499</v>
      </c>
      <c r="B5" s="22" t="s">
        <v>500</v>
      </c>
      <c r="C5" s="26">
        <v>82500</v>
      </c>
      <c r="D5" s="24">
        <v>0</v>
      </c>
      <c r="E5" s="26">
        <f t="shared" ref="E5:G13" si="0">C5+D5</f>
        <v>82500</v>
      </c>
      <c r="F5" s="26"/>
      <c r="G5" s="26">
        <f t="shared" si="0"/>
        <v>82500</v>
      </c>
      <c r="H5" s="26">
        <v>1000</v>
      </c>
      <c r="I5" s="26">
        <f>G5+H5</f>
        <v>83500</v>
      </c>
      <c r="J5" s="22"/>
    </row>
    <row r="6" spans="1:10">
      <c r="A6" s="83" t="s">
        <v>501</v>
      </c>
      <c r="B6" s="83" t="s">
        <v>502</v>
      </c>
      <c r="C6" s="47">
        <v>5880</v>
      </c>
      <c r="D6" s="24">
        <v>0</v>
      </c>
      <c r="E6" s="24">
        <f t="shared" si="0"/>
        <v>5880</v>
      </c>
      <c r="F6" s="24"/>
      <c r="G6" s="26">
        <f t="shared" si="0"/>
        <v>5880</v>
      </c>
      <c r="H6" s="26">
        <v>0</v>
      </c>
      <c r="I6" s="26">
        <f t="shared" ref="I6:I13" si="1">G6+H6</f>
        <v>5880</v>
      </c>
      <c r="J6" s="22"/>
    </row>
    <row r="7" spans="1:10">
      <c r="A7" t="s">
        <v>503</v>
      </c>
      <c r="B7" t="s">
        <v>504</v>
      </c>
      <c r="C7" s="5">
        <v>2000</v>
      </c>
      <c r="D7" s="5">
        <v>0</v>
      </c>
      <c r="E7" s="4">
        <f t="shared" si="0"/>
        <v>2000</v>
      </c>
      <c r="F7" s="4"/>
      <c r="G7" s="26">
        <f t="shared" si="0"/>
        <v>2000</v>
      </c>
      <c r="H7" s="26">
        <v>0</v>
      </c>
      <c r="I7" s="26">
        <f t="shared" si="1"/>
        <v>2000</v>
      </c>
      <c r="J7" s="83" t="s">
        <v>505</v>
      </c>
    </row>
    <row r="8" spans="1:10">
      <c r="A8" s="83" t="s">
        <v>506</v>
      </c>
      <c r="B8" s="22" t="s">
        <v>46</v>
      </c>
      <c r="C8" s="47">
        <v>6914</v>
      </c>
      <c r="D8" s="24">
        <v>0</v>
      </c>
      <c r="E8" s="24">
        <f t="shared" si="0"/>
        <v>6914</v>
      </c>
      <c r="F8" s="24"/>
      <c r="G8" s="26">
        <f t="shared" si="0"/>
        <v>6914</v>
      </c>
      <c r="H8" s="26">
        <v>8</v>
      </c>
      <c r="I8" s="26">
        <f t="shared" si="1"/>
        <v>6922</v>
      </c>
      <c r="J8" s="22"/>
    </row>
    <row r="9" spans="1:10">
      <c r="A9" s="83" t="s">
        <v>507</v>
      </c>
      <c r="B9" s="22" t="s">
        <v>48</v>
      </c>
      <c r="C9" s="47">
        <v>11596</v>
      </c>
      <c r="D9" s="24">
        <v>1052</v>
      </c>
      <c r="E9" s="24">
        <v>14124</v>
      </c>
      <c r="F9" s="24">
        <v>0</v>
      </c>
      <c r="G9" s="26">
        <f t="shared" si="0"/>
        <v>14124</v>
      </c>
      <c r="H9" s="26">
        <v>900</v>
      </c>
      <c r="I9" s="26">
        <f t="shared" si="1"/>
        <v>15024</v>
      </c>
      <c r="J9" s="44"/>
    </row>
    <row r="10" spans="1:10">
      <c r="A10" s="83" t="s">
        <v>508</v>
      </c>
      <c r="B10" s="22" t="s">
        <v>325</v>
      </c>
      <c r="C10" s="47">
        <v>4931</v>
      </c>
      <c r="D10" s="24">
        <v>261</v>
      </c>
      <c r="E10" s="24">
        <v>5452</v>
      </c>
      <c r="F10" s="24">
        <v>0</v>
      </c>
      <c r="G10" s="26">
        <f t="shared" si="0"/>
        <v>5452</v>
      </c>
      <c r="H10" s="26">
        <f>5700-5452</f>
        <v>248</v>
      </c>
      <c r="I10" s="26">
        <f t="shared" si="1"/>
        <v>5700</v>
      </c>
      <c r="J10" s="114"/>
    </row>
    <row r="11" spans="1:10">
      <c r="A11" t="s">
        <v>509</v>
      </c>
      <c r="B11" t="s">
        <v>510</v>
      </c>
      <c r="C11" s="5">
        <v>10000</v>
      </c>
      <c r="D11" s="5">
        <v>0</v>
      </c>
      <c r="E11" s="4">
        <f t="shared" si="0"/>
        <v>10000</v>
      </c>
      <c r="F11" s="4"/>
      <c r="G11" s="26">
        <f t="shared" si="0"/>
        <v>10000</v>
      </c>
      <c r="H11" s="26">
        <v>0</v>
      </c>
      <c r="I11" s="26">
        <f t="shared" si="1"/>
        <v>10000</v>
      </c>
      <c r="J11" t="s">
        <v>344</v>
      </c>
    </row>
    <row r="12" spans="1:10">
      <c r="A12" s="12" t="s">
        <v>511</v>
      </c>
      <c r="B12" s="79" t="s">
        <v>512</v>
      </c>
      <c r="C12" s="7">
        <v>31000</v>
      </c>
      <c r="D12" s="7">
        <v>0</v>
      </c>
      <c r="E12" s="6">
        <f t="shared" si="0"/>
        <v>31000</v>
      </c>
      <c r="F12" s="6"/>
      <c r="G12" s="26">
        <f t="shared" si="0"/>
        <v>31000</v>
      </c>
      <c r="H12" s="26">
        <v>0</v>
      </c>
      <c r="I12" s="26">
        <f t="shared" si="1"/>
        <v>31000</v>
      </c>
      <c r="J12" t="s">
        <v>513</v>
      </c>
    </row>
    <row r="13" spans="1:10">
      <c r="A13" t="s">
        <v>514</v>
      </c>
      <c r="B13" t="s">
        <v>247</v>
      </c>
      <c r="C13" s="4">
        <v>55580</v>
      </c>
      <c r="D13" s="4">
        <v>0</v>
      </c>
      <c r="E13" s="4">
        <f t="shared" si="0"/>
        <v>55580</v>
      </c>
      <c r="F13" s="4"/>
      <c r="G13" s="26">
        <f t="shared" si="0"/>
        <v>55580</v>
      </c>
      <c r="H13" s="26">
        <v>0</v>
      </c>
      <c r="I13" s="26">
        <f t="shared" si="1"/>
        <v>55580</v>
      </c>
      <c r="J13" t="s">
        <v>515</v>
      </c>
    </row>
    <row r="20" spans="1:9">
      <c r="A20" t="s">
        <v>67</v>
      </c>
      <c r="B20" t="s">
        <v>498</v>
      </c>
      <c r="C20" s="6">
        <f t="shared" ref="C20:I20" si="2">SUM(C5:C17)</f>
        <v>210401</v>
      </c>
      <c r="D20" s="6">
        <f t="shared" si="2"/>
        <v>1313</v>
      </c>
      <c r="E20" s="6">
        <f t="shared" si="2"/>
        <v>213450</v>
      </c>
      <c r="F20" s="6">
        <f t="shared" si="2"/>
        <v>0</v>
      </c>
      <c r="G20" s="6">
        <f t="shared" si="2"/>
        <v>213450</v>
      </c>
      <c r="H20" s="6">
        <f t="shared" si="2"/>
        <v>2156</v>
      </c>
      <c r="I20" s="6">
        <f t="shared" si="2"/>
        <v>215606</v>
      </c>
    </row>
    <row r="26" spans="1:9">
      <c r="B26" s="15"/>
    </row>
    <row r="27" spans="1:9">
      <c r="B27" s="15"/>
    </row>
    <row r="28" spans="1:9">
      <c r="B28" s="15"/>
    </row>
    <row r="29" spans="1:9">
      <c r="B29" s="15"/>
    </row>
    <row r="30" spans="1:9">
      <c r="B30" s="15"/>
    </row>
  </sheetData>
  <printOptions gridLines="1"/>
  <pageMargins left="0.75" right="0.75" top="1" bottom="1" header="0.5" footer="0.25"/>
  <pageSetup scale="90"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view="pageLayout" zoomScaleNormal="86" workbookViewId="0">
      <selection activeCell="J35" sqref="J35"/>
    </sheetView>
  </sheetViews>
  <sheetFormatPr defaultRowHeight="12.75"/>
  <cols>
    <col min="1" max="1" width="20.7109375" customWidth="1"/>
    <col min="2" max="2" width="26.7109375" customWidth="1"/>
    <col min="3" max="3" width="15.85546875" hidden="1" customWidth="1"/>
    <col min="4" max="6" width="15.7109375" hidden="1" customWidth="1"/>
    <col min="7" max="9" width="15.7109375" customWidth="1"/>
    <col min="10" max="10" width="28.7109375" customWidth="1"/>
  </cols>
  <sheetData>
    <row r="1" spans="1:10">
      <c r="A1" s="1" t="s">
        <v>27</v>
      </c>
      <c r="B1" t="s">
        <v>516</v>
      </c>
    </row>
    <row r="2" spans="1:10">
      <c r="A2" s="1"/>
    </row>
    <row r="3" spans="1:10">
      <c r="A3" s="2" t="s">
        <v>29</v>
      </c>
      <c r="B3" s="2" t="s">
        <v>30</v>
      </c>
      <c r="C3" s="153" t="s">
        <v>31</v>
      </c>
      <c r="D3" s="153" t="s">
        <v>32</v>
      </c>
      <c r="E3" s="153" t="s">
        <v>33</v>
      </c>
      <c r="F3" s="153" t="s">
        <v>71</v>
      </c>
      <c r="G3" s="153" t="s">
        <v>34</v>
      </c>
      <c r="H3" s="153" t="s">
        <v>71</v>
      </c>
      <c r="I3" s="153" t="s">
        <v>35</v>
      </c>
      <c r="J3" s="2" t="s">
        <v>36</v>
      </c>
    </row>
    <row r="4" spans="1:10">
      <c r="A4" s="2"/>
      <c r="B4" s="2"/>
      <c r="C4" s="153"/>
      <c r="D4" s="153"/>
      <c r="E4" s="153"/>
      <c r="F4" s="153"/>
      <c r="G4" s="153"/>
      <c r="H4" s="153"/>
      <c r="I4" s="153"/>
      <c r="J4" s="2"/>
    </row>
    <row r="5" spans="1:10">
      <c r="A5" t="s">
        <v>517</v>
      </c>
      <c r="B5" t="s">
        <v>518</v>
      </c>
      <c r="C5" s="7">
        <v>0</v>
      </c>
      <c r="D5" s="7">
        <v>75000</v>
      </c>
      <c r="E5" s="6">
        <v>0</v>
      </c>
      <c r="F5" s="6">
        <v>200000</v>
      </c>
      <c r="G5" s="4">
        <f t="shared" ref="G5:G8" si="0">E5+F5</f>
        <v>200000</v>
      </c>
      <c r="H5" s="4">
        <v>31000</v>
      </c>
      <c r="I5" s="4">
        <f>14*16500</f>
        <v>231000</v>
      </c>
      <c r="J5" t="s">
        <v>519</v>
      </c>
    </row>
    <row r="6" spans="1:10">
      <c r="A6" t="s">
        <v>520</v>
      </c>
      <c r="B6" t="s">
        <v>46</v>
      </c>
      <c r="C6" s="4">
        <v>0</v>
      </c>
      <c r="D6" s="11">
        <f>D5*0.0765</f>
        <v>5737.5</v>
      </c>
      <c r="E6" s="4">
        <v>0</v>
      </c>
      <c r="F6" s="4">
        <v>0</v>
      </c>
      <c r="G6" s="4">
        <f t="shared" si="0"/>
        <v>0</v>
      </c>
      <c r="H6" s="4">
        <v>17671</v>
      </c>
      <c r="I6" s="4">
        <v>17671</v>
      </c>
      <c r="J6" s="12"/>
    </row>
    <row r="7" spans="1:10">
      <c r="A7" t="s">
        <v>521</v>
      </c>
      <c r="B7" t="s">
        <v>48</v>
      </c>
      <c r="C7" s="4">
        <v>0</v>
      </c>
      <c r="D7" s="11">
        <f>D5*0.1423</f>
        <v>10672.5</v>
      </c>
      <c r="E7" s="4">
        <v>0</v>
      </c>
      <c r="F7" s="4">
        <v>0</v>
      </c>
      <c r="G7" s="4">
        <f t="shared" si="0"/>
        <v>0</v>
      </c>
      <c r="H7" s="4">
        <v>36613</v>
      </c>
      <c r="I7" s="4">
        <v>36613</v>
      </c>
      <c r="J7" s="12"/>
    </row>
    <row r="8" spans="1:10">
      <c r="A8" t="s">
        <v>522</v>
      </c>
      <c r="B8" t="s">
        <v>325</v>
      </c>
      <c r="C8" s="4">
        <v>0</v>
      </c>
      <c r="D8" s="11">
        <v>10384</v>
      </c>
      <c r="E8" s="4">
        <v>0</v>
      </c>
      <c r="F8" s="5">
        <v>0</v>
      </c>
      <c r="G8" s="4">
        <f t="shared" si="0"/>
        <v>0</v>
      </c>
      <c r="H8" s="4">
        <v>79800</v>
      </c>
      <c r="I8" s="4">
        <f>14*5700</f>
        <v>79800</v>
      </c>
      <c r="J8" s="12"/>
    </row>
    <row r="16" spans="1:10">
      <c r="A16" t="s">
        <v>67</v>
      </c>
      <c r="B16" t="s">
        <v>516</v>
      </c>
      <c r="C16" s="7">
        <f>SUM(C5:C13)</f>
        <v>0</v>
      </c>
      <c r="D16" s="7">
        <f>SUM(D5:D13)</f>
        <v>101794</v>
      </c>
      <c r="E16" s="7">
        <f>SUM(E5:E13)</f>
        <v>0</v>
      </c>
      <c r="F16" s="7">
        <f>SUM(F5:F13)</f>
        <v>200000</v>
      </c>
      <c r="G16" s="7">
        <f>SUM(G5:G13)</f>
        <v>200000</v>
      </c>
      <c r="H16" s="7">
        <f t="shared" ref="H16:I16" si="1">SUM(H5:H13)</f>
        <v>165084</v>
      </c>
      <c r="I16" s="7">
        <f t="shared" si="1"/>
        <v>365084</v>
      </c>
    </row>
  </sheetData>
  <printOptions gridLines="1"/>
  <pageMargins left="0.75" right="0.75" top="1" bottom="1" header="0.5" footer="0.25"/>
  <pageSetup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view="pageLayout" zoomScaleNormal="86" workbookViewId="0">
      <selection activeCell="J35" sqref="J35"/>
    </sheetView>
  </sheetViews>
  <sheetFormatPr defaultRowHeight="12.75"/>
  <cols>
    <col min="1" max="1" width="20.7109375" customWidth="1"/>
    <col min="2" max="2" width="26.140625" customWidth="1"/>
    <col min="3" max="3" width="15.85546875" hidden="1" customWidth="1"/>
    <col min="4" max="6" width="15.7109375" hidden="1" customWidth="1"/>
    <col min="7" max="9" width="15.7109375" customWidth="1"/>
    <col min="10" max="10" width="30.5703125" customWidth="1"/>
  </cols>
  <sheetData>
    <row r="1" spans="1:10">
      <c r="A1" s="1" t="s">
        <v>68</v>
      </c>
      <c r="B1" s="90" t="s">
        <v>523</v>
      </c>
    </row>
    <row r="2" spans="1:10">
      <c r="A2" s="1"/>
    </row>
    <row r="3" spans="1:10">
      <c r="A3" s="2" t="s">
        <v>29</v>
      </c>
      <c r="B3" s="2" t="s">
        <v>30</v>
      </c>
      <c r="C3" s="153" t="s">
        <v>31</v>
      </c>
      <c r="D3" s="153" t="s">
        <v>32</v>
      </c>
      <c r="E3" s="153" t="s">
        <v>33</v>
      </c>
      <c r="F3" s="153" t="s">
        <v>213</v>
      </c>
      <c r="G3" s="153" t="s">
        <v>34</v>
      </c>
      <c r="H3" s="153" t="s">
        <v>213</v>
      </c>
      <c r="I3" s="153" t="s">
        <v>35</v>
      </c>
      <c r="J3" s="2" t="s">
        <v>36</v>
      </c>
    </row>
    <row r="4" spans="1:10">
      <c r="C4" s="7"/>
      <c r="D4" s="7"/>
      <c r="E4" s="7"/>
      <c r="F4" s="7"/>
      <c r="G4" s="7"/>
      <c r="H4" s="7"/>
      <c r="I4" s="7"/>
    </row>
    <row r="5" spans="1:10">
      <c r="A5" t="s">
        <v>524</v>
      </c>
      <c r="B5" t="s">
        <v>525</v>
      </c>
      <c r="C5" s="116">
        <v>95873</v>
      </c>
      <c r="D5" s="7">
        <v>71137</v>
      </c>
      <c r="E5" s="4">
        <f t="shared" ref="E5:G11" si="0">C5+D5</f>
        <v>167010</v>
      </c>
      <c r="F5" s="4">
        <v>-9485</v>
      </c>
      <c r="G5" s="4">
        <f t="shared" si="0"/>
        <v>157525</v>
      </c>
      <c r="H5" s="4">
        <v>5000</v>
      </c>
      <c r="I5" s="4">
        <f>G5+H5</f>
        <v>162525</v>
      </c>
      <c r="J5" t="s">
        <v>526</v>
      </c>
    </row>
    <row r="6" spans="1:10">
      <c r="A6" t="s">
        <v>527</v>
      </c>
      <c r="B6" t="s">
        <v>528</v>
      </c>
      <c r="C6" s="4">
        <v>0</v>
      </c>
      <c r="D6" s="4">
        <v>0</v>
      </c>
      <c r="E6" s="4">
        <f>C6+D6</f>
        <v>0</v>
      </c>
      <c r="F6" s="4">
        <v>8011</v>
      </c>
      <c r="G6" s="4">
        <f>E6+F6</f>
        <v>8011</v>
      </c>
      <c r="H6" s="4">
        <v>0</v>
      </c>
      <c r="I6" s="4">
        <f t="shared" ref="I6:I11" si="1">G6+H6</f>
        <v>8011</v>
      </c>
      <c r="J6" t="s">
        <v>529</v>
      </c>
    </row>
    <row r="7" spans="1:10">
      <c r="A7" t="s">
        <v>530</v>
      </c>
      <c r="B7" t="s">
        <v>531</v>
      </c>
      <c r="C7" s="4">
        <v>6722</v>
      </c>
      <c r="D7" s="7">
        <v>0</v>
      </c>
      <c r="E7" s="4">
        <f t="shared" si="0"/>
        <v>6722</v>
      </c>
      <c r="F7" s="4"/>
      <c r="G7" s="4">
        <f t="shared" si="0"/>
        <v>6722</v>
      </c>
      <c r="H7" s="4">
        <v>0</v>
      </c>
      <c r="I7" s="4">
        <f t="shared" si="1"/>
        <v>6722</v>
      </c>
      <c r="J7" t="s">
        <v>532</v>
      </c>
    </row>
    <row r="8" spans="1:10">
      <c r="A8" t="s">
        <v>533</v>
      </c>
      <c r="B8" t="s">
        <v>534</v>
      </c>
      <c r="C8" s="4">
        <v>10000</v>
      </c>
      <c r="D8" s="4">
        <v>0</v>
      </c>
      <c r="E8" s="4">
        <f t="shared" si="0"/>
        <v>10000</v>
      </c>
      <c r="F8" s="4">
        <v>2000</v>
      </c>
      <c r="G8" s="4">
        <f t="shared" si="0"/>
        <v>12000</v>
      </c>
      <c r="H8" s="4">
        <v>0</v>
      </c>
      <c r="I8" s="4">
        <f t="shared" si="1"/>
        <v>12000</v>
      </c>
      <c r="J8" t="s">
        <v>535</v>
      </c>
    </row>
    <row r="9" spans="1:10">
      <c r="A9" t="s">
        <v>536</v>
      </c>
      <c r="B9" t="s">
        <v>46</v>
      </c>
      <c r="C9" s="4">
        <v>8644</v>
      </c>
      <c r="D9" s="4">
        <v>5412</v>
      </c>
      <c r="E9" s="4">
        <f t="shared" si="0"/>
        <v>14056</v>
      </c>
      <c r="F9" s="4">
        <v>-475</v>
      </c>
      <c r="G9" s="4">
        <f t="shared" si="0"/>
        <v>13581</v>
      </c>
      <c r="H9" s="4">
        <v>383</v>
      </c>
      <c r="I9" s="4">
        <f t="shared" si="1"/>
        <v>13964</v>
      </c>
      <c r="J9" s="135">
        <v>7.6499999999999999E-2</v>
      </c>
    </row>
    <row r="10" spans="1:10">
      <c r="A10" t="s">
        <v>537</v>
      </c>
      <c r="B10" t="s">
        <v>48</v>
      </c>
      <c r="C10" s="4">
        <v>12579</v>
      </c>
      <c r="D10" s="4">
        <v>13714</v>
      </c>
      <c r="E10" s="4">
        <f t="shared" si="0"/>
        <v>26293</v>
      </c>
      <c r="F10" s="4">
        <v>-195</v>
      </c>
      <c r="G10" s="4">
        <f t="shared" si="0"/>
        <v>26098</v>
      </c>
      <c r="H10" s="4">
        <v>2042</v>
      </c>
      <c r="I10" s="4">
        <f t="shared" si="1"/>
        <v>28140</v>
      </c>
      <c r="J10" s="135">
        <v>0.1585</v>
      </c>
    </row>
    <row r="11" spans="1:10">
      <c r="A11" t="s">
        <v>538</v>
      </c>
      <c r="B11" t="s">
        <v>220</v>
      </c>
      <c r="C11" s="4">
        <v>9862</v>
      </c>
      <c r="D11" s="4">
        <v>10906</v>
      </c>
      <c r="E11" s="4">
        <f t="shared" si="0"/>
        <v>20768</v>
      </c>
      <c r="F11" s="4">
        <v>-745</v>
      </c>
      <c r="G11" s="4">
        <f t="shared" si="0"/>
        <v>20023</v>
      </c>
      <c r="H11" s="4">
        <v>0</v>
      </c>
      <c r="I11" s="4">
        <f t="shared" si="1"/>
        <v>20023</v>
      </c>
      <c r="J11" s="12">
        <v>5700</v>
      </c>
    </row>
    <row r="12" spans="1:10">
      <c r="D12" s="4">
        <v>0</v>
      </c>
    </row>
    <row r="13" spans="1:10">
      <c r="E13" s="4"/>
      <c r="F13" s="4"/>
      <c r="G13" s="4"/>
      <c r="H13" s="4"/>
      <c r="I13" s="4"/>
    </row>
    <row r="14" spans="1:10">
      <c r="E14" s="4"/>
      <c r="F14" s="4"/>
      <c r="G14" s="4"/>
      <c r="H14" s="4"/>
      <c r="I14" s="4"/>
    </row>
    <row r="15" spans="1:10">
      <c r="E15" s="9" t="s">
        <v>59</v>
      </c>
      <c r="F15" s="9"/>
      <c r="G15" s="9"/>
      <c r="H15" s="9"/>
      <c r="I15" s="9"/>
    </row>
    <row r="16" spans="1:10">
      <c r="E16" s="4"/>
      <c r="F16" s="4"/>
      <c r="G16" s="4"/>
      <c r="H16" s="4"/>
      <c r="I16" s="4"/>
    </row>
    <row r="17" spans="1:9">
      <c r="E17" s="4"/>
      <c r="F17" s="4"/>
      <c r="G17" s="4"/>
      <c r="H17" s="4"/>
      <c r="I17" s="4"/>
    </row>
    <row r="18" spans="1:9">
      <c r="E18" s="4"/>
      <c r="F18" s="4"/>
      <c r="G18" s="4"/>
      <c r="H18" s="4"/>
      <c r="I18" s="4"/>
    </row>
    <row r="19" spans="1:9">
      <c r="E19" s="6"/>
      <c r="F19" s="6"/>
      <c r="G19" s="6"/>
      <c r="H19" s="6"/>
      <c r="I19" s="6"/>
    </row>
    <row r="20" spans="1:9">
      <c r="A20" t="s">
        <v>67</v>
      </c>
      <c r="B20" t="s">
        <v>523</v>
      </c>
      <c r="C20" s="7">
        <f>SUM(C4:C19)</f>
        <v>143680</v>
      </c>
      <c r="D20" s="7">
        <f>SUM(D4:D19)</f>
        <v>101169</v>
      </c>
      <c r="E20" s="7">
        <f>SUM(E4:E19)</f>
        <v>244849</v>
      </c>
      <c r="F20" s="7">
        <f>SUM(F4:F19)</f>
        <v>-889</v>
      </c>
      <c r="G20" s="7">
        <f>SUM(G4:G19)</f>
        <v>243960</v>
      </c>
      <c r="H20" s="7">
        <f t="shared" ref="H20:I20" si="2">SUM(H4:H19)</f>
        <v>7425</v>
      </c>
      <c r="I20" s="7">
        <f t="shared" si="2"/>
        <v>251385</v>
      </c>
    </row>
  </sheetData>
  <printOptions gridLines="1"/>
  <pageMargins left="0.75" right="0.75" top="1" bottom="1" header="0.5" footer="0.25"/>
  <pageSetup scale="97"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Layout" zoomScaleNormal="86" workbookViewId="0">
      <selection activeCell="J35" sqref="J35"/>
    </sheetView>
  </sheetViews>
  <sheetFormatPr defaultRowHeight="12.75"/>
  <cols>
    <col min="1" max="1" width="20.7109375" customWidth="1"/>
    <col min="2" max="2" width="26.85546875" customWidth="1"/>
    <col min="3" max="3" width="15.85546875" hidden="1" customWidth="1"/>
    <col min="4" max="6" width="15.7109375" hidden="1" customWidth="1"/>
    <col min="7" max="9" width="15.7109375" customWidth="1"/>
    <col min="10" max="10" width="28.7109375" customWidth="1"/>
  </cols>
  <sheetData>
    <row r="1" spans="1:10">
      <c r="A1" s="1" t="s">
        <v>27</v>
      </c>
      <c r="B1" t="s">
        <v>539</v>
      </c>
      <c r="D1" s="10"/>
    </row>
    <row r="2" spans="1:10">
      <c r="A2" s="1"/>
      <c r="D2" s="10"/>
    </row>
    <row r="3" spans="1:10">
      <c r="A3" s="2" t="s">
        <v>29</v>
      </c>
      <c r="B3" s="2" t="s">
        <v>30</v>
      </c>
      <c r="C3" s="153" t="s">
        <v>31</v>
      </c>
      <c r="D3" s="153" t="s">
        <v>32</v>
      </c>
      <c r="E3" s="153" t="s">
        <v>33</v>
      </c>
      <c r="F3" s="153" t="s">
        <v>32</v>
      </c>
      <c r="G3" s="153" t="s">
        <v>34</v>
      </c>
      <c r="H3" s="153" t="s">
        <v>146</v>
      </c>
      <c r="I3" s="153" t="s">
        <v>35</v>
      </c>
      <c r="J3" s="2" t="s">
        <v>36</v>
      </c>
    </row>
    <row r="4" spans="1:10">
      <c r="A4" s="2"/>
      <c r="B4" s="2"/>
      <c r="C4" s="153"/>
      <c r="D4" s="153"/>
      <c r="E4" s="153"/>
      <c r="F4" s="153"/>
      <c r="G4" s="153"/>
      <c r="H4" s="153"/>
      <c r="I4" s="153"/>
      <c r="J4" s="2"/>
    </row>
    <row r="5" spans="1:10">
      <c r="A5" t="s">
        <v>540</v>
      </c>
      <c r="B5" t="s">
        <v>206</v>
      </c>
      <c r="C5" s="4">
        <v>2500</v>
      </c>
      <c r="D5" s="4">
        <v>-2500</v>
      </c>
      <c r="E5" s="5">
        <v>0</v>
      </c>
      <c r="F5" s="5"/>
      <c r="G5" s="5">
        <f t="shared" ref="E5:G8" si="0">E5+F5</f>
        <v>0</v>
      </c>
      <c r="H5" s="5">
        <v>0</v>
      </c>
      <c r="I5" s="5">
        <f>G5+H5</f>
        <v>0</v>
      </c>
    </row>
    <row r="6" spans="1:10">
      <c r="A6" t="s">
        <v>541</v>
      </c>
      <c r="B6" t="s">
        <v>111</v>
      </c>
      <c r="C6" s="5">
        <v>0</v>
      </c>
      <c r="D6" s="5">
        <v>2500</v>
      </c>
      <c r="E6" s="5">
        <f t="shared" si="0"/>
        <v>2500</v>
      </c>
      <c r="F6" s="5"/>
      <c r="G6" s="5">
        <f t="shared" si="0"/>
        <v>2500</v>
      </c>
      <c r="H6" s="5">
        <v>0</v>
      </c>
      <c r="I6" s="5">
        <f t="shared" ref="I6:I8" si="1">G6+H6</f>
        <v>2500</v>
      </c>
      <c r="J6" s="12"/>
    </row>
    <row r="7" spans="1:10">
      <c r="A7" t="s">
        <v>542</v>
      </c>
      <c r="B7" t="s">
        <v>543</v>
      </c>
      <c r="C7" s="4">
        <v>0</v>
      </c>
      <c r="D7" s="4">
        <v>1800</v>
      </c>
      <c r="E7" s="5">
        <v>1800</v>
      </c>
      <c r="F7" s="5"/>
      <c r="G7" s="5">
        <f t="shared" si="0"/>
        <v>1800</v>
      </c>
      <c r="H7" s="5">
        <v>0</v>
      </c>
      <c r="I7" s="5">
        <f t="shared" si="1"/>
        <v>1800</v>
      </c>
    </row>
    <row r="8" spans="1:10">
      <c r="A8" t="s">
        <v>544</v>
      </c>
      <c r="B8" t="s">
        <v>153</v>
      </c>
      <c r="C8" s="4">
        <v>0</v>
      </c>
      <c r="D8" s="4">
        <v>700</v>
      </c>
      <c r="E8" s="5">
        <v>700</v>
      </c>
      <c r="F8" s="5"/>
      <c r="G8" s="5">
        <f t="shared" si="0"/>
        <v>700</v>
      </c>
      <c r="H8" s="5">
        <v>0</v>
      </c>
      <c r="I8" s="5">
        <f t="shared" si="1"/>
        <v>700</v>
      </c>
    </row>
    <row r="9" spans="1:10">
      <c r="C9" s="4"/>
      <c r="D9" s="4"/>
      <c r="E9" s="5"/>
      <c r="F9" s="5"/>
      <c r="G9" s="5"/>
      <c r="H9" s="5"/>
      <c r="I9" s="5"/>
    </row>
    <row r="19" spans="1:9">
      <c r="A19" t="s">
        <v>67</v>
      </c>
      <c r="B19" t="s">
        <v>539</v>
      </c>
      <c r="C19" s="6">
        <f>SUM(C5:C16)</f>
        <v>2500</v>
      </c>
      <c r="D19" s="6">
        <f>SUM(D5:D16)</f>
        <v>2500</v>
      </c>
      <c r="E19" s="6">
        <f>SUM(E5:E16)</f>
        <v>5000</v>
      </c>
      <c r="F19" s="6">
        <f>SUM(F5:F16)</f>
        <v>0</v>
      </c>
      <c r="G19" s="6">
        <f>SUM(G5:G16)</f>
        <v>5000</v>
      </c>
      <c r="H19" s="6">
        <f t="shared" ref="H19:I19" si="2">SUM(H5:H16)</f>
        <v>0</v>
      </c>
      <c r="I19" s="6">
        <f t="shared" si="2"/>
        <v>5000</v>
      </c>
    </row>
  </sheetData>
  <printOptions gridLines="1"/>
  <pageMargins left="0.75" right="0.75" top="1" bottom="1" header="0.5" footer="0.25"/>
  <pageSetup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43"/>
  <sheetViews>
    <sheetView view="pageLayout" topLeftCell="A8" zoomScaleNormal="86" zoomScaleSheetLayoutView="86" workbookViewId="0">
      <selection activeCell="J35" sqref="J35"/>
    </sheetView>
  </sheetViews>
  <sheetFormatPr defaultRowHeight="12.75"/>
  <cols>
    <col min="1" max="1" width="20" style="22" bestFit="1" customWidth="1"/>
    <col min="2" max="2" width="26.7109375" style="22" customWidth="1"/>
    <col min="3" max="3" width="15.85546875" style="22" hidden="1" customWidth="1"/>
    <col min="4" max="4" width="13.7109375" style="22" hidden="1" customWidth="1"/>
    <col min="5" max="6" width="15.85546875" style="22" hidden="1" customWidth="1"/>
    <col min="7" max="9" width="15.85546875" style="22" customWidth="1"/>
    <col min="10" max="10" width="31.5703125" style="22" customWidth="1"/>
    <col min="11" max="11" width="14.140625" style="22" bestFit="1" customWidth="1"/>
    <col min="12" max="12" width="15" style="22" bestFit="1" customWidth="1"/>
    <col min="13" max="13" width="14.140625" style="22" bestFit="1" customWidth="1"/>
    <col min="14" max="14" width="12.85546875" style="22" bestFit="1" customWidth="1"/>
    <col min="15" max="15" width="10.42578125" style="22" bestFit="1" customWidth="1"/>
    <col min="16" max="17" width="9.140625" style="22"/>
    <col min="18" max="18" width="12.42578125" style="22" bestFit="1" customWidth="1"/>
    <col min="19" max="260" width="9.140625" style="22"/>
    <col min="261" max="261" width="20.7109375" style="22" customWidth="1"/>
    <col min="262" max="262" width="26.7109375" style="22" customWidth="1"/>
    <col min="263" max="263" width="15.85546875" style="22" customWidth="1"/>
    <col min="264" max="264" width="13.7109375" style="22" customWidth="1"/>
    <col min="265" max="265" width="15.85546875" style="22" customWidth="1"/>
    <col min="266" max="266" width="19.85546875" style="22" customWidth="1"/>
    <col min="267" max="516" width="9.140625" style="22"/>
    <col min="517" max="517" width="20.7109375" style="22" customWidth="1"/>
    <col min="518" max="518" width="26.7109375" style="22" customWidth="1"/>
    <col min="519" max="519" width="15.85546875" style="22" customWidth="1"/>
    <col min="520" max="520" width="13.7109375" style="22" customWidth="1"/>
    <col min="521" max="521" width="15.85546875" style="22" customWidth="1"/>
    <col min="522" max="522" width="19.85546875" style="22" customWidth="1"/>
    <col min="523" max="772" width="9.140625" style="22"/>
    <col min="773" max="773" width="20.7109375" style="22" customWidth="1"/>
    <col min="774" max="774" width="26.7109375" style="22" customWidth="1"/>
    <col min="775" max="775" width="15.85546875" style="22" customWidth="1"/>
    <col min="776" max="776" width="13.7109375" style="22" customWidth="1"/>
    <col min="777" max="777" width="15.85546875" style="22" customWidth="1"/>
    <col min="778" max="778" width="19.85546875" style="22" customWidth="1"/>
    <col min="779" max="1028" width="9.140625" style="22"/>
    <col min="1029" max="1029" width="20.7109375" style="22" customWidth="1"/>
    <col min="1030" max="1030" width="26.7109375" style="22" customWidth="1"/>
    <col min="1031" max="1031" width="15.85546875" style="22" customWidth="1"/>
    <col min="1032" max="1032" width="13.7109375" style="22" customWidth="1"/>
    <col min="1033" max="1033" width="15.85546875" style="22" customWidth="1"/>
    <col min="1034" max="1034" width="19.85546875" style="22" customWidth="1"/>
    <col min="1035" max="1284" width="9.140625" style="22"/>
    <col min="1285" max="1285" width="20.7109375" style="22" customWidth="1"/>
    <col min="1286" max="1286" width="26.7109375" style="22" customWidth="1"/>
    <col min="1287" max="1287" width="15.85546875" style="22" customWidth="1"/>
    <col min="1288" max="1288" width="13.7109375" style="22" customWidth="1"/>
    <col min="1289" max="1289" width="15.85546875" style="22" customWidth="1"/>
    <col min="1290" max="1290" width="19.85546875" style="22" customWidth="1"/>
    <col min="1291" max="1540" width="9.140625" style="22"/>
    <col min="1541" max="1541" width="20.7109375" style="22" customWidth="1"/>
    <col min="1542" max="1542" width="26.7109375" style="22" customWidth="1"/>
    <col min="1543" max="1543" width="15.85546875" style="22" customWidth="1"/>
    <col min="1544" max="1544" width="13.7109375" style="22" customWidth="1"/>
    <col min="1545" max="1545" width="15.85546875" style="22" customWidth="1"/>
    <col min="1546" max="1546" width="19.85546875" style="22" customWidth="1"/>
    <col min="1547" max="1796" width="9.140625" style="22"/>
    <col min="1797" max="1797" width="20.7109375" style="22" customWidth="1"/>
    <col min="1798" max="1798" width="26.7109375" style="22" customWidth="1"/>
    <col min="1799" max="1799" width="15.85546875" style="22" customWidth="1"/>
    <col min="1800" max="1800" width="13.7109375" style="22" customWidth="1"/>
    <col min="1801" max="1801" width="15.85546875" style="22" customWidth="1"/>
    <col min="1802" max="1802" width="19.85546875" style="22" customWidth="1"/>
    <col min="1803" max="2052" width="9.140625" style="22"/>
    <col min="2053" max="2053" width="20.7109375" style="22" customWidth="1"/>
    <col min="2054" max="2054" width="26.7109375" style="22" customWidth="1"/>
    <col min="2055" max="2055" width="15.85546875" style="22" customWidth="1"/>
    <col min="2056" max="2056" width="13.7109375" style="22" customWidth="1"/>
    <col min="2057" max="2057" width="15.85546875" style="22" customWidth="1"/>
    <col min="2058" max="2058" width="19.85546875" style="22" customWidth="1"/>
    <col min="2059" max="2308" width="9.140625" style="22"/>
    <col min="2309" max="2309" width="20.7109375" style="22" customWidth="1"/>
    <col min="2310" max="2310" width="26.7109375" style="22" customWidth="1"/>
    <col min="2311" max="2311" width="15.85546875" style="22" customWidth="1"/>
    <col min="2312" max="2312" width="13.7109375" style="22" customWidth="1"/>
    <col min="2313" max="2313" width="15.85546875" style="22" customWidth="1"/>
    <col min="2314" max="2314" width="19.85546875" style="22" customWidth="1"/>
    <col min="2315" max="2564" width="9.140625" style="22"/>
    <col min="2565" max="2565" width="20.7109375" style="22" customWidth="1"/>
    <col min="2566" max="2566" width="26.7109375" style="22" customWidth="1"/>
    <col min="2567" max="2567" width="15.85546875" style="22" customWidth="1"/>
    <col min="2568" max="2568" width="13.7109375" style="22" customWidth="1"/>
    <col min="2569" max="2569" width="15.85546875" style="22" customWidth="1"/>
    <col min="2570" max="2570" width="19.85546875" style="22" customWidth="1"/>
    <col min="2571" max="2820" width="9.140625" style="22"/>
    <col min="2821" max="2821" width="20.7109375" style="22" customWidth="1"/>
    <col min="2822" max="2822" width="26.7109375" style="22" customWidth="1"/>
    <col min="2823" max="2823" width="15.85546875" style="22" customWidth="1"/>
    <col min="2824" max="2824" width="13.7109375" style="22" customWidth="1"/>
    <col min="2825" max="2825" width="15.85546875" style="22" customWidth="1"/>
    <col min="2826" max="2826" width="19.85546875" style="22" customWidth="1"/>
    <col min="2827" max="3076" width="9.140625" style="22"/>
    <col min="3077" max="3077" width="20.7109375" style="22" customWidth="1"/>
    <col min="3078" max="3078" width="26.7109375" style="22" customWidth="1"/>
    <col min="3079" max="3079" width="15.85546875" style="22" customWidth="1"/>
    <col min="3080" max="3080" width="13.7109375" style="22" customWidth="1"/>
    <col min="3081" max="3081" width="15.85546875" style="22" customWidth="1"/>
    <col min="3082" max="3082" width="19.85546875" style="22" customWidth="1"/>
    <col min="3083" max="3332" width="9.140625" style="22"/>
    <col min="3333" max="3333" width="20.7109375" style="22" customWidth="1"/>
    <col min="3334" max="3334" width="26.7109375" style="22" customWidth="1"/>
    <col min="3335" max="3335" width="15.85546875" style="22" customWidth="1"/>
    <col min="3336" max="3336" width="13.7109375" style="22" customWidth="1"/>
    <col min="3337" max="3337" width="15.85546875" style="22" customWidth="1"/>
    <col min="3338" max="3338" width="19.85546875" style="22" customWidth="1"/>
    <col min="3339" max="3588" width="9.140625" style="22"/>
    <col min="3589" max="3589" width="20.7109375" style="22" customWidth="1"/>
    <col min="3590" max="3590" width="26.7109375" style="22" customWidth="1"/>
    <col min="3591" max="3591" width="15.85546875" style="22" customWidth="1"/>
    <col min="3592" max="3592" width="13.7109375" style="22" customWidth="1"/>
    <col min="3593" max="3593" width="15.85546875" style="22" customWidth="1"/>
    <col min="3594" max="3594" width="19.85546875" style="22" customWidth="1"/>
    <col min="3595" max="3844" width="9.140625" style="22"/>
    <col min="3845" max="3845" width="20.7109375" style="22" customWidth="1"/>
    <col min="3846" max="3846" width="26.7109375" style="22" customWidth="1"/>
    <col min="3847" max="3847" width="15.85546875" style="22" customWidth="1"/>
    <col min="3848" max="3848" width="13.7109375" style="22" customWidth="1"/>
    <col min="3849" max="3849" width="15.85546875" style="22" customWidth="1"/>
    <col min="3850" max="3850" width="19.85546875" style="22" customWidth="1"/>
    <col min="3851" max="4100" width="9.140625" style="22"/>
    <col min="4101" max="4101" width="20.7109375" style="22" customWidth="1"/>
    <col min="4102" max="4102" width="26.7109375" style="22" customWidth="1"/>
    <col min="4103" max="4103" width="15.85546875" style="22" customWidth="1"/>
    <col min="4104" max="4104" width="13.7109375" style="22" customWidth="1"/>
    <col min="4105" max="4105" width="15.85546875" style="22" customWidth="1"/>
    <col min="4106" max="4106" width="19.85546875" style="22" customWidth="1"/>
    <col min="4107" max="4356" width="9.140625" style="22"/>
    <col min="4357" max="4357" width="20.7109375" style="22" customWidth="1"/>
    <col min="4358" max="4358" width="26.7109375" style="22" customWidth="1"/>
    <col min="4359" max="4359" width="15.85546875" style="22" customWidth="1"/>
    <col min="4360" max="4360" width="13.7109375" style="22" customWidth="1"/>
    <col min="4361" max="4361" width="15.85546875" style="22" customWidth="1"/>
    <col min="4362" max="4362" width="19.85546875" style="22" customWidth="1"/>
    <col min="4363" max="4612" width="9.140625" style="22"/>
    <col min="4613" max="4613" width="20.7109375" style="22" customWidth="1"/>
    <col min="4614" max="4614" width="26.7109375" style="22" customWidth="1"/>
    <col min="4615" max="4615" width="15.85546875" style="22" customWidth="1"/>
    <col min="4616" max="4616" width="13.7109375" style="22" customWidth="1"/>
    <col min="4617" max="4617" width="15.85546875" style="22" customWidth="1"/>
    <col min="4618" max="4618" width="19.85546875" style="22" customWidth="1"/>
    <col min="4619" max="4868" width="9.140625" style="22"/>
    <col min="4869" max="4869" width="20.7109375" style="22" customWidth="1"/>
    <col min="4870" max="4870" width="26.7109375" style="22" customWidth="1"/>
    <col min="4871" max="4871" width="15.85546875" style="22" customWidth="1"/>
    <col min="4872" max="4872" width="13.7109375" style="22" customWidth="1"/>
    <col min="4873" max="4873" width="15.85546875" style="22" customWidth="1"/>
    <col min="4874" max="4874" width="19.85546875" style="22" customWidth="1"/>
    <col min="4875" max="5124" width="9.140625" style="22"/>
    <col min="5125" max="5125" width="20.7109375" style="22" customWidth="1"/>
    <col min="5126" max="5126" width="26.7109375" style="22" customWidth="1"/>
    <col min="5127" max="5127" width="15.85546875" style="22" customWidth="1"/>
    <col min="5128" max="5128" width="13.7109375" style="22" customWidth="1"/>
    <col min="5129" max="5129" width="15.85546875" style="22" customWidth="1"/>
    <col min="5130" max="5130" width="19.85546875" style="22" customWidth="1"/>
    <col min="5131" max="5380" width="9.140625" style="22"/>
    <col min="5381" max="5381" width="20.7109375" style="22" customWidth="1"/>
    <col min="5382" max="5382" width="26.7109375" style="22" customWidth="1"/>
    <col min="5383" max="5383" width="15.85546875" style="22" customWidth="1"/>
    <col min="5384" max="5384" width="13.7109375" style="22" customWidth="1"/>
    <col min="5385" max="5385" width="15.85546875" style="22" customWidth="1"/>
    <col min="5386" max="5386" width="19.85546875" style="22" customWidth="1"/>
    <col min="5387" max="5636" width="9.140625" style="22"/>
    <col min="5637" max="5637" width="20.7109375" style="22" customWidth="1"/>
    <col min="5638" max="5638" width="26.7109375" style="22" customWidth="1"/>
    <col min="5639" max="5639" width="15.85546875" style="22" customWidth="1"/>
    <col min="5640" max="5640" width="13.7109375" style="22" customWidth="1"/>
    <col min="5641" max="5641" width="15.85546875" style="22" customWidth="1"/>
    <col min="5642" max="5642" width="19.85546875" style="22" customWidth="1"/>
    <col min="5643" max="5892" width="9.140625" style="22"/>
    <col min="5893" max="5893" width="20.7109375" style="22" customWidth="1"/>
    <col min="5894" max="5894" width="26.7109375" style="22" customWidth="1"/>
    <col min="5895" max="5895" width="15.85546875" style="22" customWidth="1"/>
    <col min="5896" max="5896" width="13.7109375" style="22" customWidth="1"/>
    <col min="5897" max="5897" width="15.85546875" style="22" customWidth="1"/>
    <col min="5898" max="5898" width="19.85546875" style="22" customWidth="1"/>
    <col min="5899" max="6148" width="9.140625" style="22"/>
    <col min="6149" max="6149" width="20.7109375" style="22" customWidth="1"/>
    <col min="6150" max="6150" width="26.7109375" style="22" customWidth="1"/>
    <col min="6151" max="6151" width="15.85546875" style="22" customWidth="1"/>
    <col min="6152" max="6152" width="13.7109375" style="22" customWidth="1"/>
    <col min="6153" max="6153" width="15.85546875" style="22" customWidth="1"/>
    <col min="6154" max="6154" width="19.85546875" style="22" customWidth="1"/>
    <col min="6155" max="6404" width="9.140625" style="22"/>
    <col min="6405" max="6405" width="20.7109375" style="22" customWidth="1"/>
    <col min="6406" max="6406" width="26.7109375" style="22" customWidth="1"/>
    <col min="6407" max="6407" width="15.85546875" style="22" customWidth="1"/>
    <col min="6408" max="6408" width="13.7109375" style="22" customWidth="1"/>
    <col min="6409" max="6409" width="15.85546875" style="22" customWidth="1"/>
    <col min="6410" max="6410" width="19.85546875" style="22" customWidth="1"/>
    <col min="6411" max="6660" width="9.140625" style="22"/>
    <col min="6661" max="6661" width="20.7109375" style="22" customWidth="1"/>
    <col min="6662" max="6662" width="26.7109375" style="22" customWidth="1"/>
    <col min="6663" max="6663" width="15.85546875" style="22" customWidth="1"/>
    <col min="6664" max="6664" width="13.7109375" style="22" customWidth="1"/>
    <col min="6665" max="6665" width="15.85546875" style="22" customWidth="1"/>
    <col min="6666" max="6666" width="19.85546875" style="22" customWidth="1"/>
    <col min="6667" max="6916" width="9.140625" style="22"/>
    <col min="6917" max="6917" width="20.7109375" style="22" customWidth="1"/>
    <col min="6918" max="6918" width="26.7109375" style="22" customWidth="1"/>
    <col min="6919" max="6919" width="15.85546875" style="22" customWidth="1"/>
    <col min="6920" max="6920" width="13.7109375" style="22" customWidth="1"/>
    <col min="6921" max="6921" width="15.85546875" style="22" customWidth="1"/>
    <col min="6922" max="6922" width="19.85546875" style="22" customWidth="1"/>
    <col min="6923" max="7172" width="9.140625" style="22"/>
    <col min="7173" max="7173" width="20.7109375" style="22" customWidth="1"/>
    <col min="7174" max="7174" width="26.7109375" style="22" customWidth="1"/>
    <col min="7175" max="7175" width="15.85546875" style="22" customWidth="1"/>
    <col min="7176" max="7176" width="13.7109375" style="22" customWidth="1"/>
    <col min="7177" max="7177" width="15.85546875" style="22" customWidth="1"/>
    <col min="7178" max="7178" width="19.85546875" style="22" customWidth="1"/>
    <col min="7179" max="7428" width="9.140625" style="22"/>
    <col min="7429" max="7429" width="20.7109375" style="22" customWidth="1"/>
    <col min="7430" max="7430" width="26.7109375" style="22" customWidth="1"/>
    <col min="7431" max="7431" width="15.85546875" style="22" customWidth="1"/>
    <col min="7432" max="7432" width="13.7109375" style="22" customWidth="1"/>
    <col min="7433" max="7433" width="15.85546875" style="22" customWidth="1"/>
    <col min="7434" max="7434" width="19.85546875" style="22" customWidth="1"/>
    <col min="7435" max="7684" width="9.140625" style="22"/>
    <col min="7685" max="7685" width="20.7109375" style="22" customWidth="1"/>
    <col min="7686" max="7686" width="26.7109375" style="22" customWidth="1"/>
    <col min="7687" max="7687" width="15.85546875" style="22" customWidth="1"/>
    <col min="7688" max="7688" width="13.7109375" style="22" customWidth="1"/>
    <col min="7689" max="7689" width="15.85546875" style="22" customWidth="1"/>
    <col min="7690" max="7690" width="19.85546875" style="22" customWidth="1"/>
    <col min="7691" max="7940" width="9.140625" style="22"/>
    <col min="7941" max="7941" width="20.7109375" style="22" customWidth="1"/>
    <col min="7942" max="7942" width="26.7109375" style="22" customWidth="1"/>
    <col min="7943" max="7943" width="15.85546875" style="22" customWidth="1"/>
    <col min="7944" max="7944" width="13.7109375" style="22" customWidth="1"/>
    <col min="7945" max="7945" width="15.85546875" style="22" customWidth="1"/>
    <col min="7946" max="7946" width="19.85546875" style="22" customWidth="1"/>
    <col min="7947" max="8196" width="9.140625" style="22"/>
    <col min="8197" max="8197" width="20.7109375" style="22" customWidth="1"/>
    <col min="8198" max="8198" width="26.7109375" style="22" customWidth="1"/>
    <col min="8199" max="8199" width="15.85546875" style="22" customWidth="1"/>
    <col min="8200" max="8200" width="13.7109375" style="22" customWidth="1"/>
    <col min="8201" max="8201" width="15.85546875" style="22" customWidth="1"/>
    <col min="8202" max="8202" width="19.85546875" style="22" customWidth="1"/>
    <col min="8203" max="8452" width="9.140625" style="22"/>
    <col min="8453" max="8453" width="20.7109375" style="22" customWidth="1"/>
    <col min="8454" max="8454" width="26.7109375" style="22" customWidth="1"/>
    <col min="8455" max="8455" width="15.85546875" style="22" customWidth="1"/>
    <col min="8456" max="8456" width="13.7109375" style="22" customWidth="1"/>
    <col min="8457" max="8457" width="15.85546875" style="22" customWidth="1"/>
    <col min="8458" max="8458" width="19.85546875" style="22" customWidth="1"/>
    <col min="8459" max="8708" width="9.140625" style="22"/>
    <col min="8709" max="8709" width="20.7109375" style="22" customWidth="1"/>
    <col min="8710" max="8710" width="26.7109375" style="22" customWidth="1"/>
    <col min="8711" max="8711" width="15.85546875" style="22" customWidth="1"/>
    <col min="8712" max="8712" width="13.7109375" style="22" customWidth="1"/>
    <col min="8713" max="8713" width="15.85546875" style="22" customWidth="1"/>
    <col min="8714" max="8714" width="19.85546875" style="22" customWidth="1"/>
    <col min="8715" max="8964" width="9.140625" style="22"/>
    <col min="8965" max="8965" width="20.7109375" style="22" customWidth="1"/>
    <col min="8966" max="8966" width="26.7109375" style="22" customWidth="1"/>
    <col min="8967" max="8967" width="15.85546875" style="22" customWidth="1"/>
    <col min="8968" max="8968" width="13.7109375" style="22" customWidth="1"/>
    <col min="8969" max="8969" width="15.85546875" style="22" customWidth="1"/>
    <col min="8970" max="8970" width="19.85546875" style="22" customWidth="1"/>
    <col min="8971" max="9220" width="9.140625" style="22"/>
    <col min="9221" max="9221" width="20.7109375" style="22" customWidth="1"/>
    <col min="9222" max="9222" width="26.7109375" style="22" customWidth="1"/>
    <col min="9223" max="9223" width="15.85546875" style="22" customWidth="1"/>
    <col min="9224" max="9224" width="13.7109375" style="22" customWidth="1"/>
    <col min="9225" max="9225" width="15.85546875" style="22" customWidth="1"/>
    <col min="9226" max="9226" width="19.85546875" style="22" customWidth="1"/>
    <col min="9227" max="9476" width="9.140625" style="22"/>
    <col min="9477" max="9477" width="20.7109375" style="22" customWidth="1"/>
    <col min="9478" max="9478" width="26.7109375" style="22" customWidth="1"/>
    <col min="9479" max="9479" width="15.85546875" style="22" customWidth="1"/>
    <col min="9480" max="9480" width="13.7109375" style="22" customWidth="1"/>
    <col min="9481" max="9481" width="15.85546875" style="22" customWidth="1"/>
    <col min="9482" max="9482" width="19.85546875" style="22" customWidth="1"/>
    <col min="9483" max="9732" width="9.140625" style="22"/>
    <col min="9733" max="9733" width="20.7109375" style="22" customWidth="1"/>
    <col min="9734" max="9734" width="26.7109375" style="22" customWidth="1"/>
    <col min="9735" max="9735" width="15.85546875" style="22" customWidth="1"/>
    <col min="9736" max="9736" width="13.7109375" style="22" customWidth="1"/>
    <col min="9737" max="9737" width="15.85546875" style="22" customWidth="1"/>
    <col min="9738" max="9738" width="19.85546875" style="22" customWidth="1"/>
    <col min="9739" max="9988" width="9.140625" style="22"/>
    <col min="9989" max="9989" width="20.7109375" style="22" customWidth="1"/>
    <col min="9990" max="9990" width="26.7109375" style="22" customWidth="1"/>
    <col min="9991" max="9991" width="15.85546875" style="22" customWidth="1"/>
    <col min="9992" max="9992" width="13.7109375" style="22" customWidth="1"/>
    <col min="9993" max="9993" width="15.85546875" style="22" customWidth="1"/>
    <col min="9994" max="9994" width="19.85546875" style="22" customWidth="1"/>
    <col min="9995" max="10244" width="9.140625" style="22"/>
    <col min="10245" max="10245" width="20.7109375" style="22" customWidth="1"/>
    <col min="10246" max="10246" width="26.7109375" style="22" customWidth="1"/>
    <col min="10247" max="10247" width="15.85546875" style="22" customWidth="1"/>
    <col min="10248" max="10248" width="13.7109375" style="22" customWidth="1"/>
    <col min="10249" max="10249" width="15.85546875" style="22" customWidth="1"/>
    <col min="10250" max="10250" width="19.85546875" style="22" customWidth="1"/>
    <col min="10251" max="10500" width="9.140625" style="22"/>
    <col min="10501" max="10501" width="20.7109375" style="22" customWidth="1"/>
    <col min="10502" max="10502" width="26.7109375" style="22" customWidth="1"/>
    <col min="10503" max="10503" width="15.85546875" style="22" customWidth="1"/>
    <col min="10504" max="10504" width="13.7109375" style="22" customWidth="1"/>
    <col min="10505" max="10505" width="15.85546875" style="22" customWidth="1"/>
    <col min="10506" max="10506" width="19.85546875" style="22" customWidth="1"/>
    <col min="10507" max="10756" width="9.140625" style="22"/>
    <col min="10757" max="10757" width="20.7109375" style="22" customWidth="1"/>
    <col min="10758" max="10758" width="26.7109375" style="22" customWidth="1"/>
    <col min="10759" max="10759" width="15.85546875" style="22" customWidth="1"/>
    <col min="10760" max="10760" width="13.7109375" style="22" customWidth="1"/>
    <col min="10761" max="10761" width="15.85546875" style="22" customWidth="1"/>
    <col min="10762" max="10762" width="19.85546875" style="22" customWidth="1"/>
    <col min="10763" max="11012" width="9.140625" style="22"/>
    <col min="11013" max="11013" width="20.7109375" style="22" customWidth="1"/>
    <col min="11014" max="11014" width="26.7109375" style="22" customWidth="1"/>
    <col min="11015" max="11015" width="15.85546875" style="22" customWidth="1"/>
    <col min="11016" max="11016" width="13.7109375" style="22" customWidth="1"/>
    <col min="11017" max="11017" width="15.85546875" style="22" customWidth="1"/>
    <col min="11018" max="11018" width="19.85546875" style="22" customWidth="1"/>
    <col min="11019" max="11268" width="9.140625" style="22"/>
    <col min="11269" max="11269" width="20.7109375" style="22" customWidth="1"/>
    <col min="11270" max="11270" width="26.7109375" style="22" customWidth="1"/>
    <col min="11271" max="11271" width="15.85546875" style="22" customWidth="1"/>
    <col min="11272" max="11272" width="13.7109375" style="22" customWidth="1"/>
    <col min="11273" max="11273" width="15.85546875" style="22" customWidth="1"/>
    <col min="11274" max="11274" width="19.85546875" style="22" customWidth="1"/>
    <col min="11275" max="11524" width="9.140625" style="22"/>
    <col min="11525" max="11525" width="20.7109375" style="22" customWidth="1"/>
    <col min="11526" max="11526" width="26.7109375" style="22" customWidth="1"/>
    <col min="11527" max="11527" width="15.85546875" style="22" customWidth="1"/>
    <col min="11528" max="11528" width="13.7109375" style="22" customWidth="1"/>
    <col min="11529" max="11529" width="15.85546875" style="22" customWidth="1"/>
    <col min="11530" max="11530" width="19.85546875" style="22" customWidth="1"/>
    <col min="11531" max="11780" width="9.140625" style="22"/>
    <col min="11781" max="11781" width="20.7109375" style="22" customWidth="1"/>
    <col min="11782" max="11782" width="26.7109375" style="22" customWidth="1"/>
    <col min="11783" max="11783" width="15.85546875" style="22" customWidth="1"/>
    <col min="11784" max="11784" width="13.7109375" style="22" customWidth="1"/>
    <col min="11785" max="11785" width="15.85546875" style="22" customWidth="1"/>
    <col min="11786" max="11786" width="19.85546875" style="22" customWidth="1"/>
    <col min="11787" max="12036" width="9.140625" style="22"/>
    <col min="12037" max="12037" width="20.7109375" style="22" customWidth="1"/>
    <col min="12038" max="12038" width="26.7109375" style="22" customWidth="1"/>
    <col min="12039" max="12039" width="15.85546875" style="22" customWidth="1"/>
    <col min="12040" max="12040" width="13.7109375" style="22" customWidth="1"/>
    <col min="12041" max="12041" width="15.85546875" style="22" customWidth="1"/>
    <col min="12042" max="12042" width="19.85546875" style="22" customWidth="1"/>
    <col min="12043" max="12292" width="9.140625" style="22"/>
    <col min="12293" max="12293" width="20.7109375" style="22" customWidth="1"/>
    <col min="12294" max="12294" width="26.7109375" style="22" customWidth="1"/>
    <col min="12295" max="12295" width="15.85546875" style="22" customWidth="1"/>
    <col min="12296" max="12296" width="13.7109375" style="22" customWidth="1"/>
    <col min="12297" max="12297" width="15.85546875" style="22" customWidth="1"/>
    <col min="12298" max="12298" width="19.85546875" style="22" customWidth="1"/>
    <col min="12299" max="12548" width="9.140625" style="22"/>
    <col min="12549" max="12549" width="20.7109375" style="22" customWidth="1"/>
    <col min="12550" max="12550" width="26.7109375" style="22" customWidth="1"/>
    <col min="12551" max="12551" width="15.85546875" style="22" customWidth="1"/>
    <col min="12552" max="12552" width="13.7109375" style="22" customWidth="1"/>
    <col min="12553" max="12553" width="15.85546875" style="22" customWidth="1"/>
    <col min="12554" max="12554" width="19.85546875" style="22" customWidth="1"/>
    <col min="12555" max="12804" width="9.140625" style="22"/>
    <col min="12805" max="12805" width="20.7109375" style="22" customWidth="1"/>
    <col min="12806" max="12806" width="26.7109375" style="22" customWidth="1"/>
    <col min="12807" max="12807" width="15.85546875" style="22" customWidth="1"/>
    <col min="12808" max="12808" width="13.7109375" style="22" customWidth="1"/>
    <col min="12809" max="12809" width="15.85546875" style="22" customWidth="1"/>
    <col min="12810" max="12810" width="19.85546875" style="22" customWidth="1"/>
    <col min="12811" max="13060" width="9.140625" style="22"/>
    <col min="13061" max="13061" width="20.7109375" style="22" customWidth="1"/>
    <col min="13062" max="13062" width="26.7109375" style="22" customWidth="1"/>
    <col min="13063" max="13063" width="15.85546875" style="22" customWidth="1"/>
    <col min="13064" max="13064" width="13.7109375" style="22" customWidth="1"/>
    <col min="13065" max="13065" width="15.85546875" style="22" customWidth="1"/>
    <col min="13066" max="13066" width="19.85546875" style="22" customWidth="1"/>
    <col min="13067" max="13316" width="9.140625" style="22"/>
    <col min="13317" max="13317" width="20.7109375" style="22" customWidth="1"/>
    <col min="13318" max="13318" width="26.7109375" style="22" customWidth="1"/>
    <col min="13319" max="13319" width="15.85546875" style="22" customWidth="1"/>
    <col min="13320" max="13320" width="13.7109375" style="22" customWidth="1"/>
    <col min="13321" max="13321" width="15.85546875" style="22" customWidth="1"/>
    <col min="13322" max="13322" width="19.85546875" style="22" customWidth="1"/>
    <col min="13323" max="13572" width="9.140625" style="22"/>
    <col min="13573" max="13573" width="20.7109375" style="22" customWidth="1"/>
    <col min="13574" max="13574" width="26.7109375" style="22" customWidth="1"/>
    <col min="13575" max="13575" width="15.85546875" style="22" customWidth="1"/>
    <col min="13576" max="13576" width="13.7109375" style="22" customWidth="1"/>
    <col min="13577" max="13577" width="15.85546875" style="22" customWidth="1"/>
    <col min="13578" max="13578" width="19.85546875" style="22" customWidth="1"/>
    <col min="13579" max="13828" width="9.140625" style="22"/>
    <col min="13829" max="13829" width="20.7109375" style="22" customWidth="1"/>
    <col min="13830" max="13830" width="26.7109375" style="22" customWidth="1"/>
    <col min="13831" max="13831" width="15.85546875" style="22" customWidth="1"/>
    <col min="13832" max="13832" width="13.7109375" style="22" customWidth="1"/>
    <col min="13833" max="13833" width="15.85546875" style="22" customWidth="1"/>
    <col min="13834" max="13834" width="19.85546875" style="22" customWidth="1"/>
    <col min="13835" max="14084" width="9.140625" style="22"/>
    <col min="14085" max="14085" width="20.7109375" style="22" customWidth="1"/>
    <col min="14086" max="14086" width="26.7109375" style="22" customWidth="1"/>
    <col min="14087" max="14087" width="15.85546875" style="22" customWidth="1"/>
    <col min="14088" max="14088" width="13.7109375" style="22" customWidth="1"/>
    <col min="14089" max="14089" width="15.85546875" style="22" customWidth="1"/>
    <col min="14090" max="14090" width="19.85546875" style="22" customWidth="1"/>
    <col min="14091" max="14340" width="9.140625" style="22"/>
    <col min="14341" max="14341" width="20.7109375" style="22" customWidth="1"/>
    <col min="14342" max="14342" width="26.7109375" style="22" customWidth="1"/>
    <col min="14343" max="14343" width="15.85546875" style="22" customWidth="1"/>
    <col min="14344" max="14344" width="13.7109375" style="22" customWidth="1"/>
    <col min="14345" max="14345" width="15.85546875" style="22" customWidth="1"/>
    <col min="14346" max="14346" width="19.85546875" style="22" customWidth="1"/>
    <col min="14347" max="14596" width="9.140625" style="22"/>
    <col min="14597" max="14597" width="20.7109375" style="22" customWidth="1"/>
    <col min="14598" max="14598" width="26.7109375" style="22" customWidth="1"/>
    <col min="14599" max="14599" width="15.85546875" style="22" customWidth="1"/>
    <col min="14600" max="14600" width="13.7109375" style="22" customWidth="1"/>
    <col min="14601" max="14601" width="15.85546875" style="22" customWidth="1"/>
    <col min="14602" max="14602" width="19.85546875" style="22" customWidth="1"/>
    <col min="14603" max="14852" width="9.140625" style="22"/>
    <col min="14853" max="14853" width="20.7109375" style="22" customWidth="1"/>
    <col min="14854" max="14854" width="26.7109375" style="22" customWidth="1"/>
    <col min="14855" max="14855" width="15.85546875" style="22" customWidth="1"/>
    <col min="14856" max="14856" width="13.7109375" style="22" customWidth="1"/>
    <col min="14857" max="14857" width="15.85546875" style="22" customWidth="1"/>
    <col min="14858" max="14858" width="19.85546875" style="22" customWidth="1"/>
    <col min="14859" max="15108" width="9.140625" style="22"/>
    <col min="15109" max="15109" width="20.7109375" style="22" customWidth="1"/>
    <col min="15110" max="15110" width="26.7109375" style="22" customWidth="1"/>
    <col min="15111" max="15111" width="15.85546875" style="22" customWidth="1"/>
    <col min="15112" max="15112" width="13.7109375" style="22" customWidth="1"/>
    <col min="15113" max="15113" width="15.85546875" style="22" customWidth="1"/>
    <col min="15114" max="15114" width="19.85546875" style="22" customWidth="1"/>
    <col min="15115" max="15364" width="9.140625" style="22"/>
    <col min="15365" max="15365" width="20.7109375" style="22" customWidth="1"/>
    <col min="15366" max="15366" width="26.7109375" style="22" customWidth="1"/>
    <col min="15367" max="15367" width="15.85546875" style="22" customWidth="1"/>
    <col min="15368" max="15368" width="13.7109375" style="22" customWidth="1"/>
    <col min="15369" max="15369" width="15.85546875" style="22" customWidth="1"/>
    <col min="15370" max="15370" width="19.85546875" style="22" customWidth="1"/>
    <col min="15371" max="15620" width="9.140625" style="22"/>
    <col min="15621" max="15621" width="20.7109375" style="22" customWidth="1"/>
    <col min="15622" max="15622" width="26.7109375" style="22" customWidth="1"/>
    <col min="15623" max="15623" width="15.85546875" style="22" customWidth="1"/>
    <col min="15624" max="15624" width="13.7109375" style="22" customWidth="1"/>
    <col min="15625" max="15625" width="15.85546875" style="22" customWidth="1"/>
    <col min="15626" max="15626" width="19.85546875" style="22" customWidth="1"/>
    <col min="15627" max="15876" width="9.140625" style="22"/>
    <col min="15877" max="15877" width="20.7109375" style="22" customWidth="1"/>
    <col min="15878" max="15878" width="26.7109375" style="22" customWidth="1"/>
    <col min="15879" max="15879" width="15.85546875" style="22" customWidth="1"/>
    <col min="15880" max="15880" width="13.7109375" style="22" customWidth="1"/>
    <col min="15881" max="15881" width="15.85546875" style="22" customWidth="1"/>
    <col min="15882" max="15882" width="19.85546875" style="22" customWidth="1"/>
    <col min="15883" max="16132" width="9.140625" style="22"/>
    <col min="16133" max="16133" width="20.7109375" style="22" customWidth="1"/>
    <col min="16134" max="16134" width="26.7109375" style="22" customWidth="1"/>
    <col min="16135" max="16135" width="15.85546875" style="22" customWidth="1"/>
    <col min="16136" max="16136" width="13.7109375" style="22" customWidth="1"/>
    <col min="16137" max="16137" width="15.85546875" style="22" customWidth="1"/>
    <col min="16138" max="16138" width="19.85546875" style="22" customWidth="1"/>
    <col min="16139" max="16384" width="9.140625" style="22"/>
  </cols>
  <sheetData>
    <row r="1" spans="1:20">
      <c r="A1" s="20" t="s">
        <v>27</v>
      </c>
      <c r="B1" s="22" t="s">
        <v>28</v>
      </c>
    </row>
    <row r="2" spans="1:20">
      <c r="A2" s="20"/>
    </row>
    <row r="3" spans="1:20">
      <c r="A3" s="153" t="s">
        <v>29</v>
      </c>
      <c r="B3" s="153" t="s">
        <v>30</v>
      </c>
      <c r="C3" s="153" t="s">
        <v>31</v>
      </c>
      <c r="D3" s="153" t="s">
        <v>32</v>
      </c>
      <c r="E3" s="153" t="s">
        <v>33</v>
      </c>
      <c r="F3" s="153" t="s">
        <v>32</v>
      </c>
      <c r="G3" s="153" t="s">
        <v>34</v>
      </c>
      <c r="H3" s="153" t="s">
        <v>32</v>
      </c>
      <c r="I3" s="153" t="s">
        <v>35</v>
      </c>
      <c r="J3" s="153" t="s">
        <v>36</v>
      </c>
    </row>
    <row r="4" spans="1:20">
      <c r="A4" s="153"/>
      <c r="B4" s="153"/>
      <c r="C4" s="153"/>
      <c r="D4" s="153"/>
      <c r="E4" s="121">
        <v>41061</v>
      </c>
      <c r="F4" s="121"/>
      <c r="G4" s="121"/>
      <c r="H4" s="121"/>
      <c r="I4" s="121"/>
    </row>
    <row r="5" spans="1:20" s="45" customFormat="1">
      <c r="A5" s="45" t="s">
        <v>37</v>
      </c>
      <c r="B5" s="97" t="s">
        <v>38</v>
      </c>
      <c r="C5" s="85">
        <v>1868888</v>
      </c>
      <c r="D5" s="84">
        <f>E5-C5</f>
        <v>-279718</v>
      </c>
      <c r="E5" s="85">
        <v>1589170</v>
      </c>
      <c r="F5" s="138">
        <f>66505-2379-11875</f>
        <v>52251</v>
      </c>
      <c r="G5" s="85">
        <f>E5+F5</f>
        <v>1641421</v>
      </c>
      <c r="H5" s="85">
        <f>44*2000</f>
        <v>88000</v>
      </c>
      <c r="I5" s="85">
        <f>G5+H5</f>
        <v>1729421</v>
      </c>
      <c r="J5" s="140" t="s">
        <v>39</v>
      </c>
      <c r="K5" s="85"/>
      <c r="L5" s="85"/>
      <c r="M5" s="124"/>
      <c r="N5" s="85"/>
    </row>
    <row r="6" spans="1:20" s="45" customFormat="1">
      <c r="A6" s="97" t="s">
        <v>40</v>
      </c>
      <c r="B6" s="97" t="s">
        <v>41</v>
      </c>
      <c r="C6" s="115">
        <v>250000</v>
      </c>
      <c r="D6" s="46">
        <v>-100000</v>
      </c>
      <c r="E6" s="46"/>
      <c r="F6" s="139">
        <v>0</v>
      </c>
      <c r="G6" s="85">
        <f t="shared" ref="G6:G10" si="0">E6+F6</f>
        <v>0</v>
      </c>
      <c r="H6" s="85"/>
      <c r="I6" s="85">
        <f t="shared" ref="I6:I10" si="1">G6+H6</f>
        <v>0</v>
      </c>
      <c r="J6" s="123"/>
      <c r="K6" s="85"/>
      <c r="L6" s="115"/>
      <c r="M6" s="142"/>
      <c r="N6" s="125"/>
    </row>
    <row r="7" spans="1:20" s="45" customFormat="1">
      <c r="A7" s="45" t="s">
        <v>42</v>
      </c>
      <c r="B7" s="45" t="s">
        <v>43</v>
      </c>
      <c r="C7" s="115">
        <v>1150000</v>
      </c>
      <c r="D7" s="46">
        <v>0</v>
      </c>
      <c r="E7" s="46">
        <v>911325</v>
      </c>
      <c r="F7" s="139">
        <v>0</v>
      </c>
      <c r="G7" s="85">
        <f t="shared" si="0"/>
        <v>911325</v>
      </c>
      <c r="H7" s="85">
        <f>88000*0.05</f>
        <v>4400</v>
      </c>
      <c r="I7" s="85">
        <f t="shared" si="1"/>
        <v>915725</v>
      </c>
      <c r="J7" s="126" t="s">
        <v>44</v>
      </c>
      <c r="K7" s="85"/>
      <c r="L7" s="115"/>
      <c r="M7" s="115"/>
    </row>
    <row r="8" spans="1:20" s="45" customFormat="1">
      <c r="A8" s="45" t="s">
        <v>45</v>
      </c>
      <c r="B8" s="45" t="s">
        <v>46</v>
      </c>
      <c r="C8" s="115">
        <v>250070</v>
      </c>
      <c r="D8" s="84">
        <f>E8-C8</f>
        <v>-29048</v>
      </c>
      <c r="E8" s="46">
        <v>221022</v>
      </c>
      <c r="F8" s="139">
        <v>0</v>
      </c>
      <c r="G8" s="85">
        <f t="shared" si="0"/>
        <v>221022</v>
      </c>
      <c r="H8" s="85">
        <v>24990</v>
      </c>
      <c r="I8" s="85">
        <f t="shared" si="1"/>
        <v>246012</v>
      </c>
      <c r="J8" s="122">
        <v>7.6499999999999999E-2</v>
      </c>
      <c r="L8" s="115"/>
      <c r="M8" s="115"/>
      <c r="R8" s="85"/>
    </row>
    <row r="9" spans="1:20" s="45" customFormat="1">
      <c r="A9" s="45" t="s">
        <v>47</v>
      </c>
      <c r="B9" s="45" t="s">
        <v>48</v>
      </c>
      <c r="C9" s="115">
        <v>428879</v>
      </c>
      <c r="D9" s="84">
        <f>E9-C9</f>
        <v>-9530</v>
      </c>
      <c r="E9" s="46">
        <v>419349</v>
      </c>
      <c r="F9" s="139">
        <v>0</v>
      </c>
      <c r="G9" s="85">
        <f t="shared" si="0"/>
        <v>419349</v>
      </c>
      <c r="H9" s="138">
        <f>14739-524</f>
        <v>14215</v>
      </c>
      <c r="I9" s="85">
        <f t="shared" si="1"/>
        <v>433564</v>
      </c>
      <c r="J9" s="122">
        <v>0.1585</v>
      </c>
      <c r="L9" s="115"/>
    </row>
    <row r="10" spans="1:20">
      <c r="A10" s="45" t="s">
        <v>49</v>
      </c>
      <c r="B10" s="97" t="s">
        <v>50</v>
      </c>
      <c r="C10" s="115">
        <v>212033</v>
      </c>
      <c r="D10" s="46">
        <v>11223</v>
      </c>
      <c r="E10" s="46">
        <v>234436</v>
      </c>
      <c r="F10" s="139">
        <f>150*44</f>
        <v>6600</v>
      </c>
      <c r="G10" s="85">
        <f t="shared" si="0"/>
        <v>241036</v>
      </c>
      <c r="H10" s="85">
        <v>9764</v>
      </c>
      <c r="I10" s="85">
        <f t="shared" si="1"/>
        <v>250800</v>
      </c>
      <c r="J10" s="114" t="s">
        <v>51</v>
      </c>
      <c r="L10" s="47"/>
    </row>
    <row r="11" spans="1:20">
      <c r="A11" s="45"/>
      <c r="B11" s="97"/>
      <c r="C11" s="115"/>
      <c r="D11" s="46"/>
      <c r="E11" s="46"/>
      <c r="F11" s="46"/>
      <c r="G11" s="46"/>
      <c r="H11" s="46"/>
      <c r="I11" s="46"/>
      <c r="J11" s="114"/>
      <c r="L11" s="47"/>
      <c r="M11" s="26"/>
    </row>
    <row r="12" spans="1:20" hidden="1">
      <c r="A12" s="97" t="s">
        <v>52</v>
      </c>
      <c r="B12" s="97" t="s">
        <v>53</v>
      </c>
      <c r="C12" s="115">
        <v>16666</v>
      </c>
      <c r="D12" s="46">
        <v>0</v>
      </c>
      <c r="E12" s="46">
        <v>0</v>
      </c>
      <c r="F12" s="46">
        <v>0</v>
      </c>
      <c r="G12" s="85">
        <f t="shared" ref="G12:G20" si="2">E12-F12</f>
        <v>0</v>
      </c>
      <c r="H12" s="85"/>
      <c r="I12" s="85"/>
      <c r="J12" s="114"/>
      <c r="L12" s="47"/>
      <c r="M12" s="26"/>
      <c r="S12" s="40"/>
      <c r="T12" s="40"/>
    </row>
    <row r="13" spans="1:20" hidden="1">
      <c r="B13" s="83"/>
      <c r="C13" s="47"/>
      <c r="D13" s="24"/>
      <c r="E13" s="24"/>
      <c r="F13" s="24"/>
      <c r="G13" s="24"/>
      <c r="H13" s="24"/>
      <c r="I13" s="24"/>
      <c r="J13" s="114"/>
      <c r="L13" s="47"/>
      <c r="S13" s="40"/>
      <c r="T13" s="40"/>
    </row>
    <row r="14" spans="1:20">
      <c r="A14" s="83" t="s">
        <v>54</v>
      </c>
      <c r="B14" s="83" t="s">
        <v>55</v>
      </c>
      <c r="C14" s="47">
        <v>60000</v>
      </c>
      <c r="D14" s="24">
        <v>20000</v>
      </c>
      <c r="E14" s="24">
        <f>C14+D14</f>
        <v>80000</v>
      </c>
      <c r="F14" s="24">
        <v>0</v>
      </c>
      <c r="G14" s="85">
        <f t="shared" si="2"/>
        <v>80000</v>
      </c>
      <c r="H14" s="85">
        <v>0</v>
      </c>
      <c r="I14" s="85">
        <f t="shared" ref="I14:I16" si="3">G14+H14</f>
        <v>80000</v>
      </c>
      <c r="J14" s="83" t="s">
        <v>56</v>
      </c>
      <c r="L14" s="47"/>
    </row>
    <row r="15" spans="1:20">
      <c r="A15" s="83" t="s">
        <v>57</v>
      </c>
      <c r="B15" s="83" t="s">
        <v>46</v>
      </c>
      <c r="C15" s="47">
        <v>4590</v>
      </c>
      <c r="D15" s="24">
        <v>1530</v>
      </c>
      <c r="E15" s="24">
        <f>C15+D15</f>
        <v>6120</v>
      </c>
      <c r="F15" s="24">
        <v>0</v>
      </c>
      <c r="G15" s="85">
        <f t="shared" si="2"/>
        <v>6120</v>
      </c>
      <c r="H15" s="85">
        <v>0</v>
      </c>
      <c r="I15" s="85">
        <f t="shared" si="3"/>
        <v>6120</v>
      </c>
      <c r="J15" s="83"/>
      <c r="L15" s="47"/>
    </row>
    <row r="16" spans="1:20">
      <c r="A16" s="83" t="s">
        <v>58</v>
      </c>
      <c r="B16" s="83" t="s">
        <v>48</v>
      </c>
      <c r="C16" s="47">
        <v>7872</v>
      </c>
      <c r="D16" s="9">
        <v>3576</v>
      </c>
      <c r="E16" s="9">
        <v>11228</v>
      </c>
      <c r="F16" s="9">
        <v>0</v>
      </c>
      <c r="G16" s="85">
        <f t="shared" si="2"/>
        <v>11228</v>
      </c>
      <c r="H16" s="85">
        <f>(80000*0.1585)-11228</f>
        <v>1452</v>
      </c>
      <c r="I16" s="85">
        <f t="shared" si="3"/>
        <v>12680</v>
      </c>
      <c r="J16" s="44">
        <v>0.1585</v>
      </c>
      <c r="L16" s="47"/>
      <c r="O16" s="47"/>
    </row>
    <row r="17" spans="1:14">
      <c r="B17" s="22" t="s">
        <v>59</v>
      </c>
    </row>
    <row r="18" spans="1:14">
      <c r="A18" s="83" t="s">
        <v>60</v>
      </c>
      <c r="B18" s="83" t="s">
        <v>61</v>
      </c>
      <c r="C18" s="47">
        <v>30000</v>
      </c>
      <c r="D18" s="9">
        <v>-5000</v>
      </c>
      <c r="E18" s="9">
        <f>C18+D18</f>
        <v>25000</v>
      </c>
      <c r="F18" s="9">
        <v>0</v>
      </c>
      <c r="G18" s="85">
        <f t="shared" si="2"/>
        <v>25000</v>
      </c>
      <c r="H18" s="85">
        <v>0</v>
      </c>
      <c r="I18" s="85">
        <f t="shared" ref="I18:I20" si="4">G18+H18</f>
        <v>25000</v>
      </c>
      <c r="J18" s="97" t="s">
        <v>62</v>
      </c>
      <c r="L18" s="47"/>
    </row>
    <row r="19" spans="1:14">
      <c r="A19" s="83" t="s">
        <v>63</v>
      </c>
      <c r="B19" s="83" t="s">
        <v>64</v>
      </c>
      <c r="C19" s="47">
        <v>30000</v>
      </c>
      <c r="D19" s="9">
        <v>-5000</v>
      </c>
      <c r="E19" s="9">
        <f>C19+D19</f>
        <v>25000</v>
      </c>
      <c r="F19" s="9">
        <v>0</v>
      </c>
      <c r="G19" s="85">
        <f t="shared" si="2"/>
        <v>25000</v>
      </c>
      <c r="H19" s="85">
        <v>0</v>
      </c>
      <c r="I19" s="85">
        <f t="shared" si="4"/>
        <v>25000</v>
      </c>
      <c r="J19" s="97" t="s">
        <v>62</v>
      </c>
      <c r="L19" s="47"/>
    </row>
    <row r="20" spans="1:14">
      <c r="A20" s="83" t="s">
        <v>65</v>
      </c>
      <c r="B20" s="83" t="s">
        <v>66</v>
      </c>
      <c r="C20" s="47">
        <v>30000</v>
      </c>
      <c r="D20" s="9">
        <v>-5000</v>
      </c>
      <c r="E20" s="9">
        <f>C20+D20</f>
        <v>25000</v>
      </c>
      <c r="F20" s="9">
        <v>0</v>
      </c>
      <c r="G20" s="85">
        <f t="shared" si="2"/>
        <v>25000</v>
      </c>
      <c r="H20" s="85">
        <v>0</v>
      </c>
      <c r="I20" s="85">
        <f t="shared" si="4"/>
        <v>25000</v>
      </c>
      <c r="J20" s="97" t="s">
        <v>62</v>
      </c>
      <c r="L20" s="47"/>
    </row>
    <row r="21" spans="1:14">
      <c r="B21" s="22" t="s">
        <v>59</v>
      </c>
      <c r="C21" s="25"/>
      <c r="E21" s="24"/>
      <c r="F21" s="24"/>
      <c r="G21" s="24"/>
      <c r="H21" s="24"/>
      <c r="I21" s="24"/>
    </row>
    <row r="22" spans="1:14">
      <c r="C22" s="25"/>
      <c r="E22" s="24"/>
      <c r="F22" s="24"/>
      <c r="G22" s="24"/>
      <c r="H22" s="24"/>
      <c r="I22" s="24"/>
    </row>
    <row r="23" spans="1:14">
      <c r="C23" s="25"/>
      <c r="E23" s="24"/>
      <c r="F23" s="24"/>
      <c r="G23" s="24"/>
      <c r="H23" s="24"/>
      <c r="I23" s="24"/>
    </row>
    <row r="25" spans="1:14">
      <c r="A25" s="22" t="s">
        <v>67</v>
      </c>
      <c r="B25" s="22" t="s">
        <v>28</v>
      </c>
      <c r="C25" s="25">
        <f>SUM(C5:C24)</f>
        <v>4338998</v>
      </c>
      <c r="D25" s="26">
        <f>SUM(D5:D23)</f>
        <v>-396967</v>
      </c>
      <c r="E25" s="24">
        <f>SUM(E5:E23)</f>
        <v>3547650</v>
      </c>
      <c r="F25" s="25">
        <f>SUM(F5:F24)</f>
        <v>58851</v>
      </c>
      <c r="G25" s="26">
        <f>SUM(G5:G23)</f>
        <v>3606501</v>
      </c>
      <c r="H25" s="26">
        <f>SUM(H5:H23)</f>
        <v>142821</v>
      </c>
      <c r="I25" s="26">
        <f>SUM(I5:I23)</f>
        <v>3749322</v>
      </c>
      <c r="L25" s="26"/>
      <c r="N25" s="47"/>
    </row>
    <row r="26" spans="1:14">
      <c r="E26" s="47"/>
      <c r="F26" s="47"/>
      <c r="G26" s="47"/>
      <c r="H26" s="47"/>
      <c r="I26" s="47"/>
      <c r="K26" s="47"/>
    </row>
    <row r="27" spans="1:14">
      <c r="J27" s="26"/>
    </row>
    <row r="28" spans="1:14">
      <c r="J28" s="26"/>
    </row>
    <row r="29" spans="1:14">
      <c r="J29" s="26"/>
    </row>
    <row r="32" spans="1:14">
      <c r="E32" s="26"/>
      <c r="F32" s="26"/>
      <c r="G32" s="26"/>
      <c r="H32" s="26"/>
      <c r="I32" s="26"/>
    </row>
    <row r="34" spans="10:10">
      <c r="J34" s="47"/>
    </row>
    <row r="63" spans="1:1">
      <c r="A63" s="20"/>
    </row>
    <row r="65" spans="1:10">
      <c r="A65" s="153"/>
      <c r="B65" s="153"/>
      <c r="C65" s="153"/>
      <c r="D65" s="153"/>
      <c r="E65" s="153"/>
      <c r="F65" s="153"/>
      <c r="G65" s="153"/>
      <c r="H65" s="153"/>
      <c r="I65" s="153"/>
      <c r="J65" s="153"/>
    </row>
    <row r="66" spans="1:10">
      <c r="C66" s="25"/>
      <c r="D66" s="25"/>
      <c r="E66" s="25"/>
      <c r="F66" s="25"/>
      <c r="G66" s="25"/>
      <c r="H66" s="25"/>
      <c r="I66" s="25"/>
    </row>
    <row r="67" spans="1:10">
      <c r="C67" s="24"/>
      <c r="D67" s="24"/>
      <c r="E67" s="24"/>
      <c r="F67" s="24"/>
      <c r="G67" s="24"/>
      <c r="H67" s="24"/>
      <c r="I67" s="24"/>
    </row>
    <row r="68" spans="1:10">
      <c r="C68" s="24"/>
      <c r="D68" s="24"/>
      <c r="E68" s="24"/>
      <c r="F68" s="24"/>
      <c r="G68" s="24"/>
      <c r="H68" s="24"/>
      <c r="I68" s="24"/>
    </row>
    <row r="69" spans="1:10">
      <c r="C69" s="24"/>
      <c r="D69" s="24"/>
      <c r="E69" s="24"/>
      <c r="F69" s="24"/>
      <c r="G69" s="24"/>
      <c r="H69" s="24"/>
      <c r="I69" s="24"/>
    </row>
    <row r="70" spans="1:10">
      <c r="C70" s="24"/>
      <c r="D70" s="24"/>
      <c r="E70" s="24"/>
      <c r="F70" s="24"/>
      <c r="G70" s="24"/>
      <c r="H70" s="24"/>
      <c r="I70" s="24"/>
    </row>
    <row r="71" spans="1:10">
      <c r="C71" s="24"/>
      <c r="D71" s="24"/>
      <c r="E71" s="24"/>
      <c r="F71" s="24"/>
      <c r="G71" s="24"/>
      <c r="H71" s="24"/>
      <c r="I71" s="24"/>
    </row>
    <row r="72" spans="1:10">
      <c r="C72" s="24"/>
      <c r="D72" s="24"/>
      <c r="E72" s="24"/>
      <c r="F72" s="24"/>
      <c r="G72" s="24"/>
      <c r="H72" s="24"/>
      <c r="I72" s="24"/>
    </row>
    <row r="73" spans="1:10">
      <c r="C73" s="24"/>
      <c r="D73" s="24"/>
      <c r="E73" s="24"/>
      <c r="F73" s="24"/>
      <c r="G73" s="24"/>
      <c r="H73" s="24"/>
      <c r="I73" s="24"/>
    </row>
    <row r="74" spans="1:10">
      <c r="C74" s="24"/>
      <c r="D74" s="24"/>
      <c r="E74" s="24"/>
      <c r="F74" s="24"/>
      <c r="G74" s="24"/>
      <c r="H74" s="24"/>
      <c r="I74" s="24"/>
    </row>
    <row r="75" spans="1:10">
      <c r="C75" s="24"/>
      <c r="D75" s="24"/>
      <c r="E75" s="24"/>
      <c r="F75" s="24"/>
      <c r="G75" s="24"/>
      <c r="H75" s="24"/>
      <c r="I75" s="24"/>
    </row>
    <row r="76" spans="1:10">
      <c r="C76" s="24"/>
      <c r="D76" s="24"/>
      <c r="E76" s="24"/>
      <c r="F76" s="24"/>
      <c r="G76" s="24"/>
      <c r="H76" s="24"/>
      <c r="I76" s="24"/>
    </row>
    <row r="77" spans="1:10">
      <c r="C77" s="24"/>
      <c r="D77" s="24"/>
      <c r="E77" s="24"/>
      <c r="F77" s="24"/>
      <c r="G77" s="24"/>
      <c r="H77" s="24"/>
      <c r="I77" s="24"/>
    </row>
    <row r="78" spans="1:10">
      <c r="C78" s="24"/>
      <c r="D78" s="24"/>
      <c r="E78" s="24"/>
      <c r="F78" s="24"/>
      <c r="G78" s="24"/>
      <c r="H78" s="24"/>
      <c r="I78" s="24"/>
    </row>
    <row r="79" spans="1:10">
      <c r="C79" s="24"/>
      <c r="D79" s="24"/>
      <c r="E79" s="24"/>
      <c r="F79" s="24"/>
      <c r="G79" s="24"/>
      <c r="H79" s="24"/>
      <c r="I79" s="24"/>
    </row>
    <row r="80" spans="1:10">
      <c r="C80" s="24"/>
      <c r="D80" s="24"/>
      <c r="E80" s="24"/>
      <c r="F80" s="24"/>
      <c r="G80" s="24"/>
      <c r="H80" s="24"/>
      <c r="I80" s="24"/>
    </row>
    <row r="81" spans="3:9">
      <c r="C81" s="24"/>
      <c r="D81" s="24"/>
      <c r="E81" s="24"/>
      <c r="F81" s="24"/>
      <c r="G81" s="24"/>
      <c r="H81" s="24"/>
      <c r="I81" s="24"/>
    </row>
    <row r="82" spans="3:9">
      <c r="C82" s="24"/>
      <c r="D82" s="24"/>
      <c r="E82" s="24"/>
      <c r="F82" s="24"/>
      <c r="G82" s="24"/>
      <c r="H82" s="24"/>
      <c r="I82" s="24"/>
    </row>
    <row r="83" spans="3:9">
      <c r="C83" s="24"/>
      <c r="D83" s="24"/>
      <c r="E83" s="24"/>
      <c r="F83" s="24"/>
      <c r="G83" s="24"/>
      <c r="H83" s="24"/>
      <c r="I83" s="24"/>
    </row>
    <row r="99" spans="1:10">
      <c r="C99" s="26"/>
      <c r="D99" s="25"/>
      <c r="E99" s="26"/>
      <c r="F99" s="26"/>
      <c r="G99" s="26"/>
      <c r="H99" s="26"/>
      <c r="I99" s="26"/>
    </row>
    <row r="100" spans="1:10">
      <c r="A100" s="20"/>
    </row>
    <row r="102" spans="1:10">
      <c r="A102" s="153"/>
      <c r="B102" s="153"/>
      <c r="C102" s="153"/>
      <c r="D102" s="153"/>
      <c r="E102" s="153"/>
      <c r="F102" s="153"/>
      <c r="G102" s="153"/>
      <c r="H102" s="153"/>
      <c r="I102" s="153"/>
      <c r="J102" s="153"/>
    </row>
    <row r="103" spans="1:10">
      <c r="C103" s="25"/>
      <c r="D103" s="24"/>
      <c r="E103" s="25"/>
      <c r="F103" s="25"/>
      <c r="G103" s="25"/>
      <c r="H103" s="25"/>
      <c r="I103" s="25"/>
    </row>
    <row r="104" spans="1:10">
      <c r="C104" s="24"/>
      <c r="D104" s="24"/>
      <c r="E104" s="24"/>
      <c r="F104" s="24"/>
      <c r="G104" s="24"/>
      <c r="H104" s="24"/>
      <c r="I104" s="24"/>
    </row>
    <row r="105" spans="1:10">
      <c r="C105" s="24"/>
      <c r="D105" s="24"/>
      <c r="E105" s="24"/>
      <c r="F105" s="24"/>
      <c r="G105" s="24"/>
      <c r="H105" s="24"/>
      <c r="I105" s="24"/>
    </row>
    <row r="106" spans="1:10">
      <c r="C106" s="24"/>
      <c r="D106" s="24"/>
      <c r="E106" s="24"/>
      <c r="F106" s="24"/>
      <c r="G106" s="24"/>
      <c r="H106" s="24"/>
      <c r="I106" s="24"/>
    </row>
    <row r="107" spans="1:10">
      <c r="C107" s="24"/>
      <c r="D107" s="24"/>
      <c r="E107" s="24"/>
      <c r="F107" s="24"/>
      <c r="G107" s="24"/>
      <c r="H107" s="24"/>
      <c r="I107" s="24"/>
    </row>
    <row r="108" spans="1:10">
      <c r="C108" s="24"/>
      <c r="D108" s="24"/>
      <c r="E108" s="24"/>
      <c r="F108" s="24"/>
      <c r="G108" s="24"/>
      <c r="H108" s="24"/>
      <c r="I108" s="24"/>
    </row>
    <row r="109" spans="1:10">
      <c r="C109" s="24"/>
      <c r="D109" s="24"/>
      <c r="E109" s="24"/>
      <c r="F109" s="24"/>
      <c r="G109" s="24"/>
      <c r="H109" s="24"/>
      <c r="I109" s="24"/>
    </row>
    <row r="136" spans="1:10">
      <c r="C136" s="26"/>
      <c r="D136" s="47"/>
      <c r="E136" s="26"/>
      <c r="F136" s="26"/>
      <c r="G136" s="26"/>
      <c r="H136" s="26"/>
      <c r="I136" s="26"/>
    </row>
    <row r="137" spans="1:10">
      <c r="A137" s="20"/>
    </row>
    <row r="139" spans="1:10">
      <c r="A139" s="20"/>
    </row>
    <row r="140" spans="1:10">
      <c r="A140" s="153"/>
      <c r="B140" s="153"/>
      <c r="C140" s="153"/>
      <c r="D140" s="153"/>
      <c r="E140" s="48"/>
      <c r="F140" s="48"/>
      <c r="G140" s="48"/>
      <c r="H140" s="48"/>
      <c r="I140" s="48"/>
      <c r="J140" s="153"/>
    </row>
    <row r="141" spans="1:10">
      <c r="C141" s="24"/>
      <c r="D141" s="24"/>
      <c r="E141" s="24"/>
      <c r="F141" s="24"/>
      <c r="G141" s="24"/>
      <c r="H141" s="24"/>
      <c r="I141" s="24"/>
    </row>
    <row r="142" spans="1:10">
      <c r="C142" s="24"/>
      <c r="D142" s="24"/>
      <c r="E142" s="24"/>
      <c r="F142" s="24"/>
      <c r="G142" s="24"/>
      <c r="H142" s="24"/>
      <c r="I142" s="24"/>
    </row>
    <row r="143" spans="1:10">
      <c r="C143" s="24"/>
      <c r="D143" s="24"/>
      <c r="E143" s="24"/>
      <c r="F143" s="24"/>
      <c r="G143" s="24"/>
      <c r="H143" s="24"/>
      <c r="I143" s="24"/>
    </row>
    <row r="144" spans="1:10">
      <c r="C144" s="24"/>
      <c r="D144" s="24"/>
      <c r="E144" s="24"/>
      <c r="F144" s="24"/>
      <c r="G144" s="24"/>
      <c r="H144" s="24"/>
      <c r="I144" s="24"/>
    </row>
    <row r="145" spans="3:9">
      <c r="C145" s="24"/>
      <c r="D145" s="24"/>
      <c r="E145" s="24"/>
      <c r="F145" s="24"/>
      <c r="G145" s="24"/>
      <c r="H145" s="24"/>
      <c r="I145" s="24"/>
    </row>
    <row r="146" spans="3:9">
      <c r="C146" s="24"/>
      <c r="D146" s="24"/>
      <c r="E146" s="24"/>
      <c r="F146" s="24"/>
      <c r="G146" s="24"/>
      <c r="H146" s="24"/>
      <c r="I146" s="24"/>
    </row>
    <row r="147" spans="3:9">
      <c r="C147" s="24"/>
      <c r="D147" s="24"/>
      <c r="E147" s="24"/>
      <c r="F147" s="24"/>
      <c r="G147" s="24"/>
      <c r="H147" s="24"/>
      <c r="I147" s="24"/>
    </row>
    <row r="148" spans="3:9">
      <c r="C148" s="24"/>
      <c r="D148" s="24"/>
      <c r="E148" s="24"/>
      <c r="F148" s="24"/>
      <c r="G148" s="24"/>
      <c r="H148" s="24"/>
      <c r="I148" s="24"/>
    </row>
    <row r="149" spans="3:9">
      <c r="C149" s="24"/>
      <c r="D149" s="24"/>
      <c r="E149" s="24"/>
      <c r="F149" s="24"/>
      <c r="G149" s="24"/>
      <c r="H149" s="24"/>
      <c r="I149" s="24"/>
    </row>
    <row r="150" spans="3:9">
      <c r="C150" s="24"/>
      <c r="D150" s="24"/>
      <c r="E150" s="24"/>
      <c r="F150" s="24"/>
      <c r="G150" s="24"/>
      <c r="H150" s="24"/>
      <c r="I150" s="24"/>
    </row>
    <row r="173" spans="1:10">
      <c r="C173" s="26"/>
      <c r="D173" s="26"/>
      <c r="E173" s="25"/>
      <c r="F173" s="25"/>
      <c r="G173" s="25"/>
      <c r="H173" s="25"/>
      <c r="I173" s="25"/>
    </row>
    <row r="174" spans="1:10">
      <c r="A174" s="20"/>
    </row>
    <row r="176" spans="1:10">
      <c r="A176" s="153"/>
      <c r="B176" s="153"/>
      <c r="C176" s="153"/>
      <c r="D176" s="153"/>
      <c r="E176" s="48"/>
      <c r="F176" s="48"/>
      <c r="G176" s="48"/>
      <c r="H176" s="48"/>
      <c r="I176" s="48"/>
      <c r="J176" s="153"/>
    </row>
    <row r="177" spans="3:9">
      <c r="C177" s="25"/>
      <c r="D177" s="25"/>
      <c r="E177" s="25"/>
      <c r="F177" s="25"/>
      <c r="G177" s="25"/>
      <c r="H177" s="25"/>
      <c r="I177" s="25"/>
    </row>
    <row r="178" spans="3:9">
      <c r="C178" s="24"/>
      <c r="D178" s="24"/>
      <c r="E178" s="24"/>
      <c r="F178" s="24"/>
      <c r="G178" s="24"/>
      <c r="H178" s="24"/>
      <c r="I178" s="24"/>
    </row>
    <row r="179" spans="3:9">
      <c r="C179" s="24"/>
      <c r="D179" s="24"/>
      <c r="E179" s="24"/>
      <c r="F179" s="24"/>
      <c r="G179" s="24"/>
      <c r="H179" s="24"/>
      <c r="I179" s="24"/>
    </row>
    <row r="180" spans="3:9">
      <c r="C180" s="24"/>
      <c r="D180" s="24"/>
      <c r="E180" s="24"/>
      <c r="F180" s="24"/>
      <c r="G180" s="24"/>
      <c r="H180" s="24"/>
      <c r="I180" s="24"/>
    </row>
    <row r="181" spans="3:9">
      <c r="C181" s="24"/>
      <c r="D181" s="24"/>
      <c r="E181" s="24"/>
      <c r="F181" s="24"/>
      <c r="G181" s="24"/>
      <c r="H181" s="24"/>
      <c r="I181" s="24"/>
    </row>
    <row r="182" spans="3:9">
      <c r="C182" s="24"/>
      <c r="D182" s="24"/>
      <c r="E182" s="24"/>
      <c r="F182" s="24"/>
      <c r="G182" s="24"/>
      <c r="H182" s="24"/>
      <c r="I182" s="24"/>
    </row>
    <row r="183" spans="3:9">
      <c r="C183" s="24"/>
      <c r="D183" s="24"/>
      <c r="E183" s="24"/>
      <c r="F183" s="24"/>
      <c r="G183" s="24"/>
      <c r="H183" s="24"/>
      <c r="I183" s="24"/>
    </row>
    <row r="184" spans="3:9">
      <c r="C184" s="24"/>
      <c r="D184" s="24"/>
      <c r="E184" s="24"/>
      <c r="F184" s="24"/>
      <c r="G184" s="24"/>
      <c r="H184" s="24"/>
      <c r="I184" s="24"/>
    </row>
    <row r="185" spans="3:9">
      <c r="C185" s="24"/>
      <c r="D185" s="24"/>
      <c r="E185" s="24"/>
      <c r="F185" s="24"/>
      <c r="G185" s="24"/>
      <c r="H185" s="24"/>
      <c r="I185" s="24"/>
    </row>
    <row r="186" spans="3:9">
      <c r="C186" s="24"/>
      <c r="D186" s="24"/>
      <c r="E186" s="24"/>
      <c r="F186" s="24"/>
      <c r="G186" s="24"/>
      <c r="H186" s="24"/>
      <c r="I186" s="24"/>
    </row>
    <row r="187" spans="3:9">
      <c r="C187" s="24"/>
      <c r="D187" s="24"/>
      <c r="E187" s="24"/>
      <c r="F187" s="24"/>
      <c r="G187" s="24"/>
      <c r="H187" s="24"/>
      <c r="I187" s="24"/>
    </row>
    <row r="188" spans="3:9">
      <c r="C188" s="24"/>
      <c r="D188" s="24"/>
      <c r="E188" s="24"/>
      <c r="F188" s="24"/>
      <c r="G188" s="24"/>
      <c r="H188" s="24"/>
      <c r="I188" s="24"/>
    </row>
    <row r="189" spans="3:9">
      <c r="C189" s="24"/>
      <c r="D189" s="24"/>
      <c r="E189" s="24"/>
      <c r="F189" s="24"/>
      <c r="G189" s="24"/>
      <c r="H189" s="24"/>
      <c r="I189" s="24"/>
    </row>
    <row r="190" spans="3:9">
      <c r="C190" s="24"/>
      <c r="D190" s="24"/>
      <c r="E190" s="24"/>
      <c r="F190" s="24"/>
      <c r="G190" s="24"/>
      <c r="H190" s="24"/>
      <c r="I190" s="24"/>
    </row>
    <row r="191" spans="3:9">
      <c r="C191" s="24"/>
      <c r="D191" s="24"/>
      <c r="E191" s="24"/>
      <c r="F191" s="24"/>
      <c r="G191" s="24"/>
      <c r="H191" s="24"/>
      <c r="I191" s="24"/>
    </row>
    <row r="210" spans="1:10">
      <c r="C210" s="26"/>
      <c r="D210" s="26"/>
      <c r="E210" s="26"/>
      <c r="F210" s="26"/>
      <c r="G210" s="26"/>
      <c r="H210" s="26"/>
      <c r="I210" s="26"/>
    </row>
    <row r="211" spans="1:10">
      <c r="A211" s="20"/>
    </row>
    <row r="213" spans="1:10">
      <c r="A213" s="153"/>
      <c r="B213" s="153"/>
      <c r="C213" s="153"/>
      <c r="D213" s="153"/>
      <c r="E213" s="48"/>
      <c r="F213" s="48"/>
      <c r="G213" s="48"/>
      <c r="H213" s="48"/>
      <c r="I213" s="48"/>
      <c r="J213" s="153"/>
    </row>
    <row r="214" spans="1:10">
      <c r="C214" s="25"/>
      <c r="D214" s="25"/>
      <c r="E214" s="25"/>
      <c r="F214" s="25"/>
      <c r="G214" s="25"/>
      <c r="H214" s="25"/>
      <c r="I214" s="25"/>
    </row>
    <row r="215" spans="1:10">
      <c r="C215" s="24"/>
      <c r="D215" s="24"/>
      <c r="E215" s="24"/>
      <c r="F215" s="24"/>
      <c r="G215" s="24"/>
      <c r="H215" s="24"/>
      <c r="I215" s="24"/>
    </row>
    <row r="216" spans="1:10">
      <c r="C216" s="24"/>
      <c r="D216" s="24"/>
      <c r="E216" s="24"/>
      <c r="F216" s="24"/>
      <c r="G216" s="24"/>
      <c r="H216" s="24"/>
      <c r="I216" s="24"/>
    </row>
    <row r="217" spans="1:10">
      <c r="C217" s="24"/>
      <c r="D217" s="24"/>
      <c r="E217" s="24"/>
      <c r="F217" s="24"/>
      <c r="G217" s="24"/>
      <c r="H217" s="24"/>
      <c r="I217" s="24"/>
    </row>
    <row r="218" spans="1:10">
      <c r="C218" s="24"/>
      <c r="D218" s="24"/>
      <c r="E218" s="24"/>
      <c r="F218" s="24"/>
      <c r="G218" s="24"/>
      <c r="H218" s="24"/>
      <c r="I218" s="24"/>
    </row>
    <row r="219" spans="1:10">
      <c r="C219" s="24"/>
      <c r="D219" s="24"/>
      <c r="E219" s="24"/>
      <c r="F219" s="24"/>
      <c r="G219" s="24"/>
      <c r="H219" s="24"/>
      <c r="I219" s="24"/>
    </row>
    <row r="220" spans="1:10">
      <c r="C220" s="24"/>
      <c r="D220" s="24"/>
      <c r="E220" s="24"/>
      <c r="F220" s="24"/>
      <c r="G220" s="24"/>
      <c r="H220" s="24"/>
      <c r="I220" s="24"/>
    </row>
    <row r="221" spans="1:10">
      <c r="C221" s="24"/>
      <c r="D221" s="24"/>
      <c r="E221" s="24"/>
      <c r="F221" s="24"/>
      <c r="G221" s="24"/>
      <c r="H221" s="24"/>
      <c r="I221" s="24"/>
    </row>
    <row r="222" spans="1:10">
      <c r="C222" s="24"/>
      <c r="D222" s="24"/>
      <c r="E222" s="24"/>
      <c r="F222" s="24"/>
      <c r="G222" s="24"/>
      <c r="H222" s="24"/>
      <c r="I222" s="24"/>
    </row>
    <row r="223" spans="1:10">
      <c r="C223" s="24"/>
      <c r="D223" s="24"/>
      <c r="E223" s="24"/>
      <c r="F223" s="24"/>
      <c r="G223" s="24"/>
      <c r="H223" s="24"/>
      <c r="I223" s="24"/>
    </row>
    <row r="224" spans="1:10">
      <c r="C224" s="24"/>
      <c r="D224" s="24"/>
      <c r="E224" s="24"/>
      <c r="F224" s="24"/>
      <c r="G224" s="24"/>
      <c r="H224" s="24"/>
      <c r="I224" s="24"/>
    </row>
    <row r="225" spans="3:9">
      <c r="C225" s="24"/>
      <c r="D225" s="24"/>
      <c r="E225" s="24"/>
      <c r="F225" s="24"/>
      <c r="G225" s="24"/>
      <c r="H225" s="24"/>
      <c r="I225" s="24"/>
    </row>
    <row r="247" spans="1:10">
      <c r="C247" s="26"/>
      <c r="D247" s="26"/>
      <c r="E247" s="26"/>
      <c r="F247" s="26"/>
      <c r="G247" s="26"/>
      <c r="H247" s="26"/>
      <c r="I247" s="26"/>
    </row>
    <row r="248" spans="1:10">
      <c r="A248" s="20"/>
    </row>
    <row r="250" spans="1:10">
      <c r="A250" s="153"/>
      <c r="B250" s="153"/>
      <c r="C250" s="153"/>
      <c r="D250" s="153"/>
      <c r="E250" s="48"/>
      <c r="F250" s="48"/>
      <c r="G250" s="48"/>
      <c r="H250" s="48"/>
      <c r="I250" s="48"/>
      <c r="J250" s="153"/>
    </row>
    <row r="251" spans="1:10">
      <c r="C251" s="25"/>
      <c r="D251" s="25"/>
      <c r="E251" s="26"/>
      <c r="F251" s="26"/>
      <c r="G251" s="26"/>
      <c r="H251" s="26"/>
      <c r="I251" s="26"/>
    </row>
    <row r="252" spans="1:10">
      <c r="C252" s="24"/>
      <c r="D252" s="24"/>
      <c r="E252" s="24"/>
      <c r="F252" s="24"/>
      <c r="G252" s="24"/>
      <c r="H252" s="24"/>
      <c r="I252" s="24"/>
    </row>
    <row r="253" spans="1:10">
      <c r="C253" s="24"/>
      <c r="D253" s="24"/>
      <c r="E253" s="24"/>
      <c r="F253" s="24"/>
      <c r="G253" s="24"/>
      <c r="H253" s="24"/>
      <c r="I253" s="24"/>
    </row>
    <row r="254" spans="1:10">
      <c r="C254" s="24"/>
      <c r="D254" s="24"/>
      <c r="E254" s="24"/>
      <c r="F254" s="24"/>
      <c r="G254" s="24"/>
      <c r="H254" s="24"/>
      <c r="I254" s="24"/>
    </row>
    <row r="255" spans="1:10">
      <c r="C255" s="24"/>
      <c r="D255" s="24"/>
      <c r="E255" s="24"/>
      <c r="F255" s="24"/>
      <c r="G255" s="24"/>
      <c r="H255" s="24"/>
      <c r="I255" s="24"/>
    </row>
    <row r="256" spans="1:10">
      <c r="C256" s="24"/>
      <c r="D256" s="24"/>
      <c r="E256" s="24"/>
      <c r="F256" s="24"/>
      <c r="G256" s="24"/>
      <c r="H256" s="24"/>
      <c r="I256" s="24"/>
    </row>
    <row r="257" spans="3:9">
      <c r="C257" s="24"/>
      <c r="D257" s="24"/>
      <c r="E257" s="24"/>
      <c r="F257" s="24"/>
      <c r="G257" s="24"/>
      <c r="H257" s="24"/>
      <c r="I257" s="24"/>
    </row>
    <row r="258" spans="3:9">
      <c r="C258" s="24"/>
      <c r="D258" s="24"/>
      <c r="E258" s="24"/>
      <c r="F258" s="24"/>
      <c r="G258" s="24"/>
      <c r="H258" s="24"/>
      <c r="I258" s="24"/>
    </row>
    <row r="259" spans="3:9">
      <c r="C259" s="24"/>
      <c r="D259" s="24"/>
      <c r="E259" s="24"/>
      <c r="F259" s="24"/>
      <c r="G259" s="24"/>
      <c r="H259" s="24"/>
      <c r="I259" s="24"/>
    </row>
    <row r="260" spans="3:9">
      <c r="C260" s="24"/>
      <c r="D260" s="24"/>
      <c r="E260" s="24"/>
      <c r="F260" s="24"/>
      <c r="G260" s="24"/>
      <c r="H260" s="24"/>
      <c r="I260" s="24"/>
    </row>
    <row r="261" spans="3:9">
      <c r="C261" s="24"/>
      <c r="D261" s="24"/>
      <c r="E261" s="24"/>
      <c r="F261" s="24"/>
      <c r="G261" s="24"/>
      <c r="H261" s="24"/>
      <c r="I261" s="24"/>
    </row>
    <row r="262" spans="3:9">
      <c r="C262" s="24"/>
      <c r="D262" s="24"/>
      <c r="E262" s="24"/>
      <c r="F262" s="24"/>
      <c r="G262" s="24"/>
      <c r="H262" s="24"/>
      <c r="I262" s="24"/>
    </row>
    <row r="263" spans="3:9">
      <c r="C263" s="24"/>
      <c r="D263" s="24"/>
      <c r="E263" s="24"/>
      <c r="F263" s="24"/>
      <c r="G263" s="24"/>
      <c r="H263" s="24"/>
      <c r="I263" s="24"/>
    </row>
    <row r="264" spans="3:9">
      <c r="C264" s="24"/>
      <c r="D264" s="24"/>
      <c r="E264" s="24"/>
      <c r="F264" s="24"/>
      <c r="G264" s="24"/>
      <c r="H264" s="24"/>
      <c r="I264" s="24"/>
    </row>
    <row r="265" spans="3:9">
      <c r="C265" s="24"/>
      <c r="D265" s="24"/>
      <c r="E265" s="24"/>
      <c r="F265" s="24"/>
      <c r="G265" s="24"/>
      <c r="H265" s="24"/>
      <c r="I265" s="24"/>
    </row>
    <row r="266" spans="3:9">
      <c r="C266" s="24"/>
      <c r="D266" s="24"/>
      <c r="E266" s="24"/>
      <c r="F266" s="24"/>
      <c r="G266" s="24"/>
      <c r="H266" s="24"/>
      <c r="I266" s="24"/>
    </row>
    <row r="267" spans="3:9">
      <c r="C267" s="24"/>
      <c r="D267" s="24"/>
      <c r="E267" s="24"/>
      <c r="F267" s="24"/>
      <c r="G267" s="24"/>
      <c r="H267" s="24"/>
      <c r="I267" s="24"/>
    </row>
    <row r="268" spans="3:9">
      <c r="C268" s="24"/>
      <c r="D268" s="24"/>
      <c r="E268" s="24"/>
      <c r="F268" s="24"/>
      <c r="G268" s="24"/>
      <c r="H268" s="24"/>
      <c r="I268" s="24"/>
    </row>
    <row r="269" spans="3:9">
      <c r="C269" s="24"/>
      <c r="D269" s="24"/>
      <c r="E269" s="24"/>
      <c r="F269" s="24"/>
      <c r="G269" s="24"/>
      <c r="H269" s="24"/>
      <c r="I269" s="24"/>
    </row>
    <row r="270" spans="3:9">
      <c r="C270" s="24"/>
      <c r="D270" s="24"/>
      <c r="E270" s="24"/>
      <c r="F270" s="24"/>
      <c r="G270" s="24"/>
      <c r="H270" s="24"/>
      <c r="I270" s="24"/>
    </row>
    <row r="271" spans="3:9">
      <c r="C271" s="24"/>
      <c r="D271" s="24"/>
      <c r="E271" s="24"/>
      <c r="F271" s="24"/>
      <c r="G271" s="24"/>
      <c r="H271" s="24"/>
      <c r="I271" s="24"/>
    </row>
    <row r="272" spans="3:9">
      <c r="C272" s="25"/>
    </row>
    <row r="273" spans="1:10">
      <c r="C273" s="25"/>
    </row>
    <row r="274" spans="1:10">
      <c r="C274" s="25"/>
    </row>
    <row r="275" spans="1:10">
      <c r="C275" s="25"/>
    </row>
    <row r="276" spans="1:10">
      <c r="C276" s="25"/>
    </row>
    <row r="277" spans="1:10">
      <c r="C277" s="25"/>
    </row>
    <row r="278" spans="1:10">
      <c r="C278" s="25"/>
    </row>
    <row r="279" spans="1:10">
      <c r="C279" s="25"/>
    </row>
    <row r="280" spans="1:10">
      <c r="C280" s="25"/>
    </row>
    <row r="281" spans="1:10">
      <c r="C281" s="25"/>
    </row>
    <row r="282" spans="1:10">
      <c r="C282" s="25"/>
    </row>
    <row r="284" spans="1:10">
      <c r="C284" s="25"/>
      <c r="D284" s="26"/>
      <c r="E284" s="26"/>
      <c r="F284" s="26"/>
      <c r="G284" s="26"/>
      <c r="H284" s="26"/>
      <c r="I284" s="26"/>
    </row>
    <row r="285" spans="1:10">
      <c r="A285" s="20"/>
    </row>
    <row r="287" spans="1:10">
      <c r="A287" s="153"/>
      <c r="B287" s="153"/>
      <c r="C287" s="153"/>
      <c r="D287" s="153"/>
      <c r="E287" s="153"/>
      <c r="F287" s="153"/>
      <c r="G287" s="153"/>
      <c r="H287" s="153"/>
      <c r="I287" s="153"/>
      <c r="J287" s="153"/>
    </row>
    <row r="288" spans="1:10">
      <c r="C288" s="49"/>
      <c r="D288" s="49"/>
      <c r="E288" s="24"/>
      <c r="F288" s="24"/>
      <c r="G288" s="24"/>
      <c r="H288" s="24"/>
      <c r="I288" s="24"/>
    </row>
    <row r="289" spans="3:9">
      <c r="C289" s="24"/>
      <c r="D289" s="49"/>
      <c r="E289" s="24"/>
      <c r="F289" s="24"/>
      <c r="G289" s="24"/>
      <c r="H289" s="24"/>
      <c r="I289" s="24"/>
    </row>
    <row r="290" spans="3:9">
      <c r="C290" s="24"/>
      <c r="D290" s="49"/>
      <c r="E290" s="24"/>
      <c r="F290" s="24"/>
      <c r="G290" s="24"/>
      <c r="H290" s="24"/>
      <c r="I290" s="24"/>
    </row>
    <row r="291" spans="3:9">
      <c r="C291" s="24"/>
      <c r="D291" s="49"/>
      <c r="E291" s="24"/>
      <c r="F291" s="24"/>
      <c r="G291" s="24"/>
      <c r="H291" s="24"/>
      <c r="I291" s="24"/>
    </row>
    <row r="292" spans="3:9">
      <c r="C292" s="24"/>
      <c r="D292" s="49"/>
      <c r="E292" s="24"/>
      <c r="F292" s="24"/>
      <c r="G292" s="24"/>
      <c r="H292" s="24"/>
      <c r="I292" s="24"/>
    </row>
    <row r="293" spans="3:9">
      <c r="C293" s="24"/>
      <c r="D293" s="49"/>
      <c r="E293" s="24"/>
      <c r="F293" s="24"/>
      <c r="G293" s="24"/>
      <c r="H293" s="24"/>
      <c r="I293" s="24"/>
    </row>
    <row r="294" spans="3:9">
      <c r="C294" s="24"/>
      <c r="D294" s="49"/>
      <c r="E294" s="24"/>
      <c r="F294" s="24"/>
      <c r="G294" s="24"/>
      <c r="H294" s="24"/>
      <c r="I294" s="24"/>
    </row>
    <row r="295" spans="3:9">
      <c r="C295" s="24"/>
      <c r="D295" s="49"/>
      <c r="E295" s="24"/>
      <c r="F295" s="24"/>
      <c r="G295" s="24"/>
      <c r="H295" s="24"/>
      <c r="I295" s="24"/>
    </row>
    <row r="296" spans="3:9">
      <c r="C296" s="24"/>
      <c r="D296" s="24"/>
      <c r="E296" s="24"/>
      <c r="F296" s="24"/>
      <c r="G296" s="24"/>
      <c r="H296" s="24"/>
      <c r="I296" s="24"/>
    </row>
    <row r="297" spans="3:9">
      <c r="C297" s="24"/>
      <c r="D297" s="24"/>
      <c r="E297" s="24"/>
      <c r="F297" s="24"/>
      <c r="G297" s="24"/>
      <c r="H297" s="24"/>
      <c r="I297" s="24"/>
    </row>
    <row r="298" spans="3:9">
      <c r="C298" s="24"/>
      <c r="D298" s="24"/>
      <c r="E298" s="24"/>
      <c r="F298" s="24"/>
      <c r="G298" s="24"/>
      <c r="H298" s="24"/>
      <c r="I298" s="24"/>
    </row>
    <row r="300" spans="3:9">
      <c r="C300" s="24"/>
      <c r="D300" s="24"/>
      <c r="E300" s="24"/>
      <c r="F300" s="24"/>
      <c r="G300" s="24"/>
      <c r="H300" s="24"/>
      <c r="I300" s="24"/>
    </row>
    <row r="321" spans="1:10">
      <c r="C321" s="26"/>
      <c r="D321" s="26"/>
      <c r="E321" s="26"/>
      <c r="F321" s="26"/>
      <c r="G321" s="26"/>
      <c r="H321" s="26"/>
      <c r="I321" s="26"/>
    </row>
    <row r="322" spans="1:10">
      <c r="A322" s="20"/>
    </row>
    <row r="324" spans="1:10">
      <c r="A324" s="153"/>
      <c r="B324" s="153"/>
      <c r="C324" s="153"/>
      <c r="D324" s="153"/>
      <c r="E324" s="48"/>
      <c r="F324" s="48"/>
      <c r="G324" s="48"/>
      <c r="H324" s="48"/>
      <c r="I324" s="48"/>
      <c r="J324" s="153"/>
    </row>
    <row r="325" spans="1:10">
      <c r="C325" s="25"/>
      <c r="D325" s="25"/>
      <c r="E325" s="25"/>
      <c r="F325" s="25"/>
      <c r="G325" s="25"/>
      <c r="H325" s="25"/>
      <c r="I325" s="25"/>
    </row>
    <row r="326" spans="1:10">
      <c r="C326" s="24"/>
      <c r="D326" s="24"/>
      <c r="E326" s="24"/>
      <c r="F326" s="24"/>
      <c r="G326" s="24"/>
      <c r="H326" s="24"/>
      <c r="I326" s="24"/>
    </row>
    <row r="327" spans="1:10">
      <c r="C327" s="24"/>
      <c r="D327" s="24"/>
      <c r="E327" s="24"/>
      <c r="F327" s="24"/>
      <c r="G327" s="24"/>
      <c r="H327" s="24"/>
      <c r="I327" s="24"/>
    </row>
    <row r="328" spans="1:10">
      <c r="C328" s="24"/>
      <c r="D328" s="24"/>
      <c r="E328" s="24"/>
      <c r="F328" s="24"/>
      <c r="G328" s="24"/>
      <c r="H328" s="24"/>
      <c r="I328" s="24"/>
    </row>
    <row r="329" spans="1:10">
      <c r="C329" s="24"/>
      <c r="D329" s="24"/>
      <c r="E329" s="24"/>
      <c r="F329" s="24"/>
      <c r="G329" s="24"/>
      <c r="H329" s="24"/>
      <c r="I329" s="24"/>
    </row>
    <row r="330" spans="1:10">
      <c r="C330" s="24"/>
      <c r="D330" s="24"/>
      <c r="E330" s="24"/>
      <c r="F330" s="24"/>
      <c r="G330" s="24"/>
      <c r="H330" s="24"/>
      <c r="I330" s="24"/>
    </row>
    <row r="331" spans="1:10">
      <c r="C331" s="24"/>
      <c r="D331" s="24"/>
      <c r="E331" s="24"/>
      <c r="F331" s="24"/>
      <c r="G331" s="24"/>
      <c r="H331" s="24"/>
      <c r="I331" s="24"/>
    </row>
    <row r="332" spans="1:10">
      <c r="C332" s="24"/>
      <c r="D332" s="24"/>
      <c r="E332" s="24"/>
      <c r="F332" s="24"/>
      <c r="G332" s="24"/>
      <c r="H332" s="24"/>
      <c r="I332" s="24"/>
    </row>
    <row r="333" spans="1:10">
      <c r="C333" s="24"/>
      <c r="D333" s="24"/>
      <c r="E333" s="24"/>
      <c r="F333" s="24"/>
      <c r="G333" s="24"/>
      <c r="H333" s="24"/>
      <c r="I333" s="24"/>
    </row>
    <row r="334" spans="1:10">
      <c r="C334" s="24"/>
      <c r="D334" s="24"/>
      <c r="E334" s="24"/>
      <c r="F334" s="24"/>
      <c r="G334" s="24"/>
      <c r="H334" s="24"/>
      <c r="I334" s="24"/>
    </row>
    <row r="335" spans="1:10">
      <c r="C335" s="24"/>
      <c r="D335" s="24"/>
      <c r="E335" s="24"/>
      <c r="F335" s="24"/>
      <c r="G335" s="24"/>
      <c r="H335" s="24"/>
      <c r="I335" s="24"/>
    </row>
    <row r="336" spans="1:10">
      <c r="C336" s="24"/>
      <c r="D336" s="24"/>
      <c r="E336" s="24"/>
      <c r="F336" s="24"/>
      <c r="G336" s="24"/>
      <c r="H336" s="24"/>
      <c r="I336" s="24"/>
    </row>
    <row r="337" spans="3:9">
      <c r="C337" s="24"/>
      <c r="D337" s="24"/>
      <c r="E337" s="24"/>
      <c r="F337" s="24"/>
      <c r="G337" s="24"/>
      <c r="H337" s="24"/>
      <c r="I337" s="24"/>
    </row>
    <row r="338" spans="3:9">
      <c r="C338" s="24"/>
      <c r="D338" s="24"/>
      <c r="E338" s="24"/>
      <c r="F338" s="24"/>
      <c r="G338" s="24"/>
      <c r="H338" s="24"/>
      <c r="I338" s="24"/>
    </row>
    <row r="339" spans="3:9">
      <c r="C339" s="24"/>
      <c r="D339" s="24"/>
      <c r="E339" s="24"/>
      <c r="F339" s="24"/>
      <c r="G339" s="24"/>
      <c r="H339" s="24"/>
      <c r="I339" s="24"/>
    </row>
    <row r="340" spans="3:9">
      <c r="C340" s="24"/>
      <c r="D340" s="24"/>
      <c r="E340" s="24"/>
      <c r="F340" s="24"/>
      <c r="G340" s="24"/>
      <c r="H340" s="24"/>
      <c r="I340" s="24"/>
    </row>
    <row r="341" spans="3:9">
      <c r="C341" s="24"/>
      <c r="D341" s="24"/>
      <c r="E341" s="24"/>
      <c r="F341" s="24"/>
      <c r="G341" s="24"/>
      <c r="H341" s="24"/>
      <c r="I341" s="24"/>
    </row>
    <row r="342" spans="3:9">
      <c r="C342" s="24"/>
      <c r="D342" s="24"/>
      <c r="E342" s="24"/>
      <c r="F342" s="24"/>
      <c r="G342" s="24"/>
      <c r="H342" s="24"/>
      <c r="I342" s="24"/>
    </row>
    <row r="358" spans="1:10">
      <c r="C358" s="26"/>
      <c r="D358" s="26"/>
      <c r="E358" s="26"/>
      <c r="F358" s="26"/>
      <c r="G358" s="26"/>
      <c r="H358" s="26"/>
      <c r="I358" s="26"/>
    </row>
    <row r="359" spans="1:10">
      <c r="A359" s="20"/>
    </row>
    <row r="360" spans="1:10">
      <c r="A360" s="20"/>
    </row>
    <row r="361" spans="1:10">
      <c r="A361" s="153"/>
      <c r="B361" s="153"/>
      <c r="C361" s="153"/>
      <c r="D361" s="153"/>
      <c r="E361" s="153"/>
      <c r="F361" s="153"/>
      <c r="G361" s="153"/>
      <c r="H361" s="153"/>
      <c r="I361" s="153"/>
      <c r="J361" s="153"/>
    </row>
    <row r="362" spans="1:10">
      <c r="C362" s="25"/>
      <c r="D362" s="25"/>
      <c r="E362" s="25"/>
      <c r="F362" s="25"/>
      <c r="G362" s="25"/>
      <c r="H362" s="25"/>
      <c r="I362" s="25"/>
    </row>
    <row r="363" spans="1:10">
      <c r="C363" s="24"/>
      <c r="D363" s="24"/>
      <c r="E363" s="24"/>
      <c r="F363" s="24"/>
      <c r="G363" s="24"/>
      <c r="H363" s="24"/>
      <c r="I363" s="24"/>
    </row>
    <row r="364" spans="1:10">
      <c r="C364" s="24"/>
      <c r="D364" s="24"/>
      <c r="E364" s="24"/>
      <c r="F364" s="24"/>
      <c r="G364" s="24"/>
      <c r="H364" s="24"/>
      <c r="I364" s="24"/>
    </row>
    <row r="365" spans="1:10">
      <c r="C365" s="24"/>
      <c r="D365" s="24"/>
      <c r="E365" s="24"/>
      <c r="F365" s="24"/>
      <c r="G365" s="24"/>
      <c r="H365" s="24"/>
      <c r="I365" s="24"/>
    </row>
    <row r="366" spans="1:10">
      <c r="C366" s="24"/>
      <c r="D366" s="24"/>
      <c r="E366" s="24"/>
      <c r="F366" s="24"/>
      <c r="G366" s="24"/>
      <c r="H366" s="24"/>
      <c r="I366" s="24"/>
    </row>
    <row r="367" spans="1:10">
      <c r="C367" s="24"/>
      <c r="D367" s="24"/>
      <c r="E367" s="24"/>
      <c r="F367" s="24"/>
      <c r="G367" s="24"/>
      <c r="H367" s="24"/>
      <c r="I367" s="24"/>
    </row>
    <row r="368" spans="1:10">
      <c r="C368" s="24"/>
      <c r="D368" s="24"/>
      <c r="E368" s="24"/>
      <c r="F368" s="24"/>
      <c r="G368" s="24"/>
      <c r="H368" s="24"/>
      <c r="I368" s="24"/>
    </row>
    <row r="369" spans="3:9">
      <c r="C369" s="24"/>
      <c r="D369" s="24"/>
      <c r="E369" s="24"/>
      <c r="F369" s="24"/>
      <c r="G369" s="24"/>
      <c r="H369" s="24"/>
      <c r="I369" s="24"/>
    </row>
    <row r="370" spans="3:9">
      <c r="C370" s="24"/>
      <c r="D370" s="24"/>
      <c r="E370" s="24"/>
      <c r="F370" s="24"/>
      <c r="G370" s="24"/>
      <c r="H370" s="24"/>
      <c r="I370" s="24"/>
    </row>
    <row r="371" spans="3:9">
      <c r="C371" s="24"/>
      <c r="D371" s="24"/>
      <c r="E371" s="24"/>
      <c r="F371" s="24"/>
      <c r="G371" s="24"/>
      <c r="H371" s="24"/>
      <c r="I371" s="24"/>
    </row>
    <row r="372" spans="3:9">
      <c r="C372" s="24"/>
      <c r="D372" s="24"/>
      <c r="E372" s="24"/>
      <c r="F372" s="24"/>
      <c r="G372" s="24"/>
      <c r="H372" s="24"/>
      <c r="I372" s="24"/>
    </row>
    <row r="373" spans="3:9">
      <c r="C373" s="24"/>
      <c r="D373" s="24"/>
      <c r="E373" s="24"/>
      <c r="F373" s="24"/>
      <c r="G373" s="24"/>
      <c r="H373" s="24"/>
      <c r="I373" s="24"/>
    </row>
    <row r="374" spans="3:9">
      <c r="C374" s="24"/>
      <c r="D374" s="24"/>
      <c r="E374" s="24"/>
      <c r="F374" s="24"/>
      <c r="G374" s="24"/>
      <c r="H374" s="24"/>
      <c r="I374" s="24"/>
    </row>
    <row r="375" spans="3:9">
      <c r="C375" s="24"/>
      <c r="D375" s="24"/>
      <c r="E375" s="24"/>
      <c r="F375" s="24"/>
      <c r="G375" s="24"/>
      <c r="H375" s="24"/>
      <c r="I375" s="24"/>
    </row>
    <row r="376" spans="3:9">
      <c r="C376" s="24"/>
      <c r="E376" s="24"/>
      <c r="F376" s="24"/>
      <c r="G376" s="24"/>
      <c r="H376" s="24"/>
      <c r="I376" s="24"/>
    </row>
    <row r="377" spans="3:9">
      <c r="C377" s="24"/>
      <c r="D377" s="24"/>
      <c r="E377" s="24"/>
      <c r="F377" s="24"/>
      <c r="G377" s="24"/>
      <c r="H377" s="24"/>
      <c r="I377" s="24"/>
    </row>
    <row r="378" spans="3:9">
      <c r="C378" s="24"/>
      <c r="D378" s="24"/>
      <c r="E378" s="24"/>
      <c r="F378" s="24"/>
      <c r="G378" s="24"/>
      <c r="H378" s="24"/>
      <c r="I378" s="24"/>
    </row>
    <row r="379" spans="3:9">
      <c r="C379" s="24"/>
      <c r="D379" s="24"/>
      <c r="E379" s="24"/>
      <c r="F379" s="24"/>
      <c r="G379" s="24"/>
      <c r="H379" s="24"/>
      <c r="I379" s="24"/>
    </row>
    <row r="380" spans="3:9">
      <c r="C380" s="26"/>
      <c r="D380" s="26"/>
      <c r="E380" s="24"/>
      <c r="F380" s="24"/>
      <c r="G380" s="24"/>
      <c r="H380" s="24"/>
      <c r="I380" s="24"/>
    </row>
    <row r="381" spans="3:9">
      <c r="C381" s="50"/>
      <c r="D381" s="26"/>
      <c r="E381" s="24"/>
      <c r="F381" s="24"/>
      <c r="G381" s="24"/>
      <c r="H381" s="24"/>
      <c r="I381" s="24"/>
    </row>
    <row r="385" spans="1:10">
      <c r="C385" s="24"/>
      <c r="D385" s="160"/>
      <c r="E385" s="24"/>
      <c r="F385" s="24"/>
      <c r="G385" s="24"/>
      <c r="H385" s="24"/>
      <c r="I385" s="24"/>
    </row>
    <row r="386" spans="1:10">
      <c r="C386" s="24"/>
      <c r="D386" s="24"/>
      <c r="E386" s="24"/>
      <c r="F386" s="24"/>
      <c r="G386" s="24"/>
      <c r="H386" s="24"/>
      <c r="I386" s="24"/>
    </row>
    <row r="389" spans="1:10">
      <c r="E389" s="24"/>
      <c r="F389" s="24"/>
      <c r="G389" s="24"/>
      <c r="H389" s="24"/>
      <c r="I389" s="24"/>
    </row>
    <row r="390" spans="1:10">
      <c r="E390" s="24"/>
      <c r="F390" s="24"/>
      <c r="G390" s="24"/>
      <c r="H390" s="24"/>
      <c r="I390" s="24"/>
    </row>
    <row r="391" spans="1:10">
      <c r="E391" s="24"/>
      <c r="F391" s="24"/>
      <c r="G391" s="24"/>
      <c r="H391" s="24"/>
      <c r="I391" s="24"/>
    </row>
    <row r="392" spans="1:10">
      <c r="E392" s="24"/>
      <c r="F392" s="24"/>
      <c r="G392" s="24"/>
      <c r="H392" s="24"/>
      <c r="I392" s="24"/>
    </row>
    <row r="393" spans="1:10">
      <c r="E393" s="24"/>
      <c r="F393" s="24"/>
      <c r="G393" s="24"/>
      <c r="H393" s="24"/>
      <c r="I393" s="24"/>
    </row>
    <row r="394" spans="1:10">
      <c r="E394" s="24"/>
      <c r="F394" s="24"/>
      <c r="G394" s="24"/>
      <c r="H394" s="24"/>
      <c r="I394" s="24"/>
    </row>
    <row r="395" spans="1:10">
      <c r="C395" s="26"/>
      <c r="D395" s="26"/>
      <c r="E395" s="24"/>
      <c r="F395" s="24"/>
      <c r="G395" s="24"/>
      <c r="H395" s="24"/>
      <c r="I395" s="24"/>
    </row>
    <row r="396" spans="1:10">
      <c r="A396" s="20"/>
    </row>
    <row r="398" spans="1:10">
      <c r="A398" s="153"/>
      <c r="B398" s="153"/>
      <c r="C398" s="153"/>
      <c r="D398" s="153"/>
      <c r="E398" s="153"/>
      <c r="F398" s="153"/>
      <c r="G398" s="153"/>
      <c r="H398" s="153"/>
      <c r="I398" s="153"/>
      <c r="J398" s="153"/>
    </row>
    <row r="399" spans="1:10">
      <c r="C399" s="25"/>
      <c r="D399" s="25"/>
      <c r="E399" s="25"/>
      <c r="F399" s="25"/>
      <c r="G399" s="25"/>
      <c r="H399" s="25"/>
      <c r="I399" s="25"/>
    </row>
    <row r="400" spans="1:10">
      <c r="C400" s="24"/>
      <c r="D400" s="24"/>
      <c r="E400" s="24"/>
      <c r="F400" s="24"/>
      <c r="G400" s="24"/>
      <c r="H400" s="24"/>
      <c r="I400" s="24"/>
    </row>
    <row r="401" spans="3:9">
      <c r="C401" s="24"/>
      <c r="D401" s="24"/>
      <c r="E401" s="24"/>
      <c r="F401" s="24"/>
      <c r="G401" s="24"/>
      <c r="H401" s="24"/>
      <c r="I401" s="24"/>
    </row>
    <row r="402" spans="3:9">
      <c r="C402" s="24"/>
      <c r="D402" s="24"/>
      <c r="E402" s="24"/>
      <c r="F402" s="24"/>
      <c r="G402" s="24"/>
      <c r="H402" s="24"/>
      <c r="I402" s="24"/>
    </row>
    <row r="403" spans="3:9">
      <c r="C403" s="24"/>
      <c r="D403" s="24"/>
      <c r="E403" s="24"/>
      <c r="F403" s="24"/>
      <c r="G403" s="24"/>
      <c r="H403" s="24"/>
      <c r="I403" s="24"/>
    </row>
    <row r="404" spans="3:9">
      <c r="C404" s="24"/>
      <c r="D404" s="24"/>
      <c r="E404" s="24"/>
      <c r="F404" s="24"/>
      <c r="G404" s="24"/>
      <c r="H404" s="24"/>
      <c r="I404" s="24"/>
    </row>
    <row r="405" spans="3:9">
      <c r="C405" s="24"/>
      <c r="D405" s="24"/>
      <c r="E405" s="24"/>
      <c r="F405" s="24"/>
      <c r="G405" s="24"/>
      <c r="H405" s="24"/>
      <c r="I405" s="24"/>
    </row>
    <row r="406" spans="3:9">
      <c r="C406" s="24"/>
      <c r="D406" s="24"/>
      <c r="E406" s="24"/>
      <c r="F406" s="24"/>
      <c r="G406" s="24"/>
      <c r="H406" s="24"/>
      <c r="I406" s="24"/>
    </row>
    <row r="407" spans="3:9">
      <c r="C407" s="24"/>
      <c r="D407" s="24"/>
      <c r="E407" s="24"/>
      <c r="F407" s="24"/>
      <c r="G407" s="24"/>
      <c r="H407" s="24"/>
      <c r="I407" s="24"/>
    </row>
    <row r="408" spans="3:9">
      <c r="C408" s="24"/>
      <c r="D408" s="24"/>
      <c r="E408" s="24"/>
      <c r="F408" s="24"/>
      <c r="G408" s="24"/>
      <c r="H408" s="24"/>
      <c r="I408" s="24"/>
    </row>
    <row r="409" spans="3:9">
      <c r="C409" s="24"/>
      <c r="D409" s="24"/>
      <c r="E409" s="24"/>
      <c r="F409" s="24"/>
      <c r="G409" s="24"/>
      <c r="H409" s="24"/>
      <c r="I409" s="24"/>
    </row>
    <row r="410" spans="3:9">
      <c r="C410" s="24"/>
      <c r="D410" s="24"/>
      <c r="E410" s="24"/>
      <c r="F410" s="24"/>
      <c r="G410" s="24"/>
      <c r="H410" s="24"/>
      <c r="I410" s="24"/>
    </row>
    <row r="411" spans="3:9">
      <c r="C411" s="24"/>
      <c r="D411" s="24"/>
      <c r="E411" s="24"/>
      <c r="F411" s="24"/>
      <c r="G411" s="24"/>
      <c r="H411" s="24"/>
      <c r="I411" s="24"/>
    </row>
    <row r="412" spans="3:9">
      <c r="C412" s="24"/>
      <c r="D412" s="24"/>
      <c r="E412" s="24"/>
      <c r="F412" s="24"/>
      <c r="G412" s="24"/>
      <c r="H412" s="24"/>
      <c r="I412" s="24"/>
    </row>
    <row r="413" spans="3:9">
      <c r="C413" s="24"/>
      <c r="D413" s="24"/>
      <c r="E413" s="24"/>
      <c r="F413" s="24"/>
      <c r="G413" s="24"/>
      <c r="H413" s="24"/>
      <c r="I413" s="24"/>
    </row>
    <row r="414" spans="3:9">
      <c r="C414" s="24"/>
      <c r="D414" s="24"/>
      <c r="E414" s="24"/>
      <c r="F414" s="24"/>
      <c r="G414" s="24"/>
      <c r="H414" s="24"/>
      <c r="I414" s="24"/>
    </row>
    <row r="415" spans="3:9">
      <c r="C415" s="24"/>
      <c r="D415" s="24"/>
      <c r="E415" s="24"/>
      <c r="F415" s="24"/>
      <c r="G415" s="24"/>
      <c r="H415" s="24"/>
      <c r="I415" s="24"/>
    </row>
    <row r="416" spans="3:9">
      <c r="C416" s="24"/>
      <c r="D416" s="24"/>
      <c r="E416" s="24"/>
      <c r="F416" s="24"/>
      <c r="G416" s="24"/>
      <c r="H416" s="24"/>
      <c r="I416" s="24"/>
    </row>
    <row r="417" spans="3:9">
      <c r="C417" s="24"/>
      <c r="D417" s="24"/>
      <c r="E417" s="24"/>
      <c r="F417" s="24"/>
      <c r="G417" s="24"/>
      <c r="H417" s="24"/>
      <c r="I417" s="24"/>
    </row>
    <row r="418" spans="3:9">
      <c r="E418" s="24"/>
      <c r="F418" s="24"/>
      <c r="G418" s="24"/>
      <c r="H418" s="24"/>
      <c r="I418" s="24"/>
    </row>
    <row r="419" spans="3:9">
      <c r="C419" s="26"/>
      <c r="D419" s="26"/>
      <c r="E419" s="24"/>
      <c r="F419" s="24"/>
      <c r="G419" s="24"/>
      <c r="H419" s="24"/>
      <c r="I419" s="24"/>
    </row>
    <row r="420" spans="3:9">
      <c r="E420" s="24"/>
      <c r="F420" s="24"/>
      <c r="G420" s="24"/>
      <c r="H420" s="24"/>
      <c r="I420" s="24"/>
    </row>
    <row r="421" spans="3:9">
      <c r="E421" s="24"/>
      <c r="F421" s="24"/>
      <c r="G421" s="24"/>
      <c r="H421" s="24"/>
      <c r="I421" s="24"/>
    </row>
    <row r="422" spans="3:9">
      <c r="E422" s="24"/>
      <c r="F422" s="24"/>
      <c r="G422" s="24"/>
      <c r="H422" s="24"/>
      <c r="I422" s="24"/>
    </row>
    <row r="423" spans="3:9">
      <c r="E423" s="24"/>
      <c r="F423" s="24"/>
      <c r="G423" s="24"/>
      <c r="H423" s="24"/>
      <c r="I423" s="24"/>
    </row>
    <row r="424" spans="3:9">
      <c r="E424" s="24"/>
      <c r="F424" s="24"/>
      <c r="G424" s="24"/>
      <c r="H424" s="24"/>
      <c r="I424" s="24"/>
    </row>
    <row r="425" spans="3:9">
      <c r="E425" s="24"/>
      <c r="F425" s="24"/>
      <c r="G425" s="24"/>
      <c r="H425" s="24"/>
      <c r="I425" s="24"/>
    </row>
    <row r="426" spans="3:9">
      <c r="E426" s="24"/>
      <c r="F426" s="24"/>
      <c r="G426" s="24"/>
      <c r="H426" s="24"/>
      <c r="I426" s="24"/>
    </row>
    <row r="427" spans="3:9">
      <c r="E427" s="24"/>
      <c r="F427" s="24"/>
      <c r="G427" s="24"/>
      <c r="H427" s="24"/>
      <c r="I427" s="24"/>
    </row>
    <row r="428" spans="3:9">
      <c r="E428" s="24"/>
      <c r="F428" s="24"/>
      <c r="G428" s="24"/>
      <c r="H428" s="24"/>
      <c r="I428" s="24"/>
    </row>
    <row r="429" spans="3:9">
      <c r="E429" s="24"/>
      <c r="F429" s="24"/>
      <c r="G429" s="24"/>
      <c r="H429" s="24"/>
      <c r="I429" s="24"/>
    </row>
    <row r="430" spans="3:9">
      <c r="E430" s="24"/>
      <c r="F430" s="24"/>
      <c r="G430" s="24"/>
      <c r="H430" s="24"/>
      <c r="I430" s="24"/>
    </row>
    <row r="432" spans="3:9">
      <c r="C432" s="26"/>
      <c r="D432" s="26"/>
      <c r="E432" s="24"/>
      <c r="F432" s="24"/>
      <c r="G432" s="24"/>
      <c r="H432" s="24"/>
      <c r="I432" s="24"/>
    </row>
    <row r="433" spans="1:10">
      <c r="A433" s="20"/>
    </row>
    <row r="434" spans="1:10">
      <c r="A434" s="20"/>
    </row>
    <row r="435" spans="1:10">
      <c r="A435" s="153"/>
      <c r="B435" s="153"/>
      <c r="C435" s="153"/>
      <c r="D435" s="153"/>
      <c r="E435" s="153"/>
      <c r="F435" s="153"/>
      <c r="G435" s="153"/>
      <c r="H435" s="153"/>
      <c r="I435" s="153"/>
      <c r="J435" s="153"/>
    </row>
    <row r="436" spans="1:10">
      <c r="C436" s="25"/>
      <c r="D436" s="25"/>
      <c r="E436" s="25"/>
      <c r="F436" s="25"/>
      <c r="G436" s="25"/>
      <c r="H436" s="25"/>
      <c r="I436" s="25"/>
    </row>
    <row r="437" spans="1:10">
      <c r="C437" s="24"/>
      <c r="D437" s="24"/>
      <c r="E437" s="24"/>
      <c r="F437" s="24"/>
      <c r="G437" s="24"/>
      <c r="H437" s="24"/>
      <c r="I437" s="24"/>
    </row>
    <row r="438" spans="1:10">
      <c r="C438" s="51"/>
      <c r="D438" s="24"/>
      <c r="E438" s="24"/>
      <c r="F438" s="24"/>
      <c r="G438" s="24"/>
      <c r="H438" s="24"/>
      <c r="I438" s="24"/>
    </row>
    <row r="439" spans="1:10">
      <c r="C439" s="51"/>
      <c r="D439" s="24"/>
      <c r="E439" s="24"/>
      <c r="F439" s="24"/>
      <c r="G439" s="24"/>
      <c r="H439" s="24"/>
      <c r="I439" s="24"/>
    </row>
    <row r="440" spans="1:10">
      <c r="C440" s="51"/>
      <c r="D440" s="24"/>
      <c r="E440" s="24"/>
      <c r="F440" s="24"/>
      <c r="G440" s="24"/>
      <c r="H440" s="24"/>
      <c r="I440" s="24"/>
    </row>
    <row r="441" spans="1:10">
      <c r="C441" s="51"/>
      <c r="D441" s="24"/>
      <c r="E441" s="24"/>
      <c r="F441" s="24"/>
      <c r="G441" s="24"/>
      <c r="H441" s="24"/>
      <c r="I441" s="24"/>
    </row>
    <row r="442" spans="1:10">
      <c r="C442" s="51"/>
      <c r="D442" s="24"/>
      <c r="E442" s="24"/>
      <c r="F442" s="24"/>
      <c r="G442" s="24"/>
      <c r="H442" s="24"/>
      <c r="I442" s="24"/>
    </row>
    <row r="443" spans="1:10">
      <c r="C443" s="51"/>
      <c r="D443" s="24"/>
      <c r="E443" s="24"/>
      <c r="F443" s="24"/>
      <c r="G443" s="24"/>
      <c r="H443" s="24"/>
      <c r="I443" s="24"/>
    </row>
    <row r="444" spans="1:10">
      <c r="C444" s="51"/>
      <c r="D444" s="24"/>
      <c r="E444" s="24"/>
      <c r="F444" s="24"/>
      <c r="G444" s="24"/>
      <c r="H444" s="24"/>
      <c r="I444" s="24"/>
    </row>
    <row r="445" spans="1:10">
      <c r="C445" s="51"/>
      <c r="D445" s="24"/>
      <c r="E445" s="24"/>
      <c r="F445" s="24"/>
      <c r="G445" s="24"/>
      <c r="H445" s="24"/>
      <c r="I445" s="24"/>
    </row>
    <row r="446" spans="1:10">
      <c r="C446" s="51"/>
      <c r="D446" s="24"/>
      <c r="E446" s="24"/>
      <c r="F446" s="24"/>
      <c r="G446" s="24"/>
      <c r="H446" s="24"/>
      <c r="I446" s="24"/>
    </row>
    <row r="447" spans="1:10">
      <c r="C447" s="51"/>
      <c r="D447" s="24"/>
      <c r="E447" s="24"/>
      <c r="F447" s="24"/>
      <c r="G447" s="24"/>
      <c r="H447" s="24"/>
      <c r="I447" s="24"/>
    </row>
    <row r="448" spans="1:10">
      <c r="C448" s="51"/>
      <c r="D448" s="24"/>
      <c r="E448" s="24"/>
      <c r="F448" s="24"/>
      <c r="G448" s="24"/>
      <c r="H448" s="24"/>
      <c r="I448" s="24"/>
    </row>
    <row r="449" spans="2:10">
      <c r="C449" s="51"/>
      <c r="D449" s="24"/>
      <c r="E449" s="24"/>
      <c r="F449" s="24"/>
      <c r="G449" s="24"/>
      <c r="H449" s="24"/>
      <c r="I449" s="24"/>
    </row>
    <row r="450" spans="2:10">
      <c r="C450" s="51"/>
      <c r="D450" s="24"/>
      <c r="E450" s="24"/>
      <c r="F450" s="24"/>
      <c r="G450" s="24"/>
      <c r="H450" s="24"/>
      <c r="I450" s="24"/>
    </row>
    <row r="451" spans="2:10">
      <c r="C451" s="51"/>
      <c r="D451" s="24"/>
      <c r="E451" s="24"/>
      <c r="F451" s="24"/>
      <c r="G451" s="24"/>
      <c r="H451" s="24"/>
      <c r="I451" s="24"/>
    </row>
    <row r="452" spans="2:10">
      <c r="C452" s="51"/>
      <c r="D452" s="24"/>
      <c r="E452" s="24"/>
      <c r="F452" s="24"/>
      <c r="G452" s="24"/>
      <c r="H452" s="24"/>
      <c r="I452" s="24"/>
    </row>
    <row r="453" spans="2:10">
      <c r="C453" s="51"/>
      <c r="D453" s="24"/>
      <c r="E453" s="24"/>
      <c r="F453" s="24"/>
      <c r="G453" s="24"/>
      <c r="H453" s="24"/>
      <c r="I453" s="24"/>
    </row>
    <row r="454" spans="2:10">
      <c r="C454" s="51"/>
      <c r="D454" s="24"/>
      <c r="E454" s="24"/>
      <c r="F454" s="24"/>
      <c r="G454" s="24"/>
      <c r="H454" s="24"/>
      <c r="I454" s="24"/>
    </row>
    <row r="455" spans="2:10">
      <c r="C455" s="51"/>
      <c r="D455" s="24"/>
      <c r="E455" s="24"/>
      <c r="F455" s="24"/>
      <c r="G455" s="24"/>
      <c r="H455" s="24"/>
      <c r="I455" s="24"/>
    </row>
    <row r="457" spans="2:10">
      <c r="C457" s="51"/>
      <c r="D457" s="24"/>
      <c r="E457" s="24"/>
      <c r="F457" s="24"/>
      <c r="G457" s="24"/>
      <c r="H457" s="24"/>
      <c r="I457" s="24"/>
    </row>
    <row r="461" spans="2:10">
      <c r="C461" s="51"/>
      <c r="D461" s="51"/>
      <c r="E461" s="51"/>
      <c r="F461" s="51"/>
      <c r="G461" s="51"/>
      <c r="H461" s="51"/>
      <c r="I461" s="51"/>
    </row>
    <row r="462" spans="2:10">
      <c r="B462" s="52"/>
      <c r="C462" s="53"/>
      <c r="D462" s="47"/>
      <c r="E462" s="51"/>
      <c r="F462" s="51"/>
      <c r="G462" s="51"/>
      <c r="H462" s="51"/>
      <c r="I462" s="51"/>
    </row>
    <row r="463" spans="2:10">
      <c r="C463" s="51"/>
      <c r="D463" s="47"/>
      <c r="E463" s="51"/>
      <c r="F463" s="51"/>
      <c r="G463" s="51"/>
      <c r="H463" s="51"/>
      <c r="I463" s="51"/>
    </row>
    <row r="464" spans="2:10">
      <c r="C464" s="51"/>
      <c r="D464" s="47"/>
      <c r="E464" s="51"/>
      <c r="F464" s="51"/>
      <c r="G464" s="51"/>
      <c r="H464" s="51"/>
      <c r="I464" s="51"/>
      <c r="J464" s="54"/>
    </row>
    <row r="465" spans="1:10">
      <c r="C465" s="51"/>
      <c r="D465" s="51"/>
      <c r="E465" s="51"/>
      <c r="F465" s="51"/>
      <c r="G465" s="51"/>
      <c r="H465" s="51"/>
      <c r="I465" s="51"/>
      <c r="J465" s="54"/>
    </row>
    <row r="466" spans="1:10">
      <c r="B466" s="20"/>
      <c r="C466" s="51"/>
      <c r="D466" s="51"/>
      <c r="E466" s="51"/>
      <c r="F466" s="51"/>
      <c r="G466" s="51"/>
      <c r="H466" s="51"/>
      <c r="I466" s="51"/>
      <c r="J466" s="54"/>
    </row>
    <row r="467" spans="1:10">
      <c r="J467" s="54"/>
    </row>
    <row r="469" spans="1:10">
      <c r="C469" s="25"/>
      <c r="D469" s="25"/>
      <c r="E469" s="25"/>
      <c r="F469" s="25"/>
      <c r="G469" s="25"/>
      <c r="H469" s="25"/>
      <c r="I469" s="25"/>
    </row>
    <row r="470" spans="1:10">
      <c r="A470" s="20"/>
    </row>
    <row r="472" spans="1:10">
      <c r="A472" s="153"/>
      <c r="B472" s="153"/>
      <c r="C472" s="153"/>
      <c r="D472" s="153"/>
      <c r="E472" s="153"/>
      <c r="F472" s="153"/>
      <c r="G472" s="153"/>
      <c r="H472" s="153"/>
      <c r="I472" s="153"/>
      <c r="J472" s="153"/>
    </row>
    <row r="473" spans="1:10">
      <c r="C473" s="25"/>
      <c r="D473" s="25"/>
      <c r="E473" s="25"/>
      <c r="F473" s="25"/>
      <c r="G473" s="25"/>
      <c r="H473" s="25"/>
      <c r="I473" s="25"/>
    </row>
    <row r="474" spans="1:10">
      <c r="C474" s="24"/>
      <c r="D474" s="24"/>
      <c r="E474" s="24"/>
      <c r="F474" s="24"/>
      <c r="G474" s="24"/>
      <c r="H474" s="24"/>
      <c r="I474" s="24"/>
    </row>
    <row r="475" spans="1:10">
      <c r="C475" s="24"/>
      <c r="D475" s="24"/>
      <c r="E475" s="24"/>
      <c r="F475" s="24"/>
      <c r="G475" s="24"/>
      <c r="H475" s="24"/>
      <c r="I475" s="24"/>
    </row>
    <row r="476" spans="1:10">
      <c r="C476" s="24"/>
      <c r="D476" s="24"/>
      <c r="E476" s="24"/>
      <c r="F476" s="24"/>
      <c r="G476" s="24"/>
      <c r="H476" s="24"/>
      <c r="I476" s="24"/>
    </row>
    <row r="477" spans="1:10">
      <c r="C477" s="24"/>
      <c r="D477" s="24"/>
      <c r="E477" s="24"/>
      <c r="F477" s="24"/>
      <c r="G477" s="24"/>
      <c r="H477" s="24"/>
      <c r="I477" s="24"/>
    </row>
    <row r="478" spans="1:10">
      <c r="C478" s="24"/>
      <c r="D478" s="24"/>
      <c r="E478" s="24"/>
      <c r="F478" s="24"/>
      <c r="G478" s="24"/>
      <c r="H478" s="24"/>
      <c r="I478" s="24"/>
    </row>
    <row r="479" spans="1:10">
      <c r="C479" s="24"/>
      <c r="D479" s="24"/>
      <c r="E479" s="24"/>
      <c r="F479" s="24"/>
      <c r="G479" s="24"/>
      <c r="H479" s="24"/>
      <c r="I479" s="24"/>
    </row>
    <row r="480" spans="1:10">
      <c r="C480" s="24"/>
      <c r="D480" s="24"/>
      <c r="E480" s="24"/>
      <c r="F480" s="24"/>
      <c r="G480" s="24"/>
      <c r="H480" s="24"/>
      <c r="I480" s="24"/>
    </row>
    <row r="481" spans="3:9">
      <c r="C481" s="24"/>
      <c r="D481" s="24"/>
      <c r="E481" s="24"/>
      <c r="F481" s="24"/>
      <c r="G481" s="24"/>
      <c r="H481" s="24"/>
      <c r="I481" s="24"/>
    </row>
    <row r="482" spans="3:9">
      <c r="C482" s="24"/>
      <c r="D482" s="24"/>
      <c r="E482" s="24"/>
      <c r="F482" s="24"/>
      <c r="G482" s="24"/>
      <c r="H482" s="24"/>
      <c r="I482" s="24"/>
    </row>
    <row r="483" spans="3:9">
      <c r="C483" s="24"/>
      <c r="D483" s="24"/>
      <c r="E483" s="24"/>
      <c r="F483" s="24"/>
      <c r="G483" s="24"/>
      <c r="H483" s="24"/>
      <c r="I483" s="24"/>
    </row>
    <row r="484" spans="3:9">
      <c r="C484" s="24"/>
      <c r="D484" s="24"/>
      <c r="E484" s="24"/>
      <c r="F484" s="24"/>
      <c r="G484" s="24"/>
      <c r="H484" s="24"/>
      <c r="I484" s="24"/>
    </row>
    <row r="485" spans="3:9">
      <c r="C485" s="24"/>
      <c r="D485" s="24"/>
      <c r="E485" s="24"/>
      <c r="F485" s="24"/>
      <c r="G485" s="24"/>
      <c r="H485" s="24"/>
      <c r="I485" s="24"/>
    </row>
    <row r="486" spans="3:9">
      <c r="C486" s="24"/>
      <c r="D486" s="24"/>
      <c r="E486" s="24"/>
      <c r="F486" s="24"/>
      <c r="G486" s="24"/>
      <c r="H486" s="24"/>
      <c r="I486" s="24"/>
    </row>
    <row r="487" spans="3:9">
      <c r="C487" s="24"/>
      <c r="D487" s="24"/>
      <c r="E487" s="24"/>
      <c r="F487" s="24"/>
      <c r="G487" s="24"/>
      <c r="H487" s="24"/>
      <c r="I487" s="24"/>
    </row>
    <row r="488" spans="3:9">
      <c r="C488" s="24"/>
      <c r="D488" s="24"/>
      <c r="E488" s="24"/>
      <c r="F488" s="24"/>
      <c r="G488" s="24"/>
      <c r="H488" s="24"/>
      <c r="I488" s="24"/>
    </row>
    <row r="489" spans="3:9">
      <c r="C489" s="24"/>
      <c r="D489" s="24"/>
      <c r="E489" s="24"/>
      <c r="F489" s="24"/>
      <c r="G489" s="24"/>
      <c r="H489" s="24"/>
      <c r="I489" s="24"/>
    </row>
    <row r="490" spans="3:9">
      <c r="C490" s="24"/>
      <c r="D490" s="24"/>
      <c r="E490" s="24"/>
      <c r="F490" s="24"/>
      <c r="G490" s="24"/>
      <c r="H490" s="24"/>
      <c r="I490" s="24"/>
    </row>
    <row r="491" spans="3:9">
      <c r="C491" s="24"/>
      <c r="D491" s="24"/>
      <c r="E491" s="24"/>
      <c r="F491" s="24"/>
      <c r="G491" s="24"/>
      <c r="H491" s="24"/>
      <c r="I491" s="24"/>
    </row>
    <row r="492" spans="3:9">
      <c r="C492" s="24"/>
      <c r="D492" s="24"/>
      <c r="E492" s="24"/>
      <c r="F492" s="24"/>
      <c r="G492" s="24"/>
      <c r="H492" s="24"/>
      <c r="I492" s="24"/>
    </row>
    <row r="493" spans="3:9">
      <c r="C493" s="24"/>
      <c r="D493" s="24"/>
      <c r="E493" s="24"/>
      <c r="F493" s="24"/>
      <c r="G493" s="24"/>
      <c r="H493" s="24"/>
      <c r="I493" s="24"/>
    </row>
    <row r="506" spans="1:10">
      <c r="C506" s="26"/>
      <c r="D506" s="26"/>
      <c r="E506" s="26"/>
      <c r="F506" s="26"/>
      <c r="G506" s="26"/>
      <c r="H506" s="26"/>
      <c r="I506" s="26"/>
    </row>
    <row r="507" spans="1:10">
      <c r="A507" s="20"/>
    </row>
    <row r="509" spans="1:10">
      <c r="A509" s="153"/>
      <c r="B509" s="153"/>
      <c r="C509" s="153"/>
      <c r="D509" s="153"/>
      <c r="E509" s="153"/>
      <c r="F509" s="153"/>
      <c r="G509" s="153"/>
      <c r="H509" s="153"/>
      <c r="I509" s="153"/>
      <c r="J509" s="153"/>
    </row>
    <row r="510" spans="1:10">
      <c r="C510" s="25"/>
      <c r="D510" s="26"/>
      <c r="E510" s="25"/>
      <c r="F510" s="25"/>
      <c r="G510" s="25"/>
      <c r="H510" s="25"/>
      <c r="I510" s="25"/>
    </row>
    <row r="511" spans="1:10">
      <c r="C511" s="24"/>
      <c r="D511" s="24"/>
      <c r="E511" s="24"/>
      <c r="F511" s="24"/>
      <c r="G511" s="24"/>
      <c r="H511" s="24"/>
      <c r="I511" s="24"/>
    </row>
    <row r="512" spans="1:10">
      <c r="C512" s="24"/>
      <c r="D512" s="24"/>
      <c r="E512" s="24"/>
      <c r="F512" s="24"/>
      <c r="G512" s="24"/>
      <c r="H512" s="24"/>
      <c r="I512" s="24"/>
    </row>
    <row r="513" spans="3:9">
      <c r="C513" s="24"/>
      <c r="D513" s="24"/>
      <c r="E513" s="24"/>
      <c r="F513" s="24"/>
      <c r="G513" s="24"/>
      <c r="H513" s="24"/>
      <c r="I513" s="24"/>
    </row>
    <row r="514" spans="3:9">
      <c r="C514" s="24"/>
      <c r="D514" s="24"/>
      <c r="E514" s="24"/>
      <c r="F514" s="24"/>
      <c r="G514" s="24"/>
      <c r="H514" s="24"/>
      <c r="I514" s="24"/>
    </row>
    <row r="515" spans="3:9">
      <c r="C515" s="24"/>
      <c r="D515" s="24"/>
      <c r="E515" s="24"/>
      <c r="F515" s="24"/>
      <c r="G515" s="24"/>
      <c r="H515" s="24"/>
      <c r="I515" s="24"/>
    </row>
    <row r="516" spans="3:9">
      <c r="C516" s="24"/>
      <c r="D516" s="24"/>
      <c r="E516" s="24"/>
      <c r="F516" s="24"/>
      <c r="G516" s="24"/>
      <c r="H516" s="24"/>
      <c r="I516" s="24"/>
    </row>
    <row r="517" spans="3:9">
      <c r="C517" s="24"/>
      <c r="D517" s="24"/>
      <c r="E517" s="24"/>
      <c r="F517" s="24"/>
      <c r="G517" s="24"/>
      <c r="H517" s="24"/>
      <c r="I517" s="24"/>
    </row>
    <row r="518" spans="3:9">
      <c r="C518" s="24"/>
      <c r="D518" s="24"/>
      <c r="E518" s="24"/>
      <c r="F518" s="24"/>
      <c r="G518" s="24"/>
      <c r="H518" s="24"/>
      <c r="I518" s="24"/>
    </row>
    <row r="519" spans="3:9">
      <c r="C519" s="160"/>
      <c r="D519" s="24"/>
      <c r="E519" s="24"/>
      <c r="F519" s="24"/>
      <c r="G519" s="24"/>
      <c r="H519" s="24"/>
      <c r="I519" s="24"/>
    </row>
    <row r="520" spans="3:9">
      <c r="C520" s="24"/>
      <c r="D520" s="24"/>
      <c r="E520" s="24"/>
      <c r="F520" s="24"/>
      <c r="G520" s="24"/>
      <c r="H520" s="24"/>
      <c r="I520" s="24"/>
    </row>
    <row r="521" spans="3:9">
      <c r="C521" s="24"/>
      <c r="D521" s="24"/>
      <c r="E521" s="24"/>
      <c r="F521" s="24"/>
      <c r="G521" s="24"/>
      <c r="H521" s="24"/>
      <c r="I521" s="24"/>
    </row>
    <row r="522" spans="3:9">
      <c r="C522" s="24"/>
      <c r="D522" s="24"/>
      <c r="E522" s="24"/>
      <c r="F522" s="24"/>
      <c r="G522" s="24"/>
      <c r="H522" s="24"/>
      <c r="I522" s="24"/>
    </row>
    <row r="524" spans="3:9">
      <c r="C524" s="24"/>
      <c r="D524" s="24"/>
      <c r="E524" s="24"/>
      <c r="F524" s="24"/>
      <c r="G524" s="24"/>
      <c r="H524" s="24"/>
      <c r="I524" s="24"/>
    </row>
    <row r="525" spans="3:9">
      <c r="C525" s="24"/>
      <c r="D525" s="24"/>
      <c r="E525" s="24"/>
      <c r="F525" s="24"/>
      <c r="G525" s="24"/>
      <c r="H525" s="24"/>
      <c r="I525" s="24"/>
    </row>
    <row r="526" spans="3:9">
      <c r="C526" s="24"/>
      <c r="D526" s="24"/>
      <c r="E526" s="24"/>
      <c r="F526" s="24"/>
      <c r="G526" s="24"/>
      <c r="H526" s="24"/>
      <c r="I526" s="24"/>
    </row>
    <row r="527" spans="3:9">
      <c r="C527" s="24"/>
      <c r="D527" s="24"/>
      <c r="E527" s="24"/>
      <c r="F527" s="24"/>
      <c r="G527" s="24"/>
      <c r="H527" s="24"/>
      <c r="I527" s="24"/>
    </row>
    <row r="528" spans="3:9">
      <c r="C528" s="24"/>
      <c r="D528" s="24"/>
      <c r="E528" s="24"/>
      <c r="F528" s="24"/>
      <c r="G528" s="24"/>
      <c r="H528" s="24"/>
      <c r="I528" s="24"/>
    </row>
    <row r="529" spans="1:9">
      <c r="C529" s="24"/>
      <c r="D529" s="24"/>
      <c r="E529" s="24"/>
      <c r="F529" s="24"/>
      <c r="G529" s="24"/>
      <c r="H529" s="24"/>
      <c r="I529" s="24"/>
    </row>
    <row r="530" spans="1:9">
      <c r="C530" s="24"/>
      <c r="D530" s="24"/>
    </row>
    <row r="531" spans="1:9">
      <c r="E531" s="24"/>
      <c r="F531" s="24"/>
      <c r="G531" s="24"/>
      <c r="H531" s="24"/>
      <c r="I531" s="24"/>
    </row>
    <row r="532" spans="1:9">
      <c r="E532" s="24"/>
      <c r="F532" s="24"/>
      <c r="G532" s="24"/>
      <c r="H532" s="24"/>
      <c r="I532" s="24"/>
    </row>
    <row r="533" spans="1:9">
      <c r="E533" s="24"/>
      <c r="F533" s="24"/>
      <c r="G533" s="24"/>
      <c r="H533" s="24"/>
      <c r="I533" s="24"/>
    </row>
    <row r="534" spans="1:9">
      <c r="E534" s="24"/>
      <c r="F534" s="24"/>
      <c r="G534" s="24"/>
      <c r="H534" s="24"/>
      <c r="I534" s="24"/>
    </row>
    <row r="535" spans="1:9">
      <c r="E535" s="24"/>
      <c r="F535" s="24"/>
      <c r="G535" s="24"/>
      <c r="H535" s="24"/>
      <c r="I535" s="24"/>
    </row>
    <row r="536" spans="1:9">
      <c r="E536" s="24"/>
      <c r="F536" s="24"/>
      <c r="G536" s="24"/>
      <c r="H536" s="24"/>
      <c r="I536" s="24"/>
    </row>
    <row r="537" spans="1:9">
      <c r="E537" s="24"/>
      <c r="F537" s="24"/>
      <c r="G537" s="24"/>
      <c r="H537" s="24"/>
      <c r="I537" s="24"/>
    </row>
    <row r="538" spans="1:9">
      <c r="E538" s="24"/>
      <c r="F538" s="24"/>
      <c r="G538" s="24"/>
      <c r="H538" s="24"/>
      <c r="I538" s="24"/>
    </row>
    <row r="539" spans="1:9">
      <c r="E539" s="24"/>
      <c r="F539" s="24"/>
      <c r="G539" s="24"/>
      <c r="H539" s="24"/>
      <c r="I539" s="24"/>
    </row>
    <row r="540" spans="1:9">
      <c r="E540" s="24"/>
      <c r="F540" s="24"/>
      <c r="G540" s="24"/>
      <c r="H540" s="24"/>
      <c r="I540" s="24"/>
    </row>
    <row r="541" spans="1:9">
      <c r="C541" s="55"/>
      <c r="D541" s="56"/>
      <c r="E541" s="24"/>
      <c r="F541" s="24"/>
      <c r="G541" s="24"/>
      <c r="H541" s="24"/>
      <c r="I541" s="24"/>
    </row>
    <row r="543" spans="1:9">
      <c r="C543" s="25"/>
      <c r="D543" s="25"/>
      <c r="E543" s="25"/>
      <c r="F543" s="25"/>
      <c r="G543" s="25"/>
      <c r="H543" s="25"/>
      <c r="I543" s="25"/>
    </row>
    <row r="544" spans="1:9">
      <c r="A544" s="20"/>
    </row>
    <row r="545" spans="1:10">
      <c r="A545" s="20"/>
    </row>
    <row r="546" spans="1:10">
      <c r="A546" s="20"/>
    </row>
    <row r="547" spans="1:10">
      <c r="A547" s="153"/>
      <c r="B547" s="153"/>
      <c r="C547" s="153"/>
      <c r="D547" s="153"/>
      <c r="E547" s="153"/>
      <c r="F547" s="153"/>
      <c r="G547" s="153"/>
      <c r="H547" s="153"/>
      <c r="I547" s="153"/>
      <c r="J547" s="153"/>
    </row>
    <row r="548" spans="1:10">
      <c r="A548" s="40"/>
      <c r="B548" s="40"/>
      <c r="C548" s="57"/>
      <c r="D548" s="57"/>
      <c r="E548" s="39"/>
      <c r="F548" s="39"/>
      <c r="G548" s="39"/>
      <c r="H548" s="39"/>
      <c r="I548" s="39"/>
      <c r="J548" s="58"/>
    </row>
    <row r="549" spans="1:10">
      <c r="A549" s="40"/>
      <c r="B549" s="40"/>
      <c r="C549" s="39"/>
      <c r="D549" s="39"/>
      <c r="E549" s="39"/>
      <c r="F549" s="39"/>
      <c r="G549" s="39"/>
      <c r="H549" s="39"/>
      <c r="I549" s="39"/>
      <c r="J549" s="58"/>
    </row>
    <row r="550" spans="1:10">
      <c r="A550" s="40"/>
      <c r="B550" s="40"/>
      <c r="C550" s="39"/>
      <c r="D550" s="39"/>
      <c r="E550" s="39"/>
      <c r="F550" s="39"/>
      <c r="G550" s="39"/>
      <c r="H550" s="39"/>
      <c r="I550" s="39"/>
      <c r="J550" s="58"/>
    </row>
    <row r="551" spans="1:10">
      <c r="C551" s="24"/>
      <c r="D551" s="24"/>
      <c r="E551" s="39"/>
      <c r="F551" s="39"/>
      <c r="G551" s="39"/>
      <c r="H551" s="39"/>
      <c r="I551" s="39"/>
    </row>
    <row r="552" spans="1:10">
      <c r="A552" s="40"/>
      <c r="B552" s="40"/>
      <c r="C552" s="39"/>
      <c r="D552" s="39"/>
      <c r="E552" s="39"/>
      <c r="F552" s="39"/>
      <c r="G552" s="39"/>
      <c r="H552" s="39"/>
      <c r="I552" s="39"/>
      <c r="J552" s="58"/>
    </row>
    <row r="553" spans="1:10">
      <c r="A553" s="40"/>
      <c r="B553" s="40"/>
      <c r="C553" s="39"/>
      <c r="D553" s="39"/>
      <c r="E553" s="39"/>
      <c r="F553" s="39"/>
      <c r="G553" s="39"/>
      <c r="H553" s="39"/>
      <c r="I553" s="39"/>
      <c r="J553" s="58"/>
    </row>
    <row r="554" spans="1:10">
      <c r="A554" s="40"/>
      <c r="B554" s="40"/>
      <c r="C554" s="39"/>
      <c r="D554" s="39"/>
      <c r="E554" s="39"/>
      <c r="F554" s="39"/>
      <c r="G554" s="39"/>
      <c r="H554" s="39"/>
      <c r="I554" s="39"/>
      <c r="J554" s="58"/>
    </row>
    <row r="555" spans="1:10">
      <c r="A555" s="40"/>
      <c r="B555" s="40"/>
      <c r="C555" s="39"/>
      <c r="D555" s="39"/>
      <c r="E555" s="39"/>
      <c r="F555" s="39"/>
      <c r="G555" s="39"/>
      <c r="H555" s="39"/>
      <c r="I555" s="39"/>
      <c r="J555" s="58"/>
    </row>
    <row r="556" spans="1:10">
      <c r="A556" s="40"/>
      <c r="B556" s="59"/>
      <c r="C556" s="39"/>
      <c r="D556" s="39"/>
      <c r="E556" s="39"/>
      <c r="F556" s="39"/>
      <c r="G556" s="39"/>
      <c r="H556" s="39"/>
      <c r="I556" s="39"/>
      <c r="J556" s="58"/>
    </row>
    <row r="557" spans="1:10">
      <c r="A557" s="40"/>
      <c r="B557" s="59"/>
      <c r="C557" s="39"/>
      <c r="D557" s="39"/>
      <c r="E557" s="39"/>
      <c r="F557" s="39"/>
      <c r="G557" s="39"/>
      <c r="H557" s="39"/>
      <c r="I557" s="39"/>
      <c r="J557" s="58"/>
    </row>
    <row r="558" spans="1:10">
      <c r="A558" s="40"/>
      <c r="B558" s="40"/>
      <c r="C558" s="39"/>
      <c r="D558" s="39"/>
      <c r="E558" s="39"/>
      <c r="F558" s="39"/>
      <c r="G558" s="39"/>
      <c r="H558" s="39"/>
      <c r="I558" s="39"/>
      <c r="J558" s="58"/>
    </row>
    <row r="559" spans="1:10">
      <c r="A559" s="40"/>
      <c r="B559" s="40"/>
      <c r="C559" s="39"/>
      <c r="D559" s="39"/>
      <c r="E559" s="39"/>
      <c r="F559" s="39"/>
      <c r="G559" s="39"/>
      <c r="H559" s="39"/>
      <c r="I559" s="39"/>
      <c r="J559" s="58"/>
    </row>
    <row r="560" spans="1:10">
      <c r="C560" s="24"/>
      <c r="D560" s="24"/>
      <c r="E560" s="39"/>
      <c r="F560" s="39"/>
      <c r="G560" s="39"/>
      <c r="H560" s="39"/>
      <c r="I560" s="39"/>
    </row>
    <row r="561" spans="1:10">
      <c r="A561" s="40"/>
      <c r="B561" s="40"/>
      <c r="C561" s="39"/>
      <c r="D561" s="39"/>
      <c r="E561" s="39"/>
      <c r="F561" s="39"/>
      <c r="G561" s="39"/>
      <c r="H561" s="39"/>
      <c r="I561" s="39"/>
      <c r="J561" s="58"/>
    </row>
    <row r="562" spans="1:10">
      <c r="A562" s="40"/>
      <c r="B562" s="40"/>
      <c r="C562" s="39"/>
      <c r="D562" s="39"/>
      <c r="E562" s="39"/>
      <c r="F562" s="39"/>
      <c r="G562" s="39"/>
      <c r="H562" s="39"/>
      <c r="I562" s="39"/>
      <c r="J562" s="58"/>
    </row>
    <row r="563" spans="1:10">
      <c r="A563" s="40"/>
      <c r="B563" s="40"/>
      <c r="C563" s="39"/>
      <c r="D563" s="39"/>
      <c r="E563" s="39"/>
      <c r="F563" s="39"/>
      <c r="G563" s="39"/>
      <c r="H563" s="39"/>
      <c r="I563" s="39"/>
      <c r="J563" s="58"/>
    </row>
    <row r="564" spans="1:10">
      <c r="A564" s="40"/>
      <c r="B564" s="40"/>
      <c r="C564" s="39"/>
      <c r="D564" s="161"/>
      <c r="E564" s="39"/>
      <c r="F564" s="39"/>
      <c r="G564" s="39"/>
      <c r="H564" s="39"/>
      <c r="I564" s="39"/>
      <c r="J564" s="58"/>
    </row>
    <row r="565" spans="1:10">
      <c r="A565" s="40"/>
      <c r="B565" s="40"/>
      <c r="C565" s="39"/>
      <c r="D565" s="39"/>
      <c r="E565" s="39"/>
      <c r="F565" s="39"/>
      <c r="G565" s="39"/>
      <c r="H565" s="39"/>
      <c r="I565" s="39"/>
      <c r="J565" s="58"/>
    </row>
    <row r="566" spans="1:10">
      <c r="A566" s="40"/>
      <c r="B566" s="40"/>
      <c r="C566" s="39"/>
      <c r="D566" s="39"/>
      <c r="E566" s="39"/>
      <c r="F566" s="39"/>
      <c r="G566" s="39"/>
      <c r="H566" s="39"/>
      <c r="I566" s="39"/>
      <c r="J566" s="58"/>
    </row>
    <row r="567" spans="1:10">
      <c r="A567" s="40"/>
      <c r="B567" s="40"/>
      <c r="C567" s="39"/>
      <c r="D567" s="39"/>
      <c r="E567" s="39"/>
      <c r="F567" s="39"/>
      <c r="G567" s="39"/>
      <c r="H567" s="39"/>
      <c r="I567" s="39"/>
      <c r="J567" s="58"/>
    </row>
    <row r="568" spans="1:10">
      <c r="A568" s="40"/>
      <c r="B568" s="40"/>
      <c r="C568" s="39"/>
      <c r="D568" s="39"/>
      <c r="E568" s="39"/>
      <c r="F568" s="39"/>
      <c r="G568" s="39"/>
      <c r="H568" s="39"/>
      <c r="I568" s="39"/>
      <c r="J568" s="58"/>
    </row>
    <row r="569" spans="1:10">
      <c r="A569" s="40"/>
      <c r="B569" s="40"/>
      <c r="C569" s="39"/>
      <c r="D569" s="39"/>
      <c r="E569" s="39"/>
      <c r="F569" s="39"/>
      <c r="G569" s="39"/>
      <c r="H569" s="39"/>
      <c r="I569" s="39"/>
      <c r="J569" s="58"/>
    </row>
    <row r="570" spans="1:10">
      <c r="A570" s="40"/>
      <c r="B570" s="40"/>
      <c r="C570" s="39"/>
      <c r="D570" s="39"/>
      <c r="E570" s="39"/>
      <c r="F570" s="39"/>
      <c r="G570" s="39"/>
      <c r="H570" s="39"/>
      <c r="I570" s="39"/>
      <c r="J570" s="58"/>
    </row>
    <row r="571" spans="1:10">
      <c r="A571" s="40"/>
      <c r="B571" s="59"/>
      <c r="C571" s="39"/>
      <c r="D571" s="39"/>
      <c r="E571" s="39"/>
      <c r="F571" s="39"/>
      <c r="G571" s="39"/>
      <c r="H571" s="39"/>
      <c r="I571" s="39"/>
      <c r="J571" s="58"/>
    </row>
    <row r="577" spans="1:10">
      <c r="C577" s="60"/>
      <c r="D577" s="60"/>
      <c r="E577" s="60"/>
      <c r="F577" s="40"/>
      <c r="G577" s="40"/>
      <c r="H577" s="40"/>
      <c r="I577" s="40"/>
    </row>
    <row r="580" spans="1:10">
      <c r="C580" s="26"/>
      <c r="D580" s="26"/>
      <c r="E580" s="47"/>
      <c r="F580" s="47"/>
      <c r="G580" s="47"/>
      <c r="H580" s="47"/>
      <c r="I580" s="47"/>
    </row>
    <row r="581" spans="1:10">
      <c r="A581" s="20"/>
    </row>
    <row r="582" spans="1:10">
      <c r="A582" s="20"/>
    </row>
    <row r="583" spans="1:10">
      <c r="A583" s="153"/>
      <c r="B583" s="153"/>
      <c r="C583" s="153"/>
      <c r="D583" s="153"/>
      <c r="E583" s="153"/>
      <c r="F583" s="153"/>
      <c r="G583" s="153"/>
      <c r="H583" s="153"/>
      <c r="I583" s="153"/>
      <c r="J583" s="153"/>
    </row>
    <row r="584" spans="1:10">
      <c r="C584" s="25"/>
      <c r="D584" s="25"/>
      <c r="E584" s="25"/>
      <c r="F584" s="25"/>
      <c r="G584" s="25"/>
      <c r="H584" s="25"/>
      <c r="I584" s="25"/>
    </row>
    <row r="585" spans="1:10">
      <c r="C585" s="51"/>
      <c r="D585" s="47"/>
      <c r="E585" s="24"/>
      <c r="F585" s="24"/>
      <c r="G585" s="24"/>
      <c r="H585" s="24"/>
      <c r="I585" s="24"/>
      <c r="J585" s="30"/>
    </row>
    <row r="586" spans="1:10">
      <c r="C586" s="51"/>
      <c r="D586" s="47"/>
      <c r="E586" s="24"/>
      <c r="F586" s="24"/>
      <c r="G586" s="24"/>
      <c r="H586" s="24"/>
      <c r="I586" s="24"/>
      <c r="J586" s="54"/>
    </row>
    <row r="587" spans="1:10">
      <c r="C587" s="51"/>
      <c r="D587" s="47"/>
      <c r="E587" s="24"/>
      <c r="F587" s="24"/>
      <c r="G587" s="24"/>
      <c r="H587" s="24"/>
      <c r="I587" s="24"/>
      <c r="J587" s="30"/>
    </row>
    <row r="588" spans="1:10">
      <c r="C588" s="51"/>
      <c r="D588" s="47"/>
      <c r="E588" s="24"/>
      <c r="F588" s="24"/>
      <c r="G588" s="24"/>
      <c r="H588" s="24"/>
      <c r="I588" s="24"/>
      <c r="J588" s="54"/>
    </row>
    <row r="589" spans="1:10">
      <c r="C589" s="51"/>
      <c r="D589" s="47"/>
      <c r="E589" s="24"/>
      <c r="F589" s="24"/>
      <c r="G589" s="24"/>
      <c r="H589" s="24"/>
      <c r="I589" s="24"/>
      <c r="J589" s="54"/>
    </row>
    <row r="590" spans="1:10">
      <c r="C590" s="51"/>
      <c r="D590" s="47"/>
      <c r="E590" s="24"/>
      <c r="F590" s="24"/>
      <c r="G590" s="24"/>
      <c r="H590" s="24"/>
      <c r="I590" s="24"/>
      <c r="J590" s="54"/>
    </row>
    <row r="591" spans="1:10">
      <c r="C591" s="51"/>
      <c r="D591" s="51"/>
      <c r="E591" s="51"/>
      <c r="F591" s="51"/>
      <c r="G591" s="51"/>
      <c r="H591" s="51"/>
      <c r="I591" s="51"/>
      <c r="J591" s="54"/>
    </row>
    <row r="592" spans="1:10">
      <c r="B592" s="20"/>
      <c r="C592" s="51"/>
      <c r="D592" s="51"/>
      <c r="E592" s="51"/>
      <c r="F592" s="51"/>
      <c r="G592" s="51"/>
      <c r="H592" s="51"/>
      <c r="I592" s="51"/>
      <c r="J592" s="54"/>
    </row>
    <row r="593" spans="10:10">
      <c r="J593" s="54"/>
    </row>
    <row r="617" spans="1:10">
      <c r="C617" s="25"/>
      <c r="D617" s="25"/>
      <c r="E617" s="25"/>
      <c r="F617" s="25"/>
      <c r="G617" s="25"/>
      <c r="H617" s="25"/>
      <c r="I617" s="25"/>
    </row>
    <row r="618" spans="1:10">
      <c r="A618" s="20"/>
    </row>
    <row r="619" spans="1:10">
      <c r="A619" s="20"/>
    </row>
    <row r="620" spans="1:10">
      <c r="A620" s="153"/>
      <c r="B620" s="153"/>
      <c r="C620" s="153"/>
      <c r="D620" s="153"/>
      <c r="E620" s="153"/>
      <c r="F620" s="153"/>
      <c r="G620" s="153"/>
      <c r="H620" s="153"/>
      <c r="I620" s="153"/>
      <c r="J620" s="153"/>
    </row>
    <row r="621" spans="1:10">
      <c r="A621" s="61"/>
      <c r="B621" s="61"/>
      <c r="C621" s="62"/>
      <c r="D621" s="25"/>
      <c r="E621" s="62"/>
      <c r="F621" s="62"/>
      <c r="G621" s="62"/>
      <c r="H621" s="62"/>
      <c r="I621" s="62"/>
      <c r="J621" s="61"/>
    </row>
    <row r="622" spans="1:10">
      <c r="A622" s="61"/>
      <c r="B622" s="61"/>
      <c r="C622" s="63"/>
      <c r="D622" s="47"/>
      <c r="E622" s="64"/>
      <c r="F622" s="64"/>
      <c r="G622" s="64"/>
      <c r="H622" s="64"/>
      <c r="I622" s="64"/>
      <c r="J622" s="61"/>
    </row>
    <row r="623" spans="1:10">
      <c r="A623" s="61"/>
      <c r="B623" s="61"/>
      <c r="C623" s="63"/>
      <c r="D623" s="47"/>
      <c r="E623" s="64"/>
      <c r="F623" s="64"/>
      <c r="G623" s="64"/>
      <c r="H623" s="64"/>
      <c r="I623" s="64"/>
      <c r="J623" s="61"/>
    </row>
    <row r="624" spans="1:10">
      <c r="A624" s="61"/>
      <c r="B624" s="61"/>
      <c r="C624" s="63"/>
      <c r="D624" s="47"/>
      <c r="E624" s="64"/>
      <c r="F624" s="64"/>
      <c r="G624" s="64"/>
      <c r="H624" s="64"/>
      <c r="I624" s="64"/>
      <c r="J624" s="61"/>
    </row>
    <row r="625" spans="1:10">
      <c r="A625" s="61"/>
      <c r="B625" s="61"/>
      <c r="C625" s="63"/>
      <c r="D625" s="47"/>
      <c r="E625" s="64"/>
      <c r="F625" s="64"/>
      <c r="G625" s="64"/>
      <c r="H625" s="64"/>
      <c r="I625" s="64"/>
      <c r="J625" s="65"/>
    </row>
    <row r="626" spans="1:10">
      <c r="C626" s="47"/>
      <c r="D626" s="47"/>
      <c r="E626" s="64"/>
      <c r="F626" s="64"/>
      <c r="G626" s="64"/>
      <c r="H626" s="64"/>
      <c r="I626" s="64"/>
      <c r="J626" s="54"/>
    </row>
    <row r="627" spans="1:10">
      <c r="C627" s="47"/>
      <c r="D627" s="47"/>
      <c r="E627" s="64"/>
      <c r="F627" s="64"/>
      <c r="G627" s="64"/>
      <c r="H627" s="64"/>
      <c r="I627" s="64"/>
      <c r="J627" s="54"/>
    </row>
    <row r="628" spans="1:10">
      <c r="A628" s="61"/>
      <c r="B628" s="61"/>
      <c r="C628" s="47"/>
      <c r="D628" s="47"/>
      <c r="E628" s="64"/>
      <c r="F628" s="64"/>
      <c r="G628" s="64"/>
      <c r="H628" s="64"/>
      <c r="I628" s="64"/>
      <c r="J628" s="54"/>
    </row>
    <row r="629" spans="1:10">
      <c r="A629" s="61"/>
      <c r="B629" s="61"/>
      <c r="C629" s="47"/>
      <c r="D629" s="47"/>
      <c r="E629" s="64"/>
      <c r="F629" s="64"/>
      <c r="G629" s="64"/>
      <c r="H629" s="64"/>
      <c r="I629" s="64"/>
      <c r="J629" s="54"/>
    </row>
    <row r="630" spans="1:10">
      <c r="A630" s="61"/>
      <c r="B630" s="61"/>
      <c r="C630" s="47"/>
      <c r="D630" s="47"/>
      <c r="E630" s="64"/>
      <c r="F630" s="64"/>
      <c r="G630" s="64"/>
      <c r="H630" s="64"/>
      <c r="I630" s="64"/>
      <c r="J630" s="30"/>
    </row>
    <row r="631" spans="1:10">
      <c r="A631" s="61"/>
      <c r="B631" s="61"/>
      <c r="C631" s="47"/>
      <c r="D631" s="47"/>
      <c r="E631" s="64"/>
      <c r="F631" s="64"/>
      <c r="G631" s="64"/>
      <c r="H631" s="64"/>
      <c r="I631" s="64"/>
    </row>
    <row r="632" spans="1:10">
      <c r="A632" s="61"/>
      <c r="B632" s="61"/>
      <c r="C632" s="47"/>
      <c r="D632" s="47"/>
      <c r="E632" s="64"/>
      <c r="F632" s="64"/>
      <c r="G632" s="64"/>
      <c r="H632" s="64"/>
      <c r="I632" s="64"/>
      <c r="J632" s="54"/>
    </row>
    <row r="633" spans="1:10">
      <c r="C633" s="47"/>
      <c r="D633" s="47"/>
      <c r="E633" s="64"/>
      <c r="F633" s="64"/>
      <c r="G633" s="64"/>
      <c r="H633" s="64"/>
      <c r="I633" s="64"/>
      <c r="J633" s="54"/>
    </row>
    <row r="634" spans="1:10">
      <c r="C634" s="47"/>
      <c r="D634" s="47"/>
      <c r="E634" s="64"/>
      <c r="F634" s="64"/>
      <c r="G634" s="64"/>
      <c r="H634" s="64"/>
      <c r="I634" s="64"/>
      <c r="J634" s="54"/>
    </row>
    <row r="635" spans="1:10">
      <c r="C635" s="47"/>
      <c r="D635" s="47"/>
      <c r="E635" s="64"/>
      <c r="F635" s="64"/>
      <c r="G635" s="64"/>
      <c r="H635" s="64"/>
      <c r="I635" s="64"/>
      <c r="J635" s="54"/>
    </row>
    <row r="636" spans="1:10">
      <c r="C636" s="51"/>
      <c r="D636" s="51"/>
      <c r="E636" s="51"/>
      <c r="F636" s="51"/>
      <c r="G636" s="51"/>
      <c r="H636" s="51"/>
      <c r="I636" s="51"/>
      <c r="J636" s="54"/>
    </row>
    <row r="637" spans="1:10">
      <c r="J637" s="54"/>
    </row>
    <row r="653" spans="1:9">
      <c r="C653" s="26"/>
      <c r="D653" s="26"/>
      <c r="E653" s="26"/>
      <c r="F653" s="26"/>
      <c r="G653" s="26"/>
      <c r="H653" s="26"/>
      <c r="I653" s="26"/>
    </row>
    <row r="654" spans="1:9">
      <c r="C654" s="26"/>
      <c r="D654" s="26"/>
      <c r="E654" s="26"/>
      <c r="F654" s="26"/>
      <c r="G654" s="26"/>
      <c r="H654" s="26"/>
      <c r="I654" s="26"/>
    </row>
    <row r="655" spans="1:9">
      <c r="A655" s="20"/>
    </row>
    <row r="656" spans="1:9">
      <c r="A656" s="20"/>
    </row>
    <row r="657" spans="1:10">
      <c r="A657" s="153"/>
      <c r="B657" s="153"/>
      <c r="C657" s="153"/>
      <c r="D657" s="153"/>
      <c r="E657" s="153"/>
      <c r="F657" s="153"/>
      <c r="G657" s="153"/>
      <c r="H657" s="153"/>
      <c r="I657" s="153"/>
      <c r="J657" s="153"/>
    </row>
    <row r="658" spans="1:10">
      <c r="C658" s="25"/>
      <c r="D658" s="25"/>
      <c r="E658" s="25"/>
      <c r="F658" s="25"/>
      <c r="G658" s="25"/>
      <c r="H658" s="25"/>
      <c r="I658" s="25"/>
    </row>
    <row r="659" spans="1:10">
      <c r="C659" s="24"/>
      <c r="D659" s="24"/>
      <c r="E659" s="24"/>
      <c r="F659" s="24"/>
      <c r="G659" s="24"/>
      <c r="H659" s="24"/>
      <c r="I659" s="24"/>
    </row>
    <row r="660" spans="1:10">
      <c r="C660" s="24"/>
      <c r="D660" s="24"/>
      <c r="E660" s="24"/>
      <c r="F660" s="24"/>
      <c r="G660" s="24"/>
      <c r="H660" s="24"/>
      <c r="I660" s="24"/>
    </row>
    <row r="661" spans="1:10">
      <c r="C661" s="24"/>
      <c r="D661" s="24"/>
      <c r="E661" s="24"/>
      <c r="F661" s="24"/>
      <c r="G661" s="24"/>
      <c r="H661" s="24"/>
      <c r="I661" s="24"/>
    </row>
    <row r="662" spans="1:10">
      <c r="C662" s="24"/>
      <c r="D662" s="24"/>
      <c r="E662" s="24"/>
      <c r="F662" s="24"/>
      <c r="G662" s="24"/>
      <c r="H662" s="24"/>
      <c r="I662" s="24"/>
      <c r="J662" s="44"/>
    </row>
    <row r="663" spans="1:10">
      <c r="C663" s="24"/>
      <c r="D663" s="24"/>
      <c r="E663" s="24"/>
      <c r="F663" s="24"/>
      <c r="G663" s="24"/>
      <c r="H663" s="24"/>
      <c r="I663" s="24"/>
      <c r="J663" s="44"/>
    </row>
    <row r="664" spans="1:10">
      <c r="C664" s="24"/>
      <c r="D664" s="24"/>
      <c r="E664" s="24"/>
      <c r="F664" s="24"/>
      <c r="G664" s="24"/>
      <c r="H664" s="24"/>
      <c r="I664" s="24"/>
    </row>
    <row r="665" spans="1:10">
      <c r="C665" s="24"/>
      <c r="D665" s="24"/>
      <c r="E665" s="24"/>
      <c r="F665" s="24"/>
      <c r="G665" s="24"/>
      <c r="H665" s="24"/>
      <c r="I665" s="24"/>
    </row>
    <row r="666" spans="1:10">
      <c r="C666" s="24"/>
      <c r="D666" s="24"/>
      <c r="E666" s="24"/>
      <c r="F666" s="24"/>
      <c r="G666" s="24"/>
      <c r="H666" s="24"/>
      <c r="I666" s="24"/>
    </row>
    <row r="668" spans="1:10">
      <c r="C668" s="66"/>
      <c r="D668" s="67"/>
      <c r="E668" s="67"/>
      <c r="F668" s="67"/>
      <c r="G668" s="67"/>
      <c r="H668" s="67"/>
      <c r="I668" s="67"/>
    </row>
    <row r="669" spans="1:10">
      <c r="E669" s="26"/>
      <c r="F669" s="26"/>
      <c r="G669" s="26"/>
      <c r="H669" s="26"/>
      <c r="I669" s="26"/>
    </row>
    <row r="670" spans="1:10">
      <c r="C670" s="66"/>
      <c r="D670" s="24"/>
      <c r="E670" s="67"/>
      <c r="F670" s="67"/>
      <c r="G670" s="67"/>
      <c r="H670" s="67"/>
      <c r="I670" s="67"/>
    </row>
    <row r="671" spans="1:10">
      <c r="E671" s="26"/>
      <c r="F671" s="26"/>
      <c r="G671" s="26"/>
      <c r="H671" s="26"/>
      <c r="I671" s="26"/>
    </row>
    <row r="672" spans="1:10">
      <c r="C672" s="66"/>
      <c r="D672" s="24"/>
      <c r="E672" s="67"/>
      <c r="F672" s="67"/>
      <c r="G672" s="67"/>
      <c r="H672" s="67"/>
      <c r="I672" s="67"/>
    </row>
    <row r="673" spans="3:9">
      <c r="E673" s="26"/>
      <c r="F673" s="26"/>
      <c r="G673" s="26"/>
      <c r="H673" s="26"/>
      <c r="I673" s="26"/>
    </row>
    <row r="674" spans="3:9">
      <c r="C674" s="24"/>
      <c r="D674" s="24"/>
      <c r="E674" s="67"/>
      <c r="F674" s="67"/>
      <c r="G674" s="67"/>
      <c r="H674" s="67"/>
      <c r="I674" s="67"/>
    </row>
    <row r="675" spans="3:9">
      <c r="E675" s="67"/>
      <c r="F675" s="67"/>
      <c r="G675" s="67"/>
      <c r="H675" s="67"/>
      <c r="I675" s="67"/>
    </row>
    <row r="676" spans="3:9">
      <c r="C676" s="26"/>
      <c r="D676" s="26"/>
      <c r="E676" s="67"/>
      <c r="F676" s="67"/>
      <c r="G676" s="67"/>
      <c r="H676" s="67"/>
      <c r="I676" s="67"/>
    </row>
    <row r="677" spans="3:9">
      <c r="E677" s="24"/>
      <c r="F677" s="24"/>
      <c r="G677" s="24"/>
      <c r="H677" s="24"/>
      <c r="I677" s="24"/>
    </row>
    <row r="678" spans="3:9">
      <c r="E678" s="24"/>
      <c r="F678" s="24"/>
      <c r="G678" s="24"/>
      <c r="H678" s="24"/>
      <c r="I678" s="24"/>
    </row>
    <row r="679" spans="3:9">
      <c r="E679" s="24"/>
      <c r="F679" s="24"/>
      <c r="G679" s="24"/>
      <c r="H679" s="24"/>
      <c r="I679" s="24"/>
    </row>
    <row r="680" spans="3:9">
      <c r="E680" s="24"/>
      <c r="F680" s="24"/>
      <c r="G680" s="24"/>
      <c r="H680" s="24"/>
      <c r="I680" s="24"/>
    </row>
    <row r="681" spans="3:9">
      <c r="E681" s="24"/>
      <c r="F681" s="24"/>
      <c r="G681" s="24"/>
      <c r="H681" s="24"/>
      <c r="I681" s="24"/>
    </row>
    <row r="682" spans="3:9">
      <c r="E682" s="24"/>
      <c r="F682" s="24"/>
      <c r="G682" s="24"/>
      <c r="H682" s="24"/>
      <c r="I682" s="24"/>
    </row>
    <row r="683" spans="3:9">
      <c r="E683" s="24"/>
      <c r="F683" s="24"/>
      <c r="G683" s="24"/>
      <c r="H683" s="24"/>
      <c r="I683" s="24"/>
    </row>
    <row r="684" spans="3:9">
      <c r="E684" s="24"/>
      <c r="F684" s="24"/>
      <c r="G684" s="24"/>
      <c r="H684" s="24"/>
      <c r="I684" s="24"/>
    </row>
    <row r="685" spans="3:9">
      <c r="E685" s="160"/>
      <c r="F685" s="160"/>
      <c r="G685" s="160"/>
      <c r="H685" s="160"/>
      <c r="I685" s="160"/>
    </row>
    <row r="686" spans="3:9">
      <c r="E686" s="24"/>
      <c r="F686" s="24"/>
      <c r="G686" s="24"/>
      <c r="H686" s="24"/>
      <c r="I686" s="24"/>
    </row>
    <row r="687" spans="3:9">
      <c r="E687" s="24"/>
      <c r="F687" s="24"/>
      <c r="G687" s="24"/>
      <c r="H687" s="24"/>
      <c r="I687" s="24"/>
    </row>
    <row r="688" spans="3:9">
      <c r="E688" s="24"/>
      <c r="F688" s="24"/>
      <c r="G688" s="24"/>
      <c r="H688" s="24"/>
      <c r="I688" s="24"/>
    </row>
    <row r="689" spans="1:10">
      <c r="C689" s="68"/>
      <c r="D689" s="68"/>
      <c r="E689" s="68"/>
      <c r="F689" s="68"/>
      <c r="G689" s="68"/>
      <c r="H689" s="68"/>
      <c r="I689" s="68"/>
    </row>
    <row r="690" spans="1:10">
      <c r="E690" s="26"/>
      <c r="F690" s="26"/>
      <c r="G690" s="26"/>
      <c r="H690" s="26"/>
      <c r="I690" s="26"/>
    </row>
    <row r="691" spans="1:10">
      <c r="C691" s="25"/>
      <c r="D691" s="25"/>
      <c r="E691" s="25"/>
      <c r="F691" s="25"/>
      <c r="G691" s="25"/>
      <c r="H691" s="25"/>
      <c r="I691" s="25"/>
    </row>
    <row r="692" spans="1:10">
      <c r="A692" s="20"/>
    </row>
    <row r="694" spans="1:10">
      <c r="A694" s="153"/>
      <c r="B694" s="153"/>
      <c r="C694" s="153"/>
      <c r="D694" s="153"/>
      <c r="E694" s="153"/>
      <c r="F694" s="153"/>
      <c r="G694" s="153"/>
      <c r="H694" s="153"/>
      <c r="I694" s="153"/>
    </row>
    <row r="695" spans="1:10">
      <c r="C695" s="25"/>
      <c r="D695" s="69"/>
      <c r="E695" s="25"/>
      <c r="F695" s="25"/>
      <c r="G695" s="25"/>
      <c r="H695" s="25"/>
      <c r="I695" s="25"/>
    </row>
    <row r="696" spans="1:10">
      <c r="C696" s="24"/>
      <c r="D696" s="24"/>
      <c r="E696" s="24"/>
      <c r="F696" s="24"/>
      <c r="G696" s="24"/>
      <c r="H696" s="24"/>
      <c r="I696" s="24"/>
      <c r="J696" s="70"/>
    </row>
    <row r="697" spans="1:10">
      <c r="C697" s="24"/>
      <c r="D697" s="24"/>
      <c r="E697" s="24"/>
      <c r="F697" s="24"/>
      <c r="G697" s="24"/>
      <c r="H697" s="24"/>
      <c r="I697" s="24"/>
      <c r="J697" s="44"/>
    </row>
    <row r="698" spans="1:10">
      <c r="C698" s="24"/>
      <c r="D698" s="24"/>
      <c r="E698" s="24"/>
      <c r="F698" s="24"/>
      <c r="G698" s="24"/>
      <c r="H698" s="24"/>
      <c r="I698" s="24"/>
      <c r="J698" s="44"/>
    </row>
    <row r="699" spans="1:10">
      <c r="C699" s="24"/>
      <c r="D699" s="24"/>
      <c r="E699" s="24"/>
      <c r="F699" s="24"/>
      <c r="G699" s="24"/>
      <c r="H699" s="24"/>
      <c r="I699" s="24"/>
      <c r="J699" s="70"/>
    </row>
    <row r="700" spans="1:10">
      <c r="C700" s="66"/>
      <c r="D700" s="69"/>
      <c r="E700" s="71"/>
      <c r="F700" s="71"/>
      <c r="G700" s="71"/>
      <c r="H700" s="71"/>
      <c r="I700" s="71"/>
      <c r="J700" s="70"/>
    </row>
    <row r="701" spans="1:10">
      <c r="J701" s="70"/>
    </row>
    <row r="703" spans="1:10">
      <c r="J703" s="70"/>
    </row>
    <row r="704" spans="1:10">
      <c r="J704" s="70"/>
    </row>
    <row r="705" spans="3:10">
      <c r="C705" s="66"/>
      <c r="D705" s="67"/>
      <c r="E705" s="67"/>
      <c r="F705" s="67"/>
      <c r="G705" s="67"/>
      <c r="H705" s="67"/>
      <c r="I705" s="67"/>
      <c r="J705" s="72"/>
    </row>
    <row r="707" spans="3:10">
      <c r="C707" s="66"/>
      <c r="D707" s="24"/>
      <c r="E707" s="67"/>
      <c r="F707" s="67"/>
      <c r="G707" s="67"/>
      <c r="H707" s="67"/>
      <c r="I707" s="67"/>
    </row>
    <row r="709" spans="3:10">
      <c r="C709" s="66"/>
      <c r="D709" s="24"/>
      <c r="E709" s="67"/>
      <c r="F709" s="67"/>
      <c r="G709" s="67"/>
      <c r="H709" s="67"/>
      <c r="I709" s="67"/>
    </row>
    <row r="711" spans="3:10">
      <c r="C711" s="24"/>
      <c r="D711" s="24"/>
      <c r="E711" s="67"/>
      <c r="F711" s="67"/>
      <c r="G711" s="67"/>
      <c r="H711" s="67"/>
      <c r="I711" s="67"/>
    </row>
    <row r="712" spans="3:10">
      <c r="E712" s="67"/>
      <c r="F712" s="67"/>
      <c r="G712" s="67"/>
      <c r="H712" s="67"/>
      <c r="I712" s="67"/>
    </row>
    <row r="713" spans="3:10">
      <c r="C713" s="26"/>
      <c r="D713" s="26"/>
      <c r="E713" s="67"/>
      <c r="F713" s="67"/>
      <c r="G713" s="67"/>
      <c r="H713" s="67"/>
      <c r="I713" s="67"/>
    </row>
    <row r="714" spans="3:10">
      <c r="E714" s="24"/>
      <c r="F714" s="24"/>
      <c r="G714" s="24"/>
      <c r="H714" s="24"/>
      <c r="I714" s="24"/>
    </row>
    <row r="715" spans="3:10">
      <c r="E715" s="24"/>
      <c r="F715" s="24"/>
      <c r="G715" s="24"/>
      <c r="H715" s="24"/>
      <c r="I715" s="24"/>
    </row>
    <row r="716" spans="3:10">
      <c r="E716" s="24"/>
      <c r="F716" s="24"/>
      <c r="G716" s="24"/>
      <c r="H716" s="24"/>
      <c r="I716" s="24"/>
    </row>
    <row r="717" spans="3:10">
      <c r="E717" s="24"/>
      <c r="F717" s="24"/>
      <c r="G717" s="24"/>
      <c r="H717" s="24"/>
      <c r="I717" s="24"/>
    </row>
    <row r="718" spans="3:10">
      <c r="E718" s="24"/>
      <c r="F718" s="24"/>
      <c r="G718" s="24"/>
      <c r="H718" s="24"/>
      <c r="I718" s="24"/>
    </row>
    <row r="719" spans="3:10">
      <c r="E719" s="24"/>
      <c r="F719" s="24"/>
      <c r="G719" s="24"/>
      <c r="H719" s="24"/>
      <c r="I719" s="24"/>
    </row>
    <row r="720" spans="3:10">
      <c r="E720" s="24"/>
      <c r="F720" s="24"/>
      <c r="G720" s="24"/>
      <c r="H720" s="24"/>
      <c r="I720" s="24"/>
    </row>
    <row r="721" spans="1:10">
      <c r="E721" s="24"/>
      <c r="F721" s="24"/>
      <c r="G721" s="24"/>
      <c r="H721" s="24"/>
      <c r="I721" s="24"/>
    </row>
    <row r="722" spans="1:10">
      <c r="E722" s="24"/>
      <c r="F722" s="24"/>
      <c r="G722" s="24"/>
      <c r="H722" s="24"/>
      <c r="I722" s="24"/>
    </row>
    <row r="723" spans="1:10">
      <c r="E723" s="24"/>
      <c r="F723" s="24"/>
      <c r="G723" s="24"/>
      <c r="H723" s="24"/>
      <c r="I723" s="24"/>
    </row>
    <row r="724" spans="1:10">
      <c r="E724" s="24"/>
      <c r="F724" s="24"/>
      <c r="G724" s="24"/>
      <c r="H724" s="24"/>
      <c r="I724" s="24"/>
    </row>
    <row r="725" spans="1:10">
      <c r="E725" s="24"/>
      <c r="F725" s="24"/>
      <c r="G725" s="24"/>
      <c r="H725" s="24"/>
      <c r="I725" s="24"/>
    </row>
    <row r="728" spans="1:10">
      <c r="C728" s="25"/>
      <c r="D728" s="25"/>
      <c r="E728" s="25"/>
      <c r="F728" s="25"/>
      <c r="G728" s="25"/>
      <c r="H728" s="25"/>
      <c r="I728" s="25"/>
    </row>
    <row r="729" spans="1:10">
      <c r="A729" s="20"/>
    </row>
    <row r="731" spans="1:10">
      <c r="A731" s="153"/>
      <c r="B731" s="153"/>
      <c r="C731" s="153"/>
      <c r="D731" s="153"/>
      <c r="E731" s="153"/>
      <c r="F731" s="153"/>
      <c r="G731" s="153"/>
      <c r="H731" s="153"/>
      <c r="I731" s="153"/>
      <c r="J731" s="153"/>
    </row>
    <row r="732" spans="1:10">
      <c r="C732" s="25"/>
      <c r="D732" s="25"/>
      <c r="E732" s="25"/>
      <c r="F732" s="25"/>
      <c r="G732" s="25"/>
      <c r="H732" s="25"/>
      <c r="I732" s="25"/>
    </row>
    <row r="765" spans="1:10">
      <c r="C765" s="26"/>
      <c r="D765" s="26"/>
      <c r="E765" s="26"/>
      <c r="F765" s="26"/>
      <c r="G765" s="26"/>
      <c r="H765" s="26"/>
      <c r="I765" s="26"/>
    </row>
    <row r="766" spans="1:10">
      <c r="A766" s="20"/>
    </row>
    <row r="768" spans="1:10">
      <c r="A768" s="153"/>
      <c r="B768" s="153"/>
      <c r="C768" s="153"/>
      <c r="D768" s="153"/>
      <c r="E768" s="153"/>
      <c r="F768" s="153"/>
      <c r="G768" s="153"/>
      <c r="H768" s="153"/>
      <c r="I768" s="153"/>
      <c r="J768" s="153"/>
    </row>
    <row r="769" spans="3:9">
      <c r="C769" s="26"/>
      <c r="D769" s="26"/>
      <c r="E769" s="26"/>
      <c r="F769" s="26"/>
      <c r="G769" s="26"/>
      <c r="H769" s="26"/>
      <c r="I769" s="26"/>
    </row>
    <row r="770" spans="3:9">
      <c r="C770" s="24"/>
      <c r="D770" s="24"/>
      <c r="E770" s="24"/>
      <c r="F770" s="24"/>
      <c r="G770" s="24"/>
      <c r="H770" s="24"/>
      <c r="I770" s="24"/>
    </row>
    <row r="771" spans="3:9">
      <c r="C771" s="24"/>
      <c r="D771" s="24"/>
      <c r="E771" s="24"/>
      <c r="F771" s="24"/>
      <c r="G771" s="24"/>
      <c r="H771" s="24"/>
      <c r="I771" s="24"/>
    </row>
    <row r="772" spans="3:9">
      <c r="C772" s="24"/>
      <c r="D772" s="24"/>
      <c r="E772" s="24"/>
      <c r="F772" s="24"/>
      <c r="G772" s="24"/>
      <c r="H772" s="24"/>
      <c r="I772" s="24"/>
    </row>
    <row r="773" spans="3:9">
      <c r="C773" s="24"/>
      <c r="D773" s="24"/>
      <c r="E773" s="24"/>
      <c r="F773" s="24"/>
      <c r="G773" s="24"/>
      <c r="H773" s="24"/>
      <c r="I773" s="24"/>
    </row>
    <row r="774" spans="3:9">
      <c r="C774" s="24"/>
      <c r="D774" s="24"/>
      <c r="E774" s="24"/>
      <c r="F774" s="24"/>
      <c r="G774" s="24"/>
      <c r="H774" s="24"/>
      <c r="I774" s="24"/>
    </row>
    <row r="775" spans="3:9">
      <c r="C775" s="24"/>
      <c r="D775" s="24"/>
      <c r="E775" s="24"/>
      <c r="F775" s="24"/>
      <c r="G775" s="24"/>
      <c r="H775" s="24"/>
      <c r="I775" s="24"/>
    </row>
    <row r="776" spans="3:9">
      <c r="C776" s="24"/>
      <c r="D776" s="24"/>
      <c r="E776" s="24"/>
      <c r="F776" s="24"/>
      <c r="G776" s="24"/>
      <c r="H776" s="24"/>
      <c r="I776" s="24"/>
    </row>
    <row r="777" spans="3:9">
      <c r="C777" s="24"/>
      <c r="D777" s="24"/>
      <c r="E777" s="24"/>
      <c r="F777" s="24"/>
      <c r="G777" s="24"/>
      <c r="H777" s="24"/>
      <c r="I777" s="24"/>
    </row>
    <row r="778" spans="3:9">
      <c r="C778" s="24"/>
      <c r="D778" s="24"/>
      <c r="E778" s="24"/>
      <c r="F778" s="24"/>
      <c r="G778" s="24"/>
      <c r="H778" s="24"/>
      <c r="I778" s="24"/>
    </row>
    <row r="779" spans="3:9">
      <c r="C779" s="24"/>
      <c r="D779" s="24"/>
      <c r="E779" s="24"/>
      <c r="F779" s="24"/>
      <c r="G779" s="24"/>
      <c r="H779" s="24"/>
      <c r="I779" s="24"/>
    </row>
    <row r="780" spans="3:9">
      <c r="C780" s="24"/>
      <c r="D780" s="24"/>
      <c r="E780" s="24"/>
      <c r="F780" s="24"/>
      <c r="G780" s="24"/>
      <c r="H780" s="24"/>
      <c r="I780" s="24"/>
    </row>
    <row r="781" spans="3:9">
      <c r="C781" s="24"/>
      <c r="D781" s="24"/>
      <c r="E781" s="24"/>
      <c r="F781" s="24"/>
      <c r="G781" s="24"/>
      <c r="H781" s="24"/>
      <c r="I781" s="24"/>
    </row>
    <row r="782" spans="3:9">
      <c r="C782" s="24"/>
      <c r="D782" s="24"/>
      <c r="E782" s="24"/>
      <c r="F782" s="24"/>
      <c r="G782" s="24"/>
      <c r="H782" s="24"/>
      <c r="I782" s="24"/>
    </row>
    <row r="783" spans="3:9">
      <c r="C783" s="24"/>
      <c r="D783" s="24"/>
      <c r="E783" s="24"/>
      <c r="F783" s="24"/>
      <c r="G783" s="24"/>
      <c r="H783" s="24"/>
      <c r="I783" s="24"/>
    </row>
    <row r="784" spans="3:9">
      <c r="C784" s="24"/>
      <c r="D784" s="24"/>
      <c r="E784" s="24"/>
      <c r="F784" s="24"/>
      <c r="G784" s="24"/>
      <c r="H784" s="24"/>
      <c r="I784" s="24"/>
    </row>
    <row r="785" spans="3:9">
      <c r="C785" s="24"/>
      <c r="D785" s="24"/>
      <c r="E785" s="24"/>
      <c r="F785" s="24"/>
      <c r="G785" s="24"/>
      <c r="H785" s="24"/>
      <c r="I785" s="24"/>
    </row>
    <row r="786" spans="3:9">
      <c r="C786" s="24"/>
      <c r="D786" s="24"/>
      <c r="E786" s="24"/>
      <c r="F786" s="24"/>
      <c r="G786" s="24"/>
      <c r="H786" s="24"/>
      <c r="I786" s="24"/>
    </row>
    <row r="787" spans="3:9">
      <c r="C787" s="24"/>
      <c r="D787" s="24"/>
      <c r="E787" s="24"/>
      <c r="F787" s="24"/>
      <c r="G787" s="24"/>
      <c r="H787" s="24"/>
      <c r="I787" s="24"/>
    </row>
    <row r="788" spans="3:9">
      <c r="C788" s="26"/>
      <c r="D788" s="26"/>
      <c r="E788" s="26"/>
      <c r="F788" s="26"/>
      <c r="G788" s="26"/>
      <c r="H788" s="26"/>
      <c r="I788" s="26"/>
    </row>
    <row r="789" spans="3:9">
      <c r="C789" s="26"/>
      <c r="D789" s="26"/>
      <c r="E789" s="26"/>
      <c r="F789" s="26"/>
      <c r="G789" s="26"/>
      <c r="H789" s="26"/>
      <c r="I789" s="26"/>
    </row>
    <row r="790" spans="3:9">
      <c r="C790" s="26"/>
      <c r="D790" s="26"/>
      <c r="E790" s="26"/>
      <c r="F790" s="26"/>
      <c r="G790" s="26"/>
      <c r="H790" s="26"/>
      <c r="I790" s="26"/>
    </row>
    <row r="791" spans="3:9">
      <c r="C791" s="26"/>
      <c r="D791" s="26"/>
      <c r="E791" s="26"/>
      <c r="F791" s="26"/>
      <c r="G791" s="26"/>
      <c r="H791" s="26"/>
      <c r="I791" s="26"/>
    </row>
    <row r="792" spans="3:9">
      <c r="C792" s="26"/>
      <c r="D792" s="26"/>
      <c r="E792" s="26"/>
      <c r="F792" s="26"/>
      <c r="G792" s="26"/>
      <c r="H792" s="26"/>
      <c r="I792" s="26"/>
    </row>
    <row r="793" spans="3:9">
      <c r="C793" s="26"/>
      <c r="D793" s="26"/>
      <c r="E793" s="26"/>
      <c r="F793" s="26"/>
      <c r="G793" s="26"/>
      <c r="H793" s="26"/>
      <c r="I793" s="26"/>
    </row>
    <row r="794" spans="3:9">
      <c r="C794" s="26"/>
      <c r="D794" s="26"/>
      <c r="E794" s="26"/>
      <c r="F794" s="26"/>
      <c r="G794" s="26"/>
      <c r="H794" s="26"/>
      <c r="I794" s="26"/>
    </row>
    <row r="795" spans="3:9">
      <c r="C795" s="26"/>
      <c r="D795" s="26"/>
      <c r="E795" s="26"/>
      <c r="F795" s="26"/>
      <c r="G795" s="26"/>
      <c r="H795" s="26"/>
      <c r="I795" s="26"/>
    </row>
    <row r="796" spans="3:9">
      <c r="C796" s="26"/>
      <c r="D796" s="26"/>
      <c r="E796" s="26"/>
      <c r="F796" s="26"/>
      <c r="G796" s="26"/>
      <c r="H796" s="26"/>
      <c r="I796" s="26"/>
    </row>
    <row r="797" spans="3:9">
      <c r="C797" s="26"/>
      <c r="D797" s="26"/>
      <c r="E797" s="26"/>
      <c r="F797" s="26"/>
      <c r="G797" s="26"/>
      <c r="H797" s="26"/>
      <c r="I797" s="26"/>
    </row>
    <row r="798" spans="3:9">
      <c r="C798" s="26"/>
      <c r="D798" s="26"/>
      <c r="E798" s="26"/>
      <c r="F798" s="26"/>
      <c r="G798" s="26"/>
      <c r="H798" s="26"/>
      <c r="I798" s="26"/>
    </row>
    <row r="799" spans="3:9">
      <c r="C799" s="26"/>
      <c r="D799" s="26"/>
      <c r="E799" s="26"/>
      <c r="F799" s="26"/>
      <c r="G799" s="26"/>
      <c r="H799" s="26"/>
      <c r="I799" s="26"/>
    </row>
    <row r="800" spans="3:9">
      <c r="C800" s="26"/>
      <c r="D800" s="26"/>
      <c r="E800" s="26"/>
      <c r="F800" s="26"/>
      <c r="G800" s="26"/>
      <c r="H800" s="26"/>
      <c r="I800" s="26"/>
    </row>
    <row r="801" spans="1:10">
      <c r="C801" s="26"/>
      <c r="D801" s="26"/>
      <c r="E801" s="26"/>
      <c r="F801" s="26"/>
      <c r="G801" s="26"/>
      <c r="H801" s="26"/>
      <c r="I801" s="26"/>
    </row>
    <row r="802" spans="1:10">
      <c r="C802" s="26"/>
      <c r="D802" s="26"/>
      <c r="E802" s="26"/>
      <c r="F802" s="26"/>
      <c r="G802" s="26"/>
      <c r="H802" s="26"/>
      <c r="I802" s="26"/>
    </row>
    <row r="803" spans="1:10">
      <c r="A803" s="20"/>
      <c r="D803" s="26"/>
      <c r="E803" s="26"/>
      <c r="F803" s="26"/>
      <c r="G803" s="26"/>
      <c r="H803" s="26"/>
      <c r="I803" s="26"/>
    </row>
    <row r="804" spans="1:10">
      <c r="A804" s="20"/>
    </row>
    <row r="805" spans="1:10">
      <c r="A805" s="153"/>
      <c r="B805" s="153"/>
      <c r="C805" s="153"/>
      <c r="D805" s="153"/>
      <c r="E805" s="153"/>
      <c r="F805" s="153"/>
      <c r="G805" s="153"/>
      <c r="H805" s="153"/>
      <c r="I805" s="153"/>
      <c r="J805" s="153"/>
    </row>
    <row r="806" spans="1:10">
      <c r="C806" s="25"/>
      <c r="D806" s="25"/>
      <c r="E806" s="25"/>
      <c r="F806" s="25"/>
      <c r="G806" s="25"/>
      <c r="H806" s="25"/>
      <c r="I806" s="25"/>
    </row>
    <row r="807" spans="1:10">
      <c r="C807" s="24"/>
      <c r="D807" s="24"/>
      <c r="E807" s="24"/>
      <c r="F807" s="24"/>
      <c r="G807" s="24"/>
      <c r="H807" s="24"/>
      <c r="I807" s="24"/>
    </row>
    <row r="808" spans="1:10">
      <c r="C808" s="24"/>
      <c r="D808" s="24"/>
      <c r="E808" s="24"/>
      <c r="F808" s="24"/>
      <c r="G808" s="24"/>
      <c r="H808" s="24"/>
      <c r="I808" s="24"/>
    </row>
    <row r="809" spans="1:10">
      <c r="C809" s="24"/>
      <c r="D809" s="24"/>
      <c r="E809" s="24"/>
      <c r="F809" s="24"/>
      <c r="G809" s="24"/>
      <c r="H809" s="24"/>
      <c r="I809" s="24"/>
    </row>
    <row r="810" spans="1:10">
      <c r="C810" s="24"/>
      <c r="D810" s="24"/>
      <c r="E810" s="24"/>
      <c r="F810" s="24"/>
      <c r="G810" s="24"/>
      <c r="H810" s="24"/>
      <c r="I810" s="24"/>
    </row>
    <row r="811" spans="1:10">
      <c r="C811" s="24"/>
      <c r="D811" s="25"/>
      <c r="E811" s="24"/>
      <c r="F811" s="24"/>
      <c r="G811" s="24"/>
      <c r="H811" s="24"/>
      <c r="I811" s="24"/>
    </row>
    <row r="839" spans="1:10">
      <c r="C839" s="26"/>
      <c r="D839" s="26"/>
      <c r="E839" s="26"/>
      <c r="F839" s="26"/>
      <c r="G839" s="26"/>
      <c r="H839" s="26"/>
      <c r="I839" s="26"/>
    </row>
    <row r="840" spans="1:10">
      <c r="A840" s="20"/>
      <c r="D840" s="51"/>
    </row>
    <row r="841" spans="1:10">
      <c r="A841" s="20"/>
      <c r="D841" s="51"/>
    </row>
    <row r="842" spans="1:10">
      <c r="A842" s="153"/>
      <c r="B842" s="153"/>
      <c r="C842" s="153"/>
      <c r="D842" s="73"/>
      <c r="E842" s="153"/>
      <c r="F842" s="153"/>
      <c r="G842" s="153"/>
      <c r="H842" s="153"/>
      <c r="I842" s="153"/>
      <c r="J842" s="153"/>
    </row>
    <row r="843" spans="1:10">
      <c r="C843" s="25"/>
      <c r="D843" s="25"/>
      <c r="E843" s="25"/>
      <c r="F843" s="25"/>
      <c r="G843" s="25"/>
      <c r="H843" s="25"/>
      <c r="I843" s="25"/>
      <c r="J843" s="30"/>
    </row>
    <row r="844" spans="1:10">
      <c r="C844" s="24"/>
      <c r="D844" s="67"/>
      <c r="E844" s="24"/>
      <c r="F844" s="24"/>
      <c r="G844" s="24"/>
      <c r="H844" s="24"/>
      <c r="I844" s="24"/>
      <c r="J844" s="30"/>
    </row>
    <row r="845" spans="1:10">
      <c r="C845" s="24"/>
      <c r="D845" s="67"/>
      <c r="E845" s="24"/>
      <c r="F845" s="24"/>
      <c r="G845" s="24"/>
      <c r="H845" s="24"/>
      <c r="I845" s="24"/>
    </row>
    <row r="846" spans="1:10">
      <c r="C846" s="24"/>
      <c r="D846" s="67"/>
      <c r="E846" s="24"/>
      <c r="F846" s="24"/>
      <c r="G846" s="24"/>
      <c r="H846" s="24"/>
      <c r="I846" s="24"/>
    </row>
    <row r="847" spans="1:10">
      <c r="C847" s="24"/>
      <c r="D847" s="67"/>
      <c r="E847" s="24"/>
      <c r="F847" s="24"/>
      <c r="G847" s="24"/>
      <c r="H847" s="24"/>
      <c r="I847" s="24"/>
    </row>
    <row r="849" spans="3:9">
      <c r="C849" s="24"/>
      <c r="D849" s="67"/>
      <c r="E849" s="24"/>
      <c r="F849" s="24"/>
      <c r="G849" s="24"/>
      <c r="H849" s="24"/>
      <c r="I849" s="24"/>
    </row>
    <row r="876" spans="1:10">
      <c r="C876" s="26"/>
      <c r="D876" s="26"/>
      <c r="E876" s="26"/>
      <c r="F876" s="26"/>
      <c r="G876" s="26"/>
      <c r="H876" s="26"/>
      <c r="I876" s="26"/>
    </row>
    <row r="877" spans="1:10">
      <c r="A877" s="20"/>
    </row>
    <row r="878" spans="1:10">
      <c r="A878" s="20"/>
    </row>
    <row r="879" spans="1:10">
      <c r="A879" s="153"/>
      <c r="B879" s="153"/>
      <c r="C879" s="153"/>
      <c r="D879" s="153"/>
      <c r="E879" s="153"/>
      <c r="F879" s="153"/>
      <c r="G879" s="153"/>
      <c r="H879" s="153"/>
      <c r="I879" s="153"/>
      <c r="J879" s="153"/>
    </row>
    <row r="880" spans="1:10">
      <c r="C880" s="25"/>
      <c r="D880" s="25"/>
      <c r="E880" s="25"/>
      <c r="F880" s="25"/>
      <c r="G880" s="25"/>
      <c r="H880" s="25"/>
      <c r="I880" s="25"/>
    </row>
    <row r="881" spans="3:9">
      <c r="C881" s="24"/>
      <c r="D881" s="24"/>
      <c r="E881" s="24"/>
      <c r="F881" s="24"/>
      <c r="G881" s="24"/>
      <c r="H881" s="24"/>
      <c r="I881" s="24"/>
    </row>
    <row r="882" spans="3:9">
      <c r="C882" s="24"/>
      <c r="D882" s="24"/>
      <c r="E882" s="24"/>
      <c r="F882" s="24"/>
      <c r="G882" s="24"/>
      <c r="H882" s="24"/>
      <c r="I882" s="24"/>
    </row>
    <row r="883" spans="3:9">
      <c r="C883" s="24"/>
      <c r="D883" s="24"/>
      <c r="E883" s="24"/>
      <c r="F883" s="24"/>
      <c r="G883" s="24"/>
      <c r="H883" s="24"/>
      <c r="I883" s="24"/>
    </row>
    <row r="884" spans="3:9">
      <c r="C884" s="24"/>
      <c r="D884" s="24"/>
      <c r="E884" s="24"/>
      <c r="F884" s="24"/>
      <c r="G884" s="24"/>
      <c r="H884" s="24"/>
      <c r="I884" s="24"/>
    </row>
    <row r="885" spans="3:9">
      <c r="C885" s="24"/>
      <c r="D885" s="24"/>
      <c r="E885" s="24"/>
      <c r="F885" s="24"/>
      <c r="G885" s="24"/>
      <c r="H885" s="24"/>
      <c r="I885" s="24"/>
    </row>
    <row r="886" spans="3:9">
      <c r="C886" s="24"/>
      <c r="D886" s="24"/>
      <c r="E886" s="24"/>
      <c r="F886" s="24"/>
      <c r="G886" s="24"/>
      <c r="H886" s="24"/>
      <c r="I886" s="24"/>
    </row>
    <row r="887" spans="3:9">
      <c r="C887" s="24"/>
      <c r="D887" s="24"/>
      <c r="E887" s="24"/>
      <c r="F887" s="24"/>
      <c r="G887" s="24"/>
      <c r="H887" s="24"/>
      <c r="I887" s="24"/>
    </row>
    <row r="888" spans="3:9">
      <c r="C888" s="24"/>
      <c r="D888" s="24"/>
      <c r="E888" s="24"/>
      <c r="F888" s="24"/>
      <c r="G888" s="24"/>
      <c r="H888" s="24"/>
      <c r="I888" s="24"/>
    </row>
    <row r="889" spans="3:9">
      <c r="C889" s="24"/>
      <c r="D889" s="24"/>
      <c r="E889" s="24"/>
      <c r="F889" s="24"/>
      <c r="G889" s="24"/>
      <c r="H889" s="24"/>
      <c r="I889" s="24"/>
    </row>
    <row r="890" spans="3:9">
      <c r="C890" s="24"/>
      <c r="D890" s="160"/>
      <c r="E890" s="24"/>
      <c r="F890" s="24"/>
      <c r="G890" s="24"/>
      <c r="H890" s="24"/>
      <c r="I890" s="24"/>
    </row>
    <row r="891" spans="3:9">
      <c r="C891" s="24"/>
      <c r="D891" s="24"/>
      <c r="E891" s="24"/>
      <c r="F891" s="24"/>
      <c r="G891" s="24"/>
      <c r="H891" s="24"/>
      <c r="I891" s="24"/>
    </row>
    <row r="892" spans="3:9">
      <c r="C892" s="24"/>
      <c r="D892" s="24"/>
      <c r="E892" s="24"/>
      <c r="F892" s="24"/>
      <c r="G892" s="24"/>
      <c r="H892" s="24"/>
      <c r="I892" s="24"/>
    </row>
    <row r="893" spans="3:9">
      <c r="C893" s="24"/>
      <c r="D893" s="24"/>
      <c r="E893" s="24"/>
      <c r="F893" s="24"/>
      <c r="G893" s="24"/>
      <c r="H893" s="24"/>
      <c r="I893" s="24"/>
    </row>
    <row r="894" spans="3:9">
      <c r="C894" s="24"/>
      <c r="D894" s="24"/>
      <c r="E894" s="24"/>
      <c r="F894" s="24"/>
      <c r="G894" s="24"/>
      <c r="H894" s="24"/>
      <c r="I894" s="24"/>
    </row>
    <row r="895" spans="3:9">
      <c r="C895" s="24"/>
      <c r="D895" s="24"/>
      <c r="E895" s="24"/>
      <c r="F895" s="24"/>
      <c r="G895" s="24"/>
      <c r="H895" s="24"/>
      <c r="I895" s="24"/>
    </row>
    <row r="896" spans="3:9">
      <c r="C896" s="24"/>
      <c r="D896" s="24"/>
      <c r="E896" s="24"/>
      <c r="F896" s="24"/>
      <c r="G896" s="24"/>
      <c r="H896" s="24"/>
      <c r="I896" s="24"/>
    </row>
    <row r="897" spans="1:9">
      <c r="C897" s="24"/>
      <c r="D897" s="24"/>
      <c r="E897" s="24"/>
      <c r="F897" s="24"/>
      <c r="G897" s="24"/>
      <c r="H897" s="24"/>
      <c r="I897" s="24"/>
    </row>
    <row r="898" spans="1:9">
      <c r="C898" s="24"/>
      <c r="D898" s="24"/>
      <c r="E898" s="24"/>
      <c r="F898" s="24"/>
      <c r="G898" s="24"/>
      <c r="H898" s="24"/>
      <c r="I898" s="24"/>
    </row>
    <row r="899" spans="1:9">
      <c r="C899" s="24"/>
      <c r="D899" s="24"/>
      <c r="E899" s="24"/>
      <c r="F899" s="24"/>
      <c r="G899" s="24"/>
      <c r="H899" s="24"/>
      <c r="I899" s="24"/>
    </row>
    <row r="900" spans="1:9">
      <c r="C900" s="24"/>
      <c r="D900" s="24"/>
      <c r="E900" s="24"/>
      <c r="F900" s="24"/>
      <c r="G900" s="24"/>
      <c r="H900" s="24"/>
      <c r="I900" s="24"/>
    </row>
    <row r="901" spans="1:9">
      <c r="C901" s="24"/>
      <c r="D901" s="24"/>
      <c r="E901" s="24"/>
      <c r="F901" s="24"/>
      <c r="G901" s="24"/>
      <c r="H901" s="24"/>
      <c r="I901" s="24"/>
    </row>
    <row r="902" spans="1:9">
      <c r="C902" s="24"/>
      <c r="D902" s="24"/>
      <c r="E902" s="24"/>
      <c r="F902" s="24"/>
      <c r="G902" s="24"/>
      <c r="H902" s="24"/>
      <c r="I902" s="24"/>
    </row>
    <row r="903" spans="1:9">
      <c r="C903" s="24"/>
      <c r="D903" s="24"/>
      <c r="E903" s="24"/>
      <c r="F903" s="24"/>
      <c r="G903" s="24"/>
      <c r="H903" s="24"/>
      <c r="I903" s="24"/>
    </row>
    <row r="904" spans="1:9">
      <c r="E904" s="24"/>
      <c r="F904" s="24"/>
      <c r="G904" s="24"/>
      <c r="H904" s="24"/>
      <c r="I904" s="24"/>
    </row>
    <row r="905" spans="1:9">
      <c r="E905" s="24"/>
      <c r="F905" s="24"/>
      <c r="G905" s="24"/>
      <c r="H905" s="24"/>
      <c r="I905" s="24"/>
    </row>
    <row r="906" spans="1:9">
      <c r="E906" s="24"/>
      <c r="F906" s="24"/>
      <c r="G906" s="24"/>
      <c r="H906" s="24"/>
      <c r="I906" s="24"/>
    </row>
    <row r="907" spans="1:9">
      <c r="E907" s="24"/>
      <c r="F907" s="24"/>
      <c r="G907" s="24"/>
      <c r="H907" s="24"/>
      <c r="I907" s="24"/>
    </row>
    <row r="908" spans="1:9">
      <c r="E908" s="24"/>
      <c r="F908" s="24"/>
      <c r="G908" s="24"/>
      <c r="H908" s="24"/>
      <c r="I908" s="24"/>
    </row>
    <row r="909" spans="1:9">
      <c r="E909" s="24"/>
      <c r="F909" s="24"/>
      <c r="G909" s="24"/>
      <c r="H909" s="24"/>
      <c r="I909" s="24"/>
    </row>
    <row r="910" spans="1:9">
      <c r="A910" s="20"/>
      <c r="E910" s="24"/>
      <c r="F910" s="24"/>
      <c r="G910" s="24"/>
      <c r="H910" s="24"/>
      <c r="I910" s="24"/>
    </row>
    <row r="911" spans="1:9">
      <c r="E911" s="24"/>
      <c r="F911" s="24"/>
      <c r="G911" s="24"/>
      <c r="H911" s="24"/>
      <c r="I911" s="24"/>
    </row>
    <row r="912" spans="1:9">
      <c r="C912" s="26"/>
      <c r="D912" s="26"/>
      <c r="E912" s="24"/>
      <c r="F912" s="24"/>
      <c r="G912" s="24"/>
      <c r="H912" s="24"/>
      <c r="I912" s="24"/>
    </row>
    <row r="913" spans="1:10">
      <c r="A913" s="21"/>
      <c r="C913" s="26"/>
      <c r="D913" s="26"/>
      <c r="E913" s="24"/>
      <c r="F913" s="24"/>
      <c r="G913" s="24"/>
      <c r="H913" s="24"/>
      <c r="I913" s="24"/>
    </row>
    <row r="914" spans="1:10">
      <c r="A914" s="20"/>
    </row>
    <row r="915" spans="1:10">
      <c r="A915" s="20"/>
    </row>
    <row r="916" spans="1:10">
      <c r="A916" s="153"/>
      <c r="B916" s="153"/>
      <c r="C916" s="153"/>
      <c r="D916" s="153"/>
      <c r="E916" s="153"/>
      <c r="F916" s="153"/>
      <c r="G916" s="153"/>
      <c r="H916" s="153"/>
      <c r="I916" s="153"/>
      <c r="J916" s="153"/>
    </row>
    <row r="917" spans="1:10">
      <c r="A917" s="61"/>
      <c r="B917" s="61"/>
      <c r="C917" s="62"/>
      <c r="D917" s="25"/>
      <c r="E917" s="62"/>
      <c r="F917" s="62"/>
      <c r="G917" s="62"/>
      <c r="H917" s="62"/>
      <c r="I917" s="62"/>
      <c r="J917" s="61"/>
    </row>
    <row r="918" spans="1:10">
      <c r="A918" s="61"/>
      <c r="B918" s="61"/>
      <c r="C918" s="74"/>
      <c r="D918" s="51"/>
      <c r="E918" s="64"/>
      <c r="F918" s="64"/>
      <c r="G918" s="64"/>
      <c r="H918" s="64"/>
      <c r="I918" s="64"/>
      <c r="J918" s="65"/>
    </row>
    <row r="919" spans="1:10">
      <c r="C919" s="51"/>
      <c r="D919" s="51"/>
      <c r="E919" s="51"/>
      <c r="F919" s="51"/>
      <c r="G919" s="51"/>
      <c r="H919" s="51"/>
      <c r="I919" s="51"/>
    </row>
    <row r="920" spans="1:10">
      <c r="J920" s="54"/>
    </row>
    <row r="950" spans="1:10">
      <c r="C950" s="25"/>
      <c r="D950" s="25"/>
      <c r="E950" s="25"/>
      <c r="F950" s="25"/>
      <c r="G950" s="25"/>
      <c r="H950" s="25"/>
      <c r="I950" s="25"/>
    </row>
    <row r="951" spans="1:10">
      <c r="A951" s="20"/>
    </row>
    <row r="952" spans="1:10">
      <c r="A952" s="20"/>
    </row>
    <row r="953" spans="1:10">
      <c r="A953" s="153"/>
      <c r="B953" s="153"/>
      <c r="C953" s="153"/>
      <c r="D953" s="153"/>
      <c r="E953" s="153"/>
      <c r="F953" s="153"/>
      <c r="G953" s="153"/>
      <c r="H953" s="153"/>
      <c r="I953" s="153"/>
      <c r="J953" s="153"/>
    </row>
    <row r="954" spans="1:10">
      <c r="A954" s="61"/>
      <c r="B954" s="61"/>
      <c r="C954" s="75"/>
      <c r="D954" s="25"/>
      <c r="E954" s="75"/>
      <c r="F954" s="75"/>
      <c r="G954" s="75"/>
      <c r="H954" s="75"/>
      <c r="I954" s="75"/>
    </row>
    <row r="955" spans="1:10">
      <c r="A955" s="61"/>
      <c r="B955" s="61"/>
      <c r="C955" s="63"/>
      <c r="D955" s="51"/>
      <c r="E955" s="64"/>
      <c r="F955" s="64"/>
      <c r="G955" s="64"/>
      <c r="H955" s="64"/>
      <c r="I955" s="64"/>
    </row>
    <row r="956" spans="1:10">
      <c r="A956" s="61"/>
      <c r="B956" s="61"/>
      <c r="C956" s="63"/>
      <c r="D956" s="51"/>
      <c r="E956" s="64"/>
      <c r="F956" s="64"/>
      <c r="G956" s="64"/>
      <c r="H956" s="64"/>
      <c r="I956" s="64"/>
    </row>
    <row r="957" spans="1:10">
      <c r="A957" s="61"/>
      <c r="B957" s="61"/>
      <c r="C957" s="63"/>
      <c r="D957" s="51"/>
      <c r="E957" s="64"/>
      <c r="F957" s="64"/>
      <c r="G957" s="64"/>
      <c r="H957" s="64"/>
      <c r="I957" s="64"/>
    </row>
    <row r="958" spans="1:10">
      <c r="A958" s="61"/>
      <c r="B958" s="61"/>
      <c r="C958" s="63"/>
      <c r="D958" s="51"/>
      <c r="E958" s="64"/>
      <c r="F958" s="64"/>
      <c r="G958" s="64"/>
      <c r="H958" s="64"/>
      <c r="I958" s="64"/>
    </row>
    <row r="959" spans="1:10">
      <c r="C959" s="24"/>
      <c r="D959" s="24"/>
      <c r="E959" s="64"/>
      <c r="F959" s="64"/>
      <c r="G959" s="64"/>
      <c r="H959" s="64"/>
      <c r="I959" s="64"/>
    </row>
    <row r="960" spans="1:10">
      <c r="A960" s="61"/>
      <c r="B960" s="61"/>
      <c r="C960" s="63"/>
      <c r="D960" s="51"/>
      <c r="E960" s="64"/>
      <c r="F960" s="64"/>
      <c r="G960" s="64"/>
      <c r="H960" s="64"/>
      <c r="I960" s="64"/>
    </row>
    <row r="961" spans="1:9">
      <c r="A961" s="61"/>
      <c r="B961" s="61"/>
      <c r="C961" s="63"/>
      <c r="D961" s="51"/>
      <c r="E961" s="64"/>
      <c r="F961" s="64"/>
      <c r="G961" s="64"/>
      <c r="H961" s="64"/>
      <c r="I961" s="64"/>
    </row>
    <row r="962" spans="1:9">
      <c r="C962" s="24"/>
      <c r="D962" s="24"/>
      <c r="E962" s="64"/>
      <c r="F962" s="64"/>
      <c r="G962" s="64"/>
      <c r="H962" s="64"/>
      <c r="I962" s="64"/>
    </row>
    <row r="963" spans="1:9">
      <c r="A963" s="61"/>
      <c r="B963" s="61"/>
      <c r="C963" s="63"/>
      <c r="D963" s="51"/>
      <c r="E963" s="64"/>
      <c r="F963" s="64"/>
      <c r="G963" s="64"/>
      <c r="H963" s="64"/>
      <c r="I963" s="64"/>
    </row>
    <row r="964" spans="1:9">
      <c r="A964" s="61"/>
      <c r="B964" s="61"/>
      <c r="C964" s="63"/>
      <c r="D964" s="51"/>
      <c r="E964" s="64"/>
      <c r="F964" s="64"/>
      <c r="G964" s="64"/>
      <c r="H964" s="64"/>
      <c r="I964" s="64"/>
    </row>
    <row r="987" spans="1:10">
      <c r="C987" s="26"/>
      <c r="D987" s="26"/>
      <c r="E987" s="26"/>
      <c r="F987" s="26"/>
      <c r="G987" s="26"/>
      <c r="H987" s="26"/>
      <c r="I987" s="26"/>
    </row>
    <row r="988" spans="1:10">
      <c r="A988" s="20"/>
      <c r="B988" s="21"/>
    </row>
    <row r="989" spans="1:10">
      <c r="A989" s="20"/>
    </row>
    <row r="990" spans="1:10">
      <c r="A990" s="153"/>
      <c r="B990" s="153"/>
      <c r="C990" s="153"/>
      <c r="D990" s="153"/>
      <c r="E990" s="153"/>
      <c r="F990" s="153"/>
      <c r="G990" s="153"/>
      <c r="H990" s="153"/>
      <c r="I990" s="153"/>
      <c r="J990" s="153"/>
    </row>
    <row r="991" spans="1:10">
      <c r="C991" s="25"/>
      <c r="D991" s="25"/>
      <c r="E991" s="162"/>
      <c r="F991" s="162"/>
      <c r="G991" s="162"/>
      <c r="H991" s="162"/>
      <c r="I991" s="162"/>
    </row>
    <row r="992" spans="1:10">
      <c r="C992" s="24"/>
      <c r="D992" s="24"/>
      <c r="E992" s="160"/>
      <c r="F992" s="160"/>
      <c r="G992" s="160"/>
      <c r="H992" s="160"/>
      <c r="I992" s="160"/>
    </row>
    <row r="993" spans="3:9">
      <c r="C993" s="24"/>
      <c r="D993" s="24"/>
      <c r="E993" s="160"/>
      <c r="F993" s="160"/>
      <c r="G993" s="160"/>
      <c r="H993" s="160"/>
      <c r="I993" s="160"/>
    </row>
    <row r="994" spans="3:9">
      <c r="C994" s="24"/>
      <c r="D994" s="24"/>
      <c r="E994" s="160"/>
      <c r="F994" s="160"/>
      <c r="G994" s="160"/>
      <c r="H994" s="160"/>
      <c r="I994" s="160"/>
    </row>
    <row r="995" spans="3:9">
      <c r="C995" s="24"/>
      <c r="D995" s="24"/>
      <c r="E995" s="160"/>
      <c r="F995" s="160"/>
      <c r="G995" s="160"/>
      <c r="H995" s="160"/>
      <c r="I995" s="160"/>
    </row>
    <row r="996" spans="3:9">
      <c r="C996" s="24"/>
      <c r="D996" s="24"/>
      <c r="E996" s="160"/>
      <c r="F996" s="160"/>
      <c r="G996" s="160"/>
      <c r="H996" s="160"/>
      <c r="I996" s="160"/>
    </row>
    <row r="997" spans="3:9">
      <c r="C997" s="24"/>
      <c r="D997" s="24"/>
      <c r="E997" s="160"/>
      <c r="F997" s="160"/>
      <c r="G997" s="160"/>
      <c r="H997" s="160"/>
      <c r="I997" s="160"/>
    </row>
    <row r="998" spans="3:9">
      <c r="C998" s="24"/>
      <c r="D998" s="24"/>
      <c r="E998" s="160"/>
      <c r="F998" s="160"/>
      <c r="G998" s="160"/>
      <c r="H998" s="160"/>
      <c r="I998" s="160"/>
    </row>
    <row r="999" spans="3:9">
      <c r="C999" s="24"/>
      <c r="D999" s="24"/>
      <c r="E999" s="160"/>
      <c r="F999" s="160"/>
      <c r="G999" s="160"/>
      <c r="H999" s="160"/>
      <c r="I999" s="160"/>
    </row>
    <row r="1000" spans="3:9">
      <c r="C1000" s="24"/>
      <c r="D1000" s="24"/>
      <c r="E1000" s="160"/>
      <c r="F1000" s="160"/>
      <c r="G1000" s="160"/>
      <c r="H1000" s="160"/>
      <c r="I1000" s="160"/>
    </row>
    <row r="1001" spans="3:9">
      <c r="C1001" s="24"/>
      <c r="D1001" s="24"/>
      <c r="E1001" s="160"/>
      <c r="F1001" s="160"/>
      <c r="G1001" s="160"/>
      <c r="H1001" s="160"/>
      <c r="I1001" s="160"/>
    </row>
    <row r="1002" spans="3:9">
      <c r="C1002" s="24"/>
      <c r="D1002" s="24"/>
      <c r="E1002" s="160"/>
      <c r="F1002" s="160"/>
      <c r="G1002" s="160"/>
      <c r="H1002" s="160"/>
      <c r="I1002" s="160"/>
    </row>
    <row r="1003" spans="3:9">
      <c r="C1003" s="24"/>
      <c r="D1003" s="24"/>
      <c r="E1003" s="160"/>
      <c r="F1003" s="160"/>
      <c r="G1003" s="160"/>
      <c r="H1003" s="160"/>
      <c r="I1003" s="160"/>
    </row>
    <row r="1004" spans="3:9">
      <c r="C1004" s="24"/>
      <c r="D1004" s="24"/>
      <c r="E1004" s="160"/>
      <c r="F1004" s="160"/>
      <c r="G1004" s="160"/>
      <c r="H1004" s="160"/>
      <c r="I1004" s="160"/>
    </row>
    <row r="1005" spans="3:9">
      <c r="C1005" s="24"/>
      <c r="D1005" s="24"/>
      <c r="E1005" s="160"/>
      <c r="F1005" s="160"/>
      <c r="G1005" s="160"/>
      <c r="H1005" s="160"/>
      <c r="I1005" s="160"/>
    </row>
    <row r="1006" spans="3:9">
      <c r="C1006" s="24"/>
      <c r="D1006" s="24"/>
      <c r="E1006" s="160"/>
      <c r="F1006" s="160"/>
      <c r="G1006" s="160"/>
      <c r="H1006" s="160"/>
      <c r="I1006" s="160"/>
    </row>
    <row r="1007" spans="3:9">
      <c r="C1007" s="24"/>
      <c r="D1007" s="24"/>
      <c r="E1007" s="160"/>
      <c r="F1007" s="160"/>
      <c r="G1007" s="160"/>
      <c r="H1007" s="160"/>
      <c r="I1007" s="160"/>
    </row>
    <row r="1008" spans="3:9">
      <c r="C1008" s="24"/>
      <c r="D1008" s="24"/>
      <c r="E1008" s="160"/>
      <c r="F1008" s="160"/>
      <c r="G1008" s="160"/>
      <c r="H1008" s="160"/>
      <c r="I1008" s="160"/>
    </row>
    <row r="1009" spans="3:9">
      <c r="C1009" s="24"/>
      <c r="D1009" s="24"/>
      <c r="E1009" s="160"/>
      <c r="F1009" s="160"/>
      <c r="G1009" s="160"/>
      <c r="H1009" s="160"/>
      <c r="I1009" s="160"/>
    </row>
    <row r="1010" spans="3:9">
      <c r="C1010" s="24"/>
      <c r="D1010" s="160"/>
      <c r="E1010" s="160"/>
      <c r="F1010" s="160"/>
      <c r="G1010" s="160"/>
      <c r="H1010" s="160"/>
      <c r="I1010" s="160"/>
    </row>
    <row r="1011" spans="3:9">
      <c r="C1011" s="24"/>
      <c r="D1011" s="24"/>
      <c r="E1011" s="160"/>
      <c r="F1011" s="160"/>
      <c r="G1011" s="160"/>
      <c r="H1011" s="160"/>
      <c r="I1011" s="160"/>
    </row>
    <row r="1012" spans="3:9">
      <c r="C1012" s="24"/>
      <c r="D1012" s="24"/>
      <c r="E1012" s="160"/>
      <c r="F1012" s="160"/>
      <c r="G1012" s="160"/>
      <c r="H1012" s="160"/>
      <c r="I1012" s="160"/>
    </row>
    <row r="1013" spans="3:9">
      <c r="C1013" s="24"/>
      <c r="D1013" s="24"/>
      <c r="E1013" s="160"/>
      <c r="F1013" s="160"/>
      <c r="G1013" s="160"/>
      <c r="H1013" s="160"/>
      <c r="I1013" s="160"/>
    </row>
    <row r="1014" spans="3:9">
      <c r="C1014" s="24"/>
      <c r="D1014" s="24"/>
      <c r="E1014" s="160"/>
      <c r="F1014" s="160"/>
      <c r="G1014" s="160"/>
      <c r="H1014" s="160"/>
      <c r="I1014" s="160"/>
    </row>
    <row r="1015" spans="3:9">
      <c r="C1015" s="24"/>
      <c r="D1015" s="24"/>
      <c r="E1015" s="160"/>
      <c r="F1015" s="160"/>
      <c r="G1015" s="160"/>
      <c r="H1015" s="160"/>
      <c r="I1015" s="160"/>
    </row>
    <row r="1016" spans="3:9">
      <c r="C1016" s="24"/>
      <c r="D1016" s="24"/>
      <c r="E1016" s="160"/>
      <c r="F1016" s="160"/>
      <c r="G1016" s="160"/>
      <c r="H1016" s="160"/>
      <c r="I1016" s="160"/>
    </row>
    <row r="1017" spans="3:9">
      <c r="C1017" s="24"/>
      <c r="D1017" s="24"/>
      <c r="E1017" s="160"/>
      <c r="F1017" s="160"/>
      <c r="G1017" s="160"/>
      <c r="H1017" s="160"/>
      <c r="I1017" s="160"/>
    </row>
    <row r="1018" spans="3:9">
      <c r="C1018" s="24"/>
      <c r="D1018" s="24"/>
      <c r="E1018" s="160"/>
      <c r="F1018" s="160"/>
      <c r="G1018" s="160"/>
      <c r="H1018" s="160"/>
      <c r="I1018" s="160"/>
    </row>
    <row r="1019" spans="3:9">
      <c r="C1019" s="24"/>
      <c r="D1019" s="24"/>
      <c r="E1019" s="160"/>
      <c r="F1019" s="160"/>
      <c r="G1019" s="160"/>
      <c r="H1019" s="160"/>
      <c r="I1019" s="160"/>
    </row>
    <row r="1020" spans="3:9">
      <c r="C1020" s="24"/>
      <c r="D1020" s="24"/>
      <c r="E1020" s="160"/>
      <c r="F1020" s="160"/>
      <c r="G1020" s="160"/>
      <c r="H1020" s="160"/>
      <c r="I1020" s="160"/>
    </row>
    <row r="1021" spans="3:9">
      <c r="C1021" s="24"/>
      <c r="D1021" s="24"/>
      <c r="E1021" s="160"/>
      <c r="F1021" s="160"/>
      <c r="G1021" s="160"/>
      <c r="H1021" s="160"/>
      <c r="I1021" s="160"/>
    </row>
    <row r="1022" spans="3:9">
      <c r="C1022" s="24"/>
      <c r="D1022" s="24"/>
      <c r="E1022" s="160"/>
      <c r="F1022" s="160"/>
      <c r="G1022" s="160"/>
      <c r="H1022" s="160"/>
      <c r="I1022" s="160"/>
    </row>
    <row r="1023" spans="3:9">
      <c r="C1023" s="24"/>
      <c r="D1023" s="24"/>
      <c r="E1023" s="160"/>
      <c r="F1023" s="160"/>
      <c r="G1023" s="160"/>
      <c r="H1023" s="160"/>
      <c r="I1023" s="160"/>
    </row>
    <row r="1024" spans="3:9">
      <c r="C1024" s="24"/>
      <c r="D1024" s="24"/>
      <c r="E1024" s="160"/>
      <c r="F1024" s="160"/>
      <c r="G1024" s="160"/>
      <c r="H1024" s="160"/>
      <c r="I1024" s="160"/>
    </row>
    <row r="1025" spans="1:10">
      <c r="A1025" s="20"/>
      <c r="E1025" s="160"/>
      <c r="F1025" s="160"/>
      <c r="G1025" s="160"/>
      <c r="H1025" s="160"/>
      <c r="I1025" s="160"/>
    </row>
    <row r="1026" spans="1:10">
      <c r="E1026" s="160"/>
      <c r="F1026" s="160"/>
      <c r="G1026" s="160"/>
      <c r="H1026" s="160"/>
      <c r="I1026" s="160"/>
    </row>
    <row r="1027" spans="1:10">
      <c r="A1027" s="153"/>
      <c r="B1027" s="153"/>
      <c r="C1027" s="153"/>
      <c r="D1027" s="153"/>
      <c r="E1027" s="76"/>
      <c r="F1027" s="76"/>
      <c r="G1027" s="76"/>
      <c r="H1027" s="76"/>
      <c r="I1027" s="76"/>
    </row>
    <row r="1028" spans="1:10">
      <c r="A1028" s="21"/>
      <c r="C1028" s="25"/>
      <c r="D1028" s="25"/>
      <c r="E1028" s="162"/>
      <c r="F1028" s="162"/>
      <c r="G1028" s="162"/>
      <c r="H1028" s="162"/>
      <c r="I1028" s="162"/>
      <c r="J1028" s="153"/>
    </row>
    <row r="1029" spans="1:10">
      <c r="C1029" s="160"/>
      <c r="D1029" s="24"/>
      <c r="E1029" s="160"/>
      <c r="F1029" s="160"/>
      <c r="G1029" s="160"/>
      <c r="H1029" s="160"/>
      <c r="I1029" s="160"/>
    </row>
    <row r="1030" spans="1:10">
      <c r="C1030" s="24"/>
      <c r="D1030" s="24"/>
      <c r="E1030" s="160"/>
      <c r="F1030" s="160"/>
      <c r="G1030" s="160"/>
      <c r="H1030" s="160"/>
      <c r="I1030" s="160"/>
    </row>
    <row r="1032" spans="1:10">
      <c r="E1032" s="26"/>
      <c r="F1032" s="26"/>
      <c r="G1032" s="26"/>
      <c r="H1032" s="26"/>
      <c r="I1032" s="26"/>
    </row>
    <row r="1033" spans="1:10">
      <c r="C1033" s="26"/>
    </row>
    <row r="1061" spans="1:10">
      <c r="C1061" s="26"/>
      <c r="D1061" s="26"/>
      <c r="E1061" s="26"/>
      <c r="F1061" s="26"/>
      <c r="G1061" s="26"/>
      <c r="H1061" s="26"/>
      <c r="I1061" s="26"/>
    </row>
    <row r="1062" spans="1:10">
      <c r="A1062" s="20"/>
    </row>
    <row r="1064" spans="1:10">
      <c r="A1064" s="153"/>
      <c r="B1064" s="153"/>
      <c r="C1064" s="153"/>
      <c r="D1064" s="153"/>
      <c r="E1064" s="153"/>
      <c r="F1064" s="153"/>
      <c r="G1064" s="153"/>
      <c r="H1064" s="153"/>
      <c r="I1064" s="153"/>
      <c r="J1064" s="153"/>
    </row>
    <row r="1065" spans="1:10">
      <c r="C1065" s="25"/>
      <c r="D1065" s="25"/>
      <c r="E1065" s="25"/>
      <c r="F1065" s="25"/>
      <c r="G1065" s="25"/>
      <c r="H1065" s="25"/>
      <c r="I1065" s="25"/>
    </row>
    <row r="1098" spans="1:10">
      <c r="C1098" s="26"/>
      <c r="D1098" s="26"/>
      <c r="E1098" s="26"/>
      <c r="F1098" s="26"/>
      <c r="G1098" s="26"/>
      <c r="H1098" s="26"/>
      <c r="I1098" s="26"/>
    </row>
    <row r="1099" spans="1:10">
      <c r="A1099" s="20"/>
    </row>
    <row r="1101" spans="1:10">
      <c r="A1101" s="153"/>
      <c r="B1101" s="153"/>
      <c r="C1101" s="153"/>
      <c r="D1101" s="153"/>
      <c r="E1101" s="153"/>
      <c r="F1101" s="153"/>
      <c r="G1101" s="153"/>
      <c r="H1101" s="153"/>
      <c r="I1101" s="153"/>
      <c r="J1101" s="153"/>
    </row>
    <row r="1102" spans="1:10">
      <c r="C1102" s="25"/>
      <c r="D1102" s="25"/>
      <c r="E1102" s="26"/>
      <c r="F1102" s="26"/>
      <c r="G1102" s="26"/>
      <c r="H1102" s="26"/>
      <c r="I1102" s="26"/>
    </row>
    <row r="1103" spans="1:10">
      <c r="C1103" s="24"/>
      <c r="D1103" s="24"/>
      <c r="E1103" s="24"/>
      <c r="F1103" s="24"/>
      <c r="G1103" s="24"/>
      <c r="H1103" s="24"/>
      <c r="I1103" s="24"/>
    </row>
    <row r="1104" spans="1:10">
      <c r="C1104" s="24"/>
      <c r="D1104" s="24"/>
      <c r="E1104" s="24"/>
      <c r="F1104" s="24"/>
      <c r="G1104" s="24"/>
      <c r="H1104" s="24"/>
      <c r="I1104" s="24"/>
    </row>
    <row r="1105" spans="3:9">
      <c r="C1105" s="24"/>
      <c r="D1105" s="24"/>
      <c r="E1105" s="24"/>
      <c r="F1105" s="24"/>
      <c r="G1105" s="24"/>
      <c r="H1105" s="24"/>
      <c r="I1105" s="24"/>
    </row>
    <row r="1106" spans="3:9">
      <c r="C1106" s="24"/>
      <c r="D1106" s="24"/>
      <c r="E1106" s="24"/>
      <c r="F1106" s="24"/>
      <c r="G1106" s="24"/>
      <c r="H1106" s="24"/>
      <c r="I1106" s="24"/>
    </row>
    <row r="1107" spans="3:9">
      <c r="C1107" s="24"/>
      <c r="D1107" s="24"/>
      <c r="E1107" s="24"/>
      <c r="F1107" s="24"/>
      <c r="G1107" s="24"/>
      <c r="H1107" s="24"/>
      <c r="I1107" s="24"/>
    </row>
    <row r="1108" spans="3:9">
      <c r="C1108" s="24"/>
      <c r="D1108" s="24"/>
      <c r="E1108" s="24"/>
      <c r="F1108" s="24"/>
      <c r="G1108" s="24"/>
      <c r="H1108" s="24"/>
      <c r="I1108" s="24"/>
    </row>
    <row r="1109" spans="3:9">
      <c r="C1109" s="24"/>
      <c r="D1109" s="24"/>
      <c r="E1109" s="24"/>
      <c r="F1109" s="24"/>
      <c r="G1109" s="24"/>
      <c r="H1109" s="24"/>
      <c r="I1109" s="24"/>
    </row>
    <row r="1110" spans="3:9">
      <c r="C1110" s="24"/>
      <c r="D1110" s="24"/>
      <c r="E1110" s="24"/>
      <c r="F1110" s="24"/>
      <c r="G1110" s="24"/>
      <c r="H1110" s="24"/>
      <c r="I1110" s="24"/>
    </row>
    <row r="1111" spans="3:9">
      <c r="C1111" s="24"/>
      <c r="D1111" s="24"/>
      <c r="E1111" s="24"/>
      <c r="F1111" s="24"/>
      <c r="G1111" s="24"/>
      <c r="H1111" s="24"/>
      <c r="I1111" s="24"/>
    </row>
    <row r="1112" spans="3:9">
      <c r="C1112" s="24"/>
      <c r="D1112" s="24"/>
      <c r="E1112" s="24"/>
      <c r="F1112" s="24"/>
      <c r="G1112" s="24"/>
      <c r="H1112" s="24"/>
      <c r="I1112" s="24"/>
    </row>
    <row r="1113" spans="3:9">
      <c r="C1113" s="24"/>
      <c r="D1113" s="24"/>
      <c r="E1113" s="24"/>
      <c r="F1113" s="24"/>
      <c r="G1113" s="24"/>
      <c r="H1113" s="24"/>
      <c r="I1113" s="24"/>
    </row>
    <row r="1114" spans="3:9">
      <c r="C1114" s="24"/>
      <c r="D1114" s="24"/>
      <c r="E1114" s="24"/>
      <c r="F1114" s="24"/>
      <c r="G1114" s="24"/>
      <c r="H1114" s="24"/>
      <c r="I1114" s="24"/>
    </row>
    <row r="1115" spans="3:9">
      <c r="C1115" s="24"/>
      <c r="D1115" s="24"/>
      <c r="E1115" s="24"/>
      <c r="F1115" s="24"/>
      <c r="G1115" s="24"/>
      <c r="H1115" s="24"/>
      <c r="I1115" s="24"/>
    </row>
    <row r="1116" spans="3:9">
      <c r="C1116" s="24"/>
      <c r="D1116" s="24"/>
      <c r="E1116" s="24"/>
      <c r="F1116" s="24"/>
      <c r="G1116" s="24"/>
      <c r="H1116" s="24"/>
      <c r="I1116" s="24"/>
    </row>
    <row r="1117" spans="3:9">
      <c r="C1117" s="24"/>
      <c r="D1117" s="24"/>
      <c r="E1117" s="24"/>
      <c r="F1117" s="24"/>
      <c r="G1117" s="24"/>
      <c r="H1117" s="24"/>
      <c r="I1117" s="24"/>
    </row>
    <row r="1118" spans="3:9">
      <c r="C1118" s="24"/>
      <c r="D1118" s="24"/>
      <c r="E1118" s="24"/>
      <c r="F1118" s="24"/>
      <c r="G1118" s="24"/>
      <c r="H1118" s="24"/>
      <c r="I1118" s="24"/>
    </row>
    <row r="1119" spans="3:9">
      <c r="C1119" s="24"/>
      <c r="D1119" s="24"/>
      <c r="E1119" s="24"/>
      <c r="F1119" s="24"/>
      <c r="G1119" s="24"/>
      <c r="H1119" s="24"/>
      <c r="I1119" s="24"/>
    </row>
    <row r="1120" spans="3:9">
      <c r="C1120" s="24"/>
      <c r="D1120" s="24"/>
      <c r="E1120" s="24"/>
      <c r="F1120" s="24"/>
      <c r="G1120" s="24"/>
      <c r="H1120" s="24"/>
      <c r="I1120" s="24"/>
    </row>
    <row r="1121" spans="1:9">
      <c r="C1121" s="24"/>
      <c r="D1121" s="24"/>
      <c r="E1121" s="24"/>
      <c r="F1121" s="24"/>
      <c r="G1121" s="24"/>
      <c r="H1121" s="24"/>
      <c r="I1121" s="24"/>
    </row>
    <row r="1123" spans="1:9">
      <c r="E1123" s="24"/>
      <c r="F1123" s="24"/>
      <c r="G1123" s="24"/>
      <c r="H1123" s="24"/>
      <c r="I1123" s="24"/>
    </row>
    <row r="1125" spans="1:9">
      <c r="C1125" s="24"/>
    </row>
    <row r="1126" spans="1:9">
      <c r="D1126" s="26"/>
      <c r="E1126" s="26"/>
      <c r="F1126" s="26"/>
      <c r="G1126" s="26"/>
      <c r="H1126" s="26"/>
      <c r="I1126" s="26"/>
    </row>
    <row r="1127" spans="1:9">
      <c r="C1127" s="26"/>
      <c r="D1127" s="26"/>
      <c r="E1127" s="26"/>
      <c r="F1127" s="26"/>
      <c r="G1127" s="26"/>
      <c r="H1127" s="26"/>
      <c r="I1127" s="26"/>
    </row>
    <row r="1128" spans="1:9">
      <c r="C1128" s="26"/>
      <c r="D1128" s="26"/>
      <c r="E1128" s="26"/>
      <c r="F1128" s="26"/>
      <c r="G1128" s="26"/>
      <c r="H1128" s="26"/>
      <c r="I1128" s="26"/>
    </row>
    <row r="1129" spans="1:9">
      <c r="C1129" s="26"/>
      <c r="D1129" s="26"/>
      <c r="E1129" s="26"/>
      <c r="F1129" s="26"/>
      <c r="G1129" s="26"/>
      <c r="H1129" s="26"/>
      <c r="I1129" s="26"/>
    </row>
    <row r="1130" spans="1:9">
      <c r="C1130" s="26"/>
      <c r="D1130" s="26"/>
      <c r="E1130" s="26"/>
      <c r="F1130" s="26"/>
      <c r="G1130" s="26"/>
      <c r="H1130" s="26"/>
      <c r="I1130" s="26"/>
    </row>
    <row r="1131" spans="1:9">
      <c r="C1131" s="26"/>
      <c r="D1131" s="26"/>
      <c r="E1131" s="26"/>
      <c r="F1131" s="26"/>
      <c r="G1131" s="26"/>
      <c r="H1131" s="26"/>
      <c r="I1131" s="26"/>
    </row>
    <row r="1132" spans="1:9">
      <c r="C1132" s="26"/>
      <c r="D1132" s="26"/>
      <c r="E1132" s="26"/>
      <c r="F1132" s="26"/>
      <c r="G1132" s="26"/>
      <c r="H1132" s="26"/>
      <c r="I1132" s="26"/>
    </row>
    <row r="1133" spans="1:9">
      <c r="C1133" s="26"/>
      <c r="D1133" s="26"/>
      <c r="E1133" s="26"/>
      <c r="F1133" s="26"/>
      <c r="G1133" s="26"/>
      <c r="H1133" s="26"/>
      <c r="I1133" s="26"/>
    </row>
    <row r="1134" spans="1:9">
      <c r="C1134" s="26"/>
      <c r="D1134" s="26"/>
      <c r="E1134" s="26"/>
      <c r="F1134" s="26"/>
      <c r="G1134" s="26"/>
      <c r="H1134" s="26"/>
      <c r="I1134" s="26"/>
    </row>
    <row r="1135" spans="1:9">
      <c r="C1135" s="26"/>
      <c r="D1135" s="26"/>
      <c r="E1135" s="26"/>
      <c r="F1135" s="26"/>
      <c r="G1135" s="26"/>
      <c r="H1135" s="26"/>
      <c r="I1135" s="26"/>
    </row>
    <row r="1136" spans="1:9">
      <c r="A1136" s="20"/>
    </row>
    <row r="1138" spans="1:10">
      <c r="A1138" s="153"/>
      <c r="B1138" s="153"/>
      <c r="C1138" s="153"/>
      <c r="D1138" s="153"/>
      <c r="E1138" s="153"/>
      <c r="F1138" s="153"/>
      <c r="G1138" s="153"/>
      <c r="H1138" s="153"/>
      <c r="I1138" s="153"/>
      <c r="J1138" s="153"/>
    </row>
    <row r="1139" spans="1:10">
      <c r="C1139" s="26"/>
      <c r="D1139" s="26"/>
      <c r="E1139" s="26"/>
      <c r="F1139" s="26"/>
      <c r="G1139" s="26"/>
      <c r="H1139" s="26"/>
      <c r="I1139" s="26"/>
    </row>
    <row r="1140" spans="1:10">
      <c r="C1140" s="24"/>
      <c r="D1140" s="24"/>
      <c r="E1140" s="24"/>
      <c r="F1140" s="24"/>
      <c r="G1140" s="24"/>
      <c r="H1140" s="24"/>
      <c r="I1140" s="24"/>
    </row>
    <row r="1141" spans="1:10">
      <c r="C1141" s="24"/>
      <c r="D1141" s="24"/>
      <c r="E1141" s="24"/>
      <c r="F1141" s="24"/>
      <c r="G1141" s="24"/>
      <c r="H1141" s="24"/>
      <c r="I1141" s="24"/>
    </row>
    <row r="1142" spans="1:10">
      <c r="C1142" s="24"/>
      <c r="D1142" s="24"/>
      <c r="E1142" s="24"/>
      <c r="F1142" s="24"/>
      <c r="G1142" s="24"/>
      <c r="H1142" s="24"/>
      <c r="I1142" s="24"/>
    </row>
    <row r="1148" spans="1:10">
      <c r="C1148" s="26"/>
      <c r="D1148" s="26"/>
      <c r="E1148" s="26"/>
      <c r="F1148" s="26"/>
      <c r="G1148" s="26"/>
      <c r="H1148" s="26"/>
      <c r="I1148" s="26"/>
    </row>
    <row r="1149" spans="1:10">
      <c r="C1149" s="26"/>
      <c r="D1149" s="26"/>
      <c r="E1149" s="26"/>
      <c r="F1149" s="26"/>
      <c r="G1149" s="26"/>
      <c r="H1149" s="26"/>
      <c r="I1149" s="26"/>
    </row>
    <row r="1150" spans="1:10">
      <c r="C1150" s="26"/>
      <c r="D1150" s="26"/>
      <c r="E1150" s="26"/>
      <c r="F1150" s="26"/>
      <c r="G1150" s="26"/>
      <c r="H1150" s="26"/>
      <c r="I1150" s="26"/>
    </row>
    <row r="1151" spans="1:10">
      <c r="C1151" s="26"/>
      <c r="D1151" s="26"/>
      <c r="E1151" s="26"/>
      <c r="F1151" s="26"/>
      <c r="G1151" s="26"/>
      <c r="H1151" s="26"/>
      <c r="I1151" s="26"/>
    </row>
    <row r="1152" spans="1:10">
      <c r="C1152" s="26"/>
      <c r="D1152" s="26"/>
      <c r="E1152" s="26"/>
      <c r="F1152" s="26"/>
      <c r="G1152" s="26"/>
      <c r="H1152" s="26"/>
      <c r="I1152" s="26"/>
    </row>
    <row r="1153" spans="3:9">
      <c r="C1153" s="26"/>
      <c r="D1153" s="26"/>
      <c r="E1153" s="26"/>
      <c r="F1153" s="26"/>
      <c r="G1153" s="26"/>
      <c r="H1153" s="26"/>
      <c r="I1153" s="26"/>
    </row>
    <row r="1154" spans="3:9">
      <c r="C1154" s="26"/>
      <c r="D1154" s="26"/>
      <c r="E1154" s="26"/>
      <c r="F1154" s="26"/>
      <c r="G1154" s="26"/>
      <c r="H1154" s="26"/>
      <c r="I1154" s="26"/>
    </row>
    <row r="1155" spans="3:9">
      <c r="C1155" s="26"/>
      <c r="D1155" s="26"/>
      <c r="E1155" s="26"/>
      <c r="F1155" s="26"/>
      <c r="G1155" s="26"/>
      <c r="H1155" s="26"/>
      <c r="I1155" s="26"/>
    </row>
    <row r="1156" spans="3:9">
      <c r="C1156" s="26"/>
      <c r="D1156" s="26"/>
      <c r="E1156" s="26"/>
      <c r="F1156" s="26"/>
      <c r="G1156" s="26"/>
      <c r="H1156" s="26"/>
      <c r="I1156" s="26"/>
    </row>
    <row r="1157" spans="3:9">
      <c r="C1157" s="26"/>
      <c r="D1157" s="26"/>
      <c r="E1157" s="26"/>
      <c r="F1157" s="26"/>
      <c r="G1157" s="26"/>
      <c r="H1157" s="26"/>
      <c r="I1157" s="26"/>
    </row>
    <row r="1158" spans="3:9">
      <c r="C1158" s="26"/>
      <c r="D1158" s="26"/>
      <c r="E1158" s="26"/>
      <c r="F1158" s="26"/>
      <c r="G1158" s="26"/>
      <c r="H1158" s="26"/>
      <c r="I1158" s="26"/>
    </row>
    <row r="1159" spans="3:9">
      <c r="C1159" s="26"/>
      <c r="D1159" s="26"/>
      <c r="E1159" s="26"/>
      <c r="F1159" s="26"/>
      <c r="G1159" s="26"/>
      <c r="H1159" s="26"/>
      <c r="I1159" s="26"/>
    </row>
    <row r="1160" spans="3:9">
      <c r="C1160" s="26"/>
      <c r="D1160" s="26"/>
      <c r="E1160" s="26"/>
      <c r="F1160" s="26"/>
      <c r="G1160" s="26"/>
      <c r="H1160" s="26"/>
      <c r="I1160" s="26"/>
    </row>
    <row r="1161" spans="3:9">
      <c r="C1161" s="26"/>
      <c r="D1161" s="26"/>
      <c r="E1161" s="26"/>
      <c r="F1161" s="26"/>
      <c r="G1161" s="26"/>
      <c r="H1161" s="26"/>
      <c r="I1161" s="26"/>
    </row>
    <row r="1162" spans="3:9">
      <c r="C1162" s="26"/>
      <c r="D1162" s="26"/>
      <c r="E1162" s="26"/>
      <c r="F1162" s="26"/>
      <c r="G1162" s="26"/>
      <c r="H1162" s="26"/>
      <c r="I1162" s="26"/>
    </row>
    <row r="1163" spans="3:9">
      <c r="C1163" s="26"/>
      <c r="D1163" s="26"/>
      <c r="E1163" s="26"/>
      <c r="F1163" s="26"/>
      <c r="G1163" s="26"/>
      <c r="H1163" s="26"/>
      <c r="I1163" s="26"/>
    </row>
    <row r="1164" spans="3:9">
      <c r="C1164" s="26"/>
      <c r="D1164" s="26"/>
      <c r="E1164" s="26"/>
      <c r="F1164" s="26"/>
      <c r="G1164" s="26"/>
      <c r="H1164" s="26"/>
      <c r="I1164" s="26"/>
    </row>
    <row r="1165" spans="3:9">
      <c r="C1165" s="26"/>
      <c r="D1165" s="26"/>
      <c r="E1165" s="26"/>
      <c r="F1165" s="26"/>
      <c r="G1165" s="26"/>
      <c r="H1165" s="26"/>
      <c r="I1165" s="26"/>
    </row>
    <row r="1166" spans="3:9">
      <c r="C1166" s="26"/>
      <c r="D1166" s="26"/>
      <c r="E1166" s="26"/>
      <c r="F1166" s="26"/>
      <c r="G1166" s="26"/>
      <c r="H1166" s="26"/>
      <c r="I1166" s="26"/>
    </row>
    <row r="1167" spans="3:9">
      <c r="C1167" s="26"/>
      <c r="D1167" s="26"/>
      <c r="E1167" s="26"/>
      <c r="F1167" s="26"/>
      <c r="G1167" s="26"/>
      <c r="H1167" s="26"/>
      <c r="I1167" s="26"/>
    </row>
    <row r="1168" spans="3:9">
      <c r="C1168" s="26"/>
      <c r="D1168" s="26"/>
      <c r="E1168" s="26"/>
      <c r="F1168" s="26"/>
      <c r="G1168" s="26"/>
      <c r="H1168" s="26"/>
      <c r="I1168" s="26"/>
    </row>
    <row r="1169" spans="1:10">
      <c r="C1169" s="26"/>
      <c r="D1169" s="26"/>
      <c r="E1169" s="26"/>
      <c r="F1169" s="26"/>
      <c r="G1169" s="26"/>
      <c r="H1169" s="26"/>
      <c r="I1169" s="26"/>
    </row>
    <row r="1170" spans="1:10">
      <c r="C1170" s="26"/>
      <c r="D1170" s="26"/>
      <c r="E1170" s="26"/>
      <c r="F1170" s="26"/>
      <c r="G1170" s="26"/>
      <c r="H1170" s="26"/>
      <c r="I1170" s="26"/>
    </row>
    <row r="1171" spans="1:10">
      <c r="C1171" s="26"/>
      <c r="D1171" s="26"/>
      <c r="E1171" s="26"/>
      <c r="F1171" s="26"/>
      <c r="G1171" s="26"/>
      <c r="H1171" s="26"/>
      <c r="I1171" s="26"/>
    </row>
    <row r="1172" spans="1:10">
      <c r="C1172" s="26"/>
      <c r="D1172" s="26"/>
      <c r="E1172" s="26"/>
      <c r="F1172" s="26"/>
      <c r="G1172" s="26"/>
      <c r="H1172" s="26"/>
      <c r="I1172" s="26"/>
    </row>
    <row r="1173" spans="1:10">
      <c r="A1173" s="20"/>
    </row>
    <row r="1174" spans="1:10">
      <c r="A1174" s="20"/>
    </row>
    <row r="1175" spans="1:10">
      <c r="A1175" s="153"/>
      <c r="B1175" s="153"/>
      <c r="C1175" s="153"/>
      <c r="D1175" s="153"/>
      <c r="E1175" s="153"/>
      <c r="F1175" s="153"/>
      <c r="G1175" s="153"/>
      <c r="H1175" s="153"/>
      <c r="I1175" s="153"/>
      <c r="J1175" s="153"/>
    </row>
    <row r="1176" spans="1:10">
      <c r="C1176" s="25"/>
      <c r="D1176" s="25"/>
      <c r="E1176" s="25"/>
      <c r="F1176" s="25"/>
      <c r="G1176" s="25"/>
      <c r="H1176" s="25"/>
      <c r="I1176" s="25"/>
    </row>
    <row r="1177" spans="1:10">
      <c r="C1177" s="24"/>
      <c r="D1177" s="24"/>
      <c r="E1177" s="24"/>
      <c r="F1177" s="24"/>
      <c r="G1177" s="24"/>
      <c r="H1177" s="24"/>
      <c r="I1177" s="24"/>
    </row>
    <row r="1178" spans="1:10">
      <c r="C1178" s="24"/>
      <c r="D1178" s="24"/>
      <c r="E1178" s="24"/>
      <c r="F1178" s="24"/>
      <c r="G1178" s="24"/>
      <c r="H1178" s="24"/>
      <c r="I1178" s="24"/>
    </row>
    <row r="1179" spans="1:10">
      <c r="C1179" s="24"/>
      <c r="D1179" s="24"/>
      <c r="E1179" s="24"/>
      <c r="F1179" s="24"/>
      <c r="G1179" s="24"/>
      <c r="H1179" s="24"/>
      <c r="I1179" s="24"/>
    </row>
    <row r="1209" spans="1:10">
      <c r="C1209" s="26"/>
      <c r="D1209" s="26"/>
      <c r="E1209" s="26"/>
      <c r="F1209" s="26"/>
      <c r="G1209" s="26"/>
      <c r="H1209" s="26"/>
      <c r="I1209" s="26"/>
    </row>
    <row r="1210" spans="1:10">
      <c r="A1210" s="20"/>
    </row>
    <row r="1212" spans="1:10">
      <c r="A1212" s="153"/>
      <c r="B1212" s="153"/>
      <c r="C1212" s="153"/>
      <c r="D1212" s="153"/>
      <c r="E1212" s="153"/>
      <c r="F1212" s="153"/>
      <c r="G1212" s="153"/>
      <c r="H1212" s="153"/>
      <c r="I1212" s="153"/>
      <c r="J1212" s="153"/>
    </row>
    <row r="1213" spans="1:10">
      <c r="C1213" s="25"/>
      <c r="D1213" s="25"/>
      <c r="E1213" s="25"/>
      <c r="F1213" s="25"/>
      <c r="G1213" s="25"/>
      <c r="H1213" s="25"/>
      <c r="I1213" s="25"/>
    </row>
    <row r="1246" spans="1:9">
      <c r="C1246" s="26"/>
      <c r="D1246" s="26"/>
      <c r="E1246" s="26"/>
      <c r="F1246" s="26"/>
      <c r="G1246" s="26"/>
      <c r="H1246" s="26"/>
      <c r="I1246" s="26"/>
    </row>
    <row r="1247" spans="1:9">
      <c r="A1247" s="20"/>
    </row>
    <row r="1249" spans="1:10">
      <c r="A1249" s="153"/>
      <c r="B1249" s="153"/>
      <c r="C1249" s="153"/>
      <c r="D1249" s="153"/>
      <c r="E1249" s="153"/>
      <c r="F1249" s="153"/>
      <c r="G1249" s="153"/>
      <c r="H1249" s="153"/>
      <c r="I1249" s="153"/>
      <c r="J1249" s="153"/>
    </row>
    <row r="1250" spans="1:10">
      <c r="C1250" s="25"/>
      <c r="D1250" s="25"/>
      <c r="E1250" s="25"/>
      <c r="F1250" s="25"/>
      <c r="G1250" s="25"/>
      <c r="H1250" s="25"/>
      <c r="I1250" s="25"/>
    </row>
    <row r="1251" spans="1:10">
      <c r="C1251" s="24"/>
      <c r="D1251" s="24"/>
      <c r="E1251" s="24"/>
      <c r="F1251" s="24"/>
      <c r="G1251" s="24"/>
      <c r="H1251" s="24"/>
      <c r="I1251" s="24"/>
    </row>
    <row r="1252" spans="1:10">
      <c r="C1252" s="24"/>
      <c r="D1252" s="24"/>
      <c r="E1252" s="24"/>
      <c r="F1252" s="24"/>
      <c r="G1252" s="24"/>
      <c r="H1252" s="24"/>
      <c r="I1252" s="24"/>
    </row>
    <row r="1253" spans="1:10">
      <c r="C1253" s="24"/>
      <c r="D1253" s="24"/>
      <c r="E1253" s="24"/>
      <c r="F1253" s="24"/>
      <c r="G1253" s="24"/>
      <c r="H1253" s="24"/>
      <c r="I1253" s="24"/>
    </row>
    <row r="1254" spans="1:10">
      <c r="C1254" s="24"/>
      <c r="D1254" s="24"/>
      <c r="E1254" s="24"/>
      <c r="F1254" s="24"/>
      <c r="G1254" s="24"/>
      <c r="H1254" s="24"/>
      <c r="I1254" s="24"/>
    </row>
    <row r="1255" spans="1:10">
      <c r="C1255" s="24"/>
      <c r="D1255" s="24"/>
      <c r="E1255" s="24"/>
      <c r="F1255" s="24"/>
      <c r="G1255" s="24"/>
      <c r="H1255" s="24"/>
      <c r="I1255" s="24"/>
    </row>
    <row r="1283" spans="1:10">
      <c r="C1283" s="25"/>
      <c r="D1283" s="25"/>
      <c r="E1283" s="25"/>
      <c r="F1283" s="25"/>
      <c r="G1283" s="25"/>
      <c r="H1283" s="25"/>
      <c r="I1283" s="25"/>
    </row>
    <row r="1284" spans="1:10">
      <c r="A1284" s="20"/>
    </row>
    <row r="1286" spans="1:10">
      <c r="A1286" s="153"/>
      <c r="B1286" s="153"/>
      <c r="C1286" s="153"/>
      <c r="D1286" s="153"/>
      <c r="E1286" s="153"/>
      <c r="F1286" s="153"/>
      <c r="G1286" s="153"/>
      <c r="H1286" s="153"/>
      <c r="I1286" s="153"/>
      <c r="J1286" s="153"/>
    </row>
    <row r="1287" spans="1:10">
      <c r="C1287" s="25"/>
      <c r="D1287" s="25"/>
      <c r="E1287" s="25"/>
      <c r="F1287" s="25"/>
      <c r="G1287" s="25"/>
      <c r="H1287" s="25"/>
      <c r="I1287" s="25"/>
    </row>
    <row r="1288" spans="1:10">
      <c r="C1288" s="25"/>
      <c r="D1288" s="25"/>
      <c r="E1288" s="25"/>
      <c r="F1288" s="25"/>
      <c r="G1288" s="25"/>
      <c r="H1288" s="25"/>
      <c r="I1288" s="25"/>
    </row>
    <row r="1289" spans="1:10">
      <c r="C1289" s="25"/>
      <c r="D1289" s="25"/>
      <c r="E1289" s="25"/>
      <c r="F1289" s="25"/>
      <c r="G1289" s="25"/>
      <c r="H1289" s="25"/>
      <c r="I1289" s="25"/>
    </row>
    <row r="1290" spans="1:10">
      <c r="C1290" s="25"/>
      <c r="D1290" s="25"/>
      <c r="E1290" s="25"/>
      <c r="F1290" s="25"/>
      <c r="G1290" s="25"/>
      <c r="H1290" s="25"/>
      <c r="I1290" s="25"/>
    </row>
    <row r="1291" spans="1:10">
      <c r="C1291" s="25"/>
      <c r="D1291" s="25"/>
      <c r="E1291" s="25"/>
      <c r="F1291" s="25"/>
      <c r="G1291" s="25"/>
      <c r="H1291" s="25"/>
      <c r="I1291" s="25"/>
    </row>
    <row r="1292" spans="1:10">
      <c r="C1292" s="25"/>
      <c r="D1292" s="25"/>
      <c r="E1292" s="25"/>
      <c r="F1292" s="25"/>
      <c r="G1292" s="25"/>
      <c r="H1292" s="25"/>
      <c r="I1292" s="25"/>
    </row>
    <row r="1293" spans="1:10">
      <c r="C1293" s="25"/>
      <c r="D1293" s="25"/>
      <c r="E1293" s="25"/>
      <c r="F1293" s="25"/>
      <c r="G1293" s="25"/>
      <c r="H1293" s="25"/>
      <c r="I1293" s="25"/>
    </row>
    <row r="1294" spans="1:10">
      <c r="C1294" s="25"/>
      <c r="D1294" s="25"/>
      <c r="E1294" s="25"/>
      <c r="F1294" s="25"/>
      <c r="G1294" s="25"/>
      <c r="H1294" s="25"/>
      <c r="I1294" s="25"/>
    </row>
    <row r="1295" spans="1:10">
      <c r="C1295" s="25"/>
      <c r="D1295" s="25"/>
      <c r="E1295" s="25"/>
      <c r="F1295" s="25"/>
      <c r="G1295" s="25"/>
      <c r="H1295" s="25"/>
      <c r="I1295" s="25"/>
    </row>
    <row r="1296" spans="1:10">
      <c r="C1296" s="25"/>
      <c r="D1296" s="25"/>
      <c r="E1296" s="25"/>
      <c r="F1296" s="25"/>
      <c r="G1296" s="25"/>
      <c r="H1296" s="25"/>
      <c r="I1296" s="25"/>
    </row>
    <row r="1297" spans="3:9">
      <c r="C1297" s="25"/>
      <c r="D1297" s="25"/>
      <c r="E1297" s="25"/>
      <c r="F1297" s="25"/>
      <c r="G1297" s="25"/>
      <c r="H1297" s="25"/>
      <c r="I1297" s="25"/>
    </row>
    <row r="1298" spans="3:9">
      <c r="C1298" s="25"/>
      <c r="D1298" s="25"/>
      <c r="E1298" s="25"/>
      <c r="F1298" s="25"/>
      <c r="G1298" s="25"/>
      <c r="H1298" s="25"/>
      <c r="I1298" s="25"/>
    </row>
    <row r="1299" spans="3:9">
      <c r="C1299" s="25"/>
      <c r="D1299" s="25"/>
      <c r="E1299" s="25"/>
      <c r="F1299" s="25"/>
      <c r="G1299" s="25"/>
      <c r="H1299" s="25"/>
      <c r="I1299" s="25"/>
    </row>
    <row r="1300" spans="3:9">
      <c r="C1300" s="25"/>
      <c r="D1300" s="25"/>
      <c r="E1300" s="25"/>
      <c r="F1300" s="25"/>
      <c r="G1300" s="25"/>
      <c r="H1300" s="25"/>
      <c r="I1300" s="25"/>
    </row>
    <row r="1301" spans="3:9">
      <c r="C1301" s="25"/>
      <c r="D1301" s="25"/>
      <c r="E1301" s="25"/>
      <c r="F1301" s="25"/>
      <c r="G1301" s="25"/>
      <c r="H1301" s="25"/>
      <c r="I1301" s="25"/>
    </row>
    <row r="1302" spans="3:9">
      <c r="C1302" s="25"/>
      <c r="D1302" s="25"/>
      <c r="E1302" s="25"/>
      <c r="F1302" s="25"/>
      <c r="G1302" s="25"/>
      <c r="H1302" s="25"/>
      <c r="I1302" s="25"/>
    </row>
    <row r="1303" spans="3:9">
      <c r="C1303" s="25"/>
      <c r="D1303" s="25"/>
      <c r="E1303" s="25"/>
      <c r="F1303" s="25"/>
      <c r="G1303" s="25"/>
      <c r="H1303" s="25"/>
      <c r="I1303" s="25"/>
    </row>
    <row r="1304" spans="3:9">
      <c r="C1304" s="25"/>
      <c r="D1304" s="25"/>
      <c r="E1304" s="25"/>
      <c r="F1304" s="25"/>
      <c r="G1304" s="25"/>
      <c r="H1304" s="25"/>
      <c r="I1304" s="25"/>
    </row>
    <row r="1305" spans="3:9">
      <c r="C1305" s="25"/>
      <c r="D1305" s="25"/>
      <c r="E1305" s="25"/>
      <c r="F1305" s="25"/>
      <c r="G1305" s="25"/>
      <c r="H1305" s="25"/>
      <c r="I1305" s="25"/>
    </row>
    <row r="1306" spans="3:9">
      <c r="C1306" s="25"/>
      <c r="D1306" s="25"/>
      <c r="E1306" s="25"/>
      <c r="F1306" s="25"/>
      <c r="G1306" s="25"/>
      <c r="H1306" s="25"/>
      <c r="I1306" s="25"/>
    </row>
    <row r="1307" spans="3:9">
      <c r="C1307" s="25"/>
      <c r="D1307" s="25"/>
      <c r="E1307" s="25"/>
      <c r="F1307" s="25"/>
      <c r="G1307" s="25"/>
      <c r="H1307" s="25"/>
      <c r="I1307" s="25"/>
    </row>
    <row r="1308" spans="3:9">
      <c r="C1308" s="25"/>
      <c r="D1308" s="25"/>
      <c r="E1308" s="25"/>
      <c r="F1308" s="25"/>
      <c r="G1308" s="25"/>
      <c r="H1308" s="25"/>
      <c r="I1308" s="25"/>
    </row>
    <row r="1309" spans="3:9">
      <c r="C1309" s="25"/>
      <c r="D1309" s="25"/>
      <c r="E1309" s="25"/>
      <c r="F1309" s="25"/>
      <c r="G1309" s="25"/>
      <c r="H1309" s="25"/>
      <c r="I1309" s="25"/>
    </row>
    <row r="1310" spans="3:9">
      <c r="C1310" s="25"/>
      <c r="D1310" s="25"/>
      <c r="E1310" s="25"/>
      <c r="F1310" s="25"/>
      <c r="G1310" s="25"/>
      <c r="H1310" s="25"/>
      <c r="I1310" s="25"/>
    </row>
    <row r="1311" spans="3:9">
      <c r="C1311" s="25"/>
      <c r="D1311" s="25"/>
      <c r="E1311" s="25"/>
      <c r="F1311" s="25"/>
      <c r="G1311" s="25"/>
      <c r="H1311" s="25"/>
      <c r="I1311" s="25"/>
    </row>
    <row r="1312" spans="3:9">
      <c r="C1312" s="25"/>
      <c r="D1312" s="25"/>
      <c r="E1312" s="25"/>
      <c r="F1312" s="25"/>
      <c r="G1312" s="25"/>
      <c r="H1312" s="25"/>
      <c r="I1312" s="25"/>
    </row>
    <row r="1313" spans="1:10">
      <c r="C1313" s="25"/>
      <c r="D1313" s="25"/>
      <c r="E1313" s="25"/>
      <c r="F1313" s="25"/>
      <c r="G1313" s="25"/>
      <c r="H1313" s="25"/>
      <c r="I1313" s="25"/>
    </row>
    <row r="1315" spans="1:10">
      <c r="C1315" s="25"/>
      <c r="D1315" s="25"/>
      <c r="E1315" s="25"/>
      <c r="F1315" s="25"/>
      <c r="G1315" s="25"/>
      <c r="H1315" s="25"/>
      <c r="I1315" s="25"/>
    </row>
    <row r="1316" spans="1:10">
      <c r="C1316" s="25"/>
      <c r="D1316" s="25"/>
      <c r="E1316" s="25"/>
      <c r="F1316" s="25"/>
      <c r="G1316" s="25"/>
      <c r="H1316" s="25"/>
      <c r="I1316" s="25"/>
    </row>
    <row r="1317" spans="1:10">
      <c r="C1317" s="25"/>
      <c r="D1317" s="25"/>
      <c r="E1317" s="25"/>
      <c r="F1317" s="25"/>
      <c r="G1317" s="25"/>
      <c r="H1317" s="25"/>
      <c r="I1317" s="25"/>
    </row>
    <row r="1318" spans="1:10">
      <c r="C1318" s="25"/>
      <c r="D1318" s="25"/>
      <c r="E1318" s="25"/>
      <c r="F1318" s="25"/>
      <c r="G1318" s="25"/>
      <c r="H1318" s="25"/>
      <c r="I1318" s="25"/>
    </row>
    <row r="1319" spans="1:10">
      <c r="C1319" s="25"/>
      <c r="D1319" s="25"/>
      <c r="E1319" s="25"/>
      <c r="F1319" s="25"/>
      <c r="G1319" s="25"/>
      <c r="H1319" s="25"/>
      <c r="I1319" s="25"/>
    </row>
    <row r="1320" spans="1:10">
      <c r="C1320" s="25"/>
      <c r="D1320" s="25"/>
      <c r="E1320" s="25"/>
      <c r="F1320" s="25"/>
      <c r="G1320" s="25"/>
      <c r="H1320" s="25"/>
      <c r="I1320" s="25"/>
    </row>
    <row r="1321" spans="1:10">
      <c r="A1321" s="20"/>
    </row>
    <row r="1323" spans="1:10">
      <c r="A1323" s="153"/>
      <c r="B1323" s="153"/>
      <c r="C1323" s="153"/>
      <c r="D1323" s="153"/>
      <c r="E1323" s="153"/>
      <c r="F1323" s="153"/>
      <c r="G1323" s="153"/>
      <c r="H1323" s="153"/>
      <c r="I1323" s="153"/>
      <c r="J1323" s="153"/>
    </row>
    <row r="1324" spans="1:10">
      <c r="C1324" s="25"/>
      <c r="D1324" s="162"/>
      <c r="E1324" s="25"/>
      <c r="F1324" s="25"/>
      <c r="G1324" s="25"/>
      <c r="H1324" s="25"/>
      <c r="I1324" s="25"/>
    </row>
    <row r="1325" spans="1:10">
      <c r="C1325" s="24"/>
      <c r="D1325" s="24"/>
      <c r="E1325" s="24"/>
      <c r="F1325" s="24"/>
      <c r="G1325" s="24"/>
      <c r="H1325" s="24"/>
      <c r="I1325" s="24"/>
    </row>
    <row r="1326" spans="1:10">
      <c r="C1326" s="24"/>
      <c r="D1326" s="24"/>
      <c r="E1326" s="24"/>
      <c r="F1326" s="24"/>
      <c r="G1326" s="24"/>
      <c r="H1326" s="24"/>
      <c r="I1326" s="24"/>
    </row>
    <row r="1327" spans="1:10">
      <c r="C1327" s="24"/>
      <c r="D1327" s="24"/>
      <c r="E1327" s="24"/>
      <c r="F1327" s="24"/>
      <c r="G1327" s="24"/>
      <c r="H1327" s="24"/>
      <c r="I1327" s="24"/>
    </row>
    <row r="1328" spans="1:10">
      <c r="C1328" s="24"/>
      <c r="D1328" s="24"/>
      <c r="E1328" s="24"/>
      <c r="F1328" s="24"/>
      <c r="G1328" s="24"/>
      <c r="H1328" s="24"/>
      <c r="I1328" s="24"/>
    </row>
    <row r="1329" spans="3:10">
      <c r="C1329" s="24"/>
      <c r="D1329" s="24"/>
      <c r="E1329" s="24"/>
      <c r="F1329" s="24"/>
      <c r="G1329" s="24"/>
      <c r="H1329" s="24"/>
      <c r="I1329" s="24"/>
    </row>
    <row r="1330" spans="3:10">
      <c r="C1330" s="24"/>
      <c r="D1330" s="24"/>
      <c r="E1330" s="24"/>
      <c r="F1330" s="24"/>
      <c r="G1330" s="24"/>
      <c r="H1330" s="24"/>
      <c r="I1330" s="24"/>
    </row>
    <row r="1331" spans="3:10">
      <c r="C1331" s="24"/>
      <c r="D1331" s="24"/>
      <c r="E1331" s="24"/>
      <c r="F1331" s="24"/>
      <c r="G1331" s="24"/>
      <c r="H1331" s="24"/>
      <c r="I1331" s="24"/>
    </row>
    <row r="1332" spans="3:10">
      <c r="C1332" s="24"/>
      <c r="D1332" s="24"/>
      <c r="E1332" s="24"/>
      <c r="F1332" s="24"/>
      <c r="G1332" s="24"/>
      <c r="H1332" s="24"/>
      <c r="I1332" s="24"/>
    </row>
    <row r="1333" spans="3:10">
      <c r="C1333" s="24"/>
      <c r="D1333" s="24"/>
      <c r="E1333" s="24"/>
      <c r="F1333" s="24"/>
      <c r="G1333" s="24"/>
      <c r="H1333" s="24"/>
      <c r="I1333" s="24"/>
    </row>
    <row r="1334" spans="3:10">
      <c r="C1334" s="24"/>
      <c r="D1334" s="24"/>
      <c r="E1334" s="24"/>
      <c r="F1334" s="24"/>
      <c r="G1334" s="24"/>
      <c r="H1334" s="24"/>
      <c r="I1334" s="24"/>
    </row>
    <row r="1335" spans="3:10">
      <c r="C1335" s="24"/>
      <c r="D1335" s="24"/>
      <c r="E1335" s="24"/>
      <c r="F1335" s="24"/>
      <c r="G1335" s="24"/>
      <c r="H1335" s="24"/>
      <c r="I1335" s="24"/>
    </row>
    <row r="1336" spans="3:10">
      <c r="C1336" s="24"/>
      <c r="D1336" s="24"/>
      <c r="E1336" s="24"/>
      <c r="F1336" s="24"/>
      <c r="G1336" s="24"/>
      <c r="H1336" s="24"/>
      <c r="I1336" s="24"/>
    </row>
    <row r="1337" spans="3:10">
      <c r="C1337" s="24"/>
      <c r="D1337" s="24"/>
      <c r="E1337" s="24"/>
      <c r="F1337" s="24"/>
      <c r="G1337" s="24"/>
      <c r="H1337" s="24"/>
      <c r="I1337" s="24"/>
    </row>
    <row r="1338" spans="3:10">
      <c r="C1338" s="24"/>
      <c r="D1338" s="24"/>
      <c r="E1338" s="24"/>
      <c r="F1338" s="24"/>
      <c r="G1338" s="24"/>
      <c r="H1338" s="24"/>
      <c r="I1338" s="24"/>
    </row>
    <row r="1339" spans="3:10">
      <c r="C1339" s="71"/>
      <c r="D1339" s="24"/>
      <c r="E1339" s="71"/>
      <c r="F1339" s="71"/>
      <c r="G1339" s="71"/>
      <c r="H1339" s="71"/>
      <c r="I1339" s="71"/>
    </row>
    <row r="1342" spans="3:10">
      <c r="J1342" s="77"/>
    </row>
    <row r="1357" spans="1:10">
      <c r="C1357" s="26"/>
      <c r="D1357" s="26"/>
      <c r="E1357" s="26"/>
      <c r="F1357" s="26"/>
      <c r="G1357" s="26"/>
      <c r="H1357" s="26"/>
      <c r="I1357" s="26"/>
    </row>
    <row r="1358" spans="1:10">
      <c r="A1358" s="20"/>
    </row>
    <row r="1360" spans="1:10">
      <c r="A1360" s="153"/>
      <c r="B1360" s="153"/>
      <c r="C1360" s="153"/>
      <c r="D1360" s="153"/>
      <c r="E1360" s="153"/>
      <c r="F1360" s="153"/>
      <c r="G1360" s="153"/>
      <c r="H1360" s="153"/>
      <c r="I1360" s="153"/>
      <c r="J1360" s="153"/>
    </row>
    <row r="1361" spans="3:9">
      <c r="C1361" s="25"/>
      <c r="D1361" s="25"/>
      <c r="E1361" s="25"/>
      <c r="F1361" s="25"/>
      <c r="G1361" s="25"/>
      <c r="H1361" s="25"/>
      <c r="I1361" s="25"/>
    </row>
    <row r="1362" spans="3:9">
      <c r="C1362" s="24"/>
      <c r="D1362" s="24"/>
      <c r="E1362" s="24"/>
      <c r="F1362" s="24"/>
      <c r="G1362" s="24"/>
      <c r="H1362" s="24"/>
      <c r="I1362" s="24"/>
    </row>
    <row r="1363" spans="3:9">
      <c r="C1363" s="24"/>
      <c r="D1363" s="24"/>
      <c r="E1363" s="24"/>
      <c r="F1363" s="24"/>
      <c r="G1363" s="24"/>
      <c r="H1363" s="24"/>
      <c r="I1363" s="24"/>
    </row>
    <row r="1364" spans="3:9">
      <c r="C1364" s="24"/>
      <c r="D1364" s="24"/>
      <c r="E1364" s="24"/>
      <c r="F1364" s="24"/>
      <c r="G1364" s="24"/>
      <c r="H1364" s="24"/>
      <c r="I1364" s="24"/>
    </row>
    <row r="1365" spans="3:9">
      <c r="C1365" s="24"/>
      <c r="D1365" s="24"/>
      <c r="E1365" s="24"/>
      <c r="F1365" s="24"/>
      <c r="G1365" s="24"/>
      <c r="H1365" s="24"/>
      <c r="I1365" s="24"/>
    </row>
    <row r="1366" spans="3:9">
      <c r="C1366" s="24"/>
      <c r="D1366" s="24"/>
      <c r="E1366" s="24"/>
      <c r="F1366" s="24"/>
      <c r="G1366" s="24"/>
      <c r="H1366" s="24"/>
      <c r="I1366" s="24"/>
    </row>
    <row r="1367" spans="3:9">
      <c r="C1367" s="24"/>
      <c r="D1367" s="24"/>
      <c r="E1367" s="24"/>
      <c r="F1367" s="24"/>
      <c r="G1367" s="24"/>
      <c r="H1367" s="24"/>
      <c r="I1367" s="24"/>
    </row>
    <row r="1368" spans="3:9">
      <c r="C1368" s="24"/>
      <c r="D1368" s="24"/>
      <c r="E1368" s="24"/>
      <c r="F1368" s="24"/>
      <c r="G1368" s="24"/>
      <c r="H1368" s="24"/>
      <c r="I1368" s="24"/>
    </row>
    <row r="1369" spans="3:9">
      <c r="C1369" s="24"/>
      <c r="D1369" s="24"/>
      <c r="E1369" s="24"/>
      <c r="F1369" s="24"/>
      <c r="G1369" s="24"/>
      <c r="H1369" s="24"/>
      <c r="I1369" s="24"/>
    </row>
    <row r="1370" spans="3:9">
      <c r="C1370" s="24"/>
      <c r="D1370" s="24"/>
      <c r="E1370" s="24"/>
      <c r="F1370" s="24"/>
      <c r="G1370" s="24"/>
      <c r="H1370" s="24"/>
      <c r="I1370" s="24"/>
    </row>
    <row r="1371" spans="3:9">
      <c r="C1371" s="24"/>
      <c r="D1371" s="24"/>
      <c r="E1371" s="24"/>
      <c r="F1371" s="24"/>
      <c r="G1371" s="24"/>
      <c r="H1371" s="24"/>
      <c r="I1371" s="24"/>
    </row>
    <row r="1372" spans="3:9">
      <c r="C1372" s="24"/>
      <c r="D1372" s="24"/>
      <c r="E1372" s="24"/>
      <c r="F1372" s="24"/>
      <c r="G1372" s="24"/>
      <c r="H1372" s="24"/>
      <c r="I1372" s="24"/>
    </row>
    <row r="1373" spans="3:9">
      <c r="C1373" s="24"/>
      <c r="D1373" s="24"/>
      <c r="E1373" s="24"/>
      <c r="F1373" s="24"/>
      <c r="G1373" s="24"/>
      <c r="H1373" s="24"/>
      <c r="I1373" s="24"/>
    </row>
    <row r="1374" spans="3:9">
      <c r="C1374" s="24"/>
      <c r="D1374" s="24"/>
      <c r="E1374" s="24"/>
      <c r="F1374" s="24"/>
      <c r="G1374" s="24"/>
      <c r="H1374" s="24"/>
      <c r="I1374" s="24"/>
    </row>
    <row r="1375" spans="3:9">
      <c r="C1375" s="24"/>
      <c r="D1375" s="24"/>
      <c r="E1375" s="24"/>
      <c r="F1375" s="24"/>
      <c r="G1375" s="24"/>
      <c r="H1375" s="24"/>
      <c r="I1375" s="24"/>
    </row>
    <row r="1394" spans="1:10">
      <c r="C1394" s="26"/>
      <c r="D1394" s="26"/>
      <c r="E1394" s="26"/>
      <c r="F1394" s="26"/>
      <c r="G1394" s="26"/>
      <c r="H1394" s="26"/>
      <c r="I1394" s="26"/>
    </row>
    <row r="1395" spans="1:10">
      <c r="A1395" s="20"/>
      <c r="B1395" s="21"/>
      <c r="D1395" s="23"/>
    </row>
    <row r="1396" spans="1:10">
      <c r="A1396" s="20"/>
      <c r="B1396" s="21"/>
      <c r="D1396" s="23"/>
    </row>
    <row r="1397" spans="1:10">
      <c r="A1397" s="153"/>
      <c r="B1397" s="153"/>
      <c r="C1397" s="153"/>
      <c r="D1397" s="153"/>
      <c r="E1397" s="153"/>
      <c r="F1397" s="153"/>
      <c r="G1397" s="153"/>
      <c r="H1397" s="153"/>
      <c r="I1397" s="153"/>
      <c r="J1397" s="153"/>
    </row>
    <row r="1398" spans="1:10">
      <c r="C1398" s="25"/>
      <c r="D1398" s="25"/>
      <c r="E1398" s="25"/>
      <c r="F1398" s="25"/>
      <c r="G1398" s="25"/>
      <c r="H1398" s="25"/>
      <c r="I1398" s="25"/>
    </row>
    <row r="1399" spans="1:10">
      <c r="C1399" s="160"/>
      <c r="D1399" s="24"/>
      <c r="E1399" s="24"/>
      <c r="F1399" s="24"/>
      <c r="G1399" s="24"/>
      <c r="H1399" s="24"/>
      <c r="I1399" s="24"/>
    </row>
    <row r="1400" spans="1:10">
      <c r="C1400" s="24"/>
      <c r="D1400" s="24"/>
      <c r="E1400" s="24"/>
      <c r="F1400" s="24"/>
      <c r="G1400" s="24"/>
      <c r="H1400" s="24"/>
      <c r="I1400" s="24"/>
    </row>
    <row r="1401" spans="1:10">
      <c r="C1401" s="24"/>
      <c r="D1401" s="24"/>
      <c r="E1401" s="24"/>
      <c r="F1401" s="24"/>
      <c r="G1401" s="24"/>
      <c r="H1401" s="24"/>
      <c r="I1401" s="24"/>
    </row>
    <row r="1402" spans="1:10">
      <c r="C1402" s="24"/>
      <c r="D1402" s="24"/>
      <c r="E1402" s="24"/>
      <c r="F1402" s="24"/>
      <c r="G1402" s="24"/>
      <c r="H1402" s="24"/>
      <c r="I1402" s="24"/>
    </row>
    <row r="1403" spans="1:10">
      <c r="C1403" s="160"/>
      <c r="D1403" s="24"/>
      <c r="E1403" s="24"/>
      <c r="F1403" s="24"/>
      <c r="G1403" s="24"/>
      <c r="H1403" s="24"/>
      <c r="I1403" s="24"/>
    </row>
    <row r="1404" spans="1:10">
      <c r="C1404" s="24"/>
      <c r="D1404" s="24"/>
      <c r="E1404" s="24"/>
      <c r="F1404" s="24"/>
      <c r="G1404" s="24"/>
      <c r="H1404" s="24"/>
      <c r="I1404" s="24"/>
    </row>
    <row r="1405" spans="1:10">
      <c r="C1405" s="24"/>
      <c r="D1405" s="24"/>
      <c r="E1405" s="24"/>
      <c r="F1405" s="24"/>
      <c r="G1405" s="24"/>
      <c r="H1405" s="24"/>
      <c r="I1405" s="24"/>
    </row>
    <row r="1431" spans="1:10">
      <c r="C1431" s="26"/>
      <c r="D1431" s="26"/>
      <c r="E1431" s="26"/>
      <c r="F1431" s="26"/>
      <c r="G1431" s="26"/>
      <c r="H1431" s="26"/>
      <c r="I1431" s="26"/>
    </row>
    <row r="1432" spans="1:10">
      <c r="A1432" s="20"/>
      <c r="B1432" s="21"/>
    </row>
    <row r="1433" spans="1:10">
      <c r="A1433" s="20"/>
      <c r="D1433" s="23"/>
    </row>
    <row r="1434" spans="1:10">
      <c r="A1434" s="153"/>
      <c r="B1434" s="153"/>
      <c r="C1434" s="153"/>
      <c r="D1434" s="153"/>
      <c r="E1434" s="153"/>
      <c r="F1434" s="153"/>
      <c r="G1434" s="153"/>
      <c r="H1434" s="153"/>
      <c r="I1434" s="153"/>
      <c r="J1434" s="153"/>
    </row>
    <row r="1435" spans="1:10">
      <c r="C1435" s="25"/>
      <c r="D1435" s="25"/>
      <c r="E1435" s="25"/>
      <c r="F1435" s="25"/>
      <c r="G1435" s="25"/>
      <c r="H1435" s="25"/>
      <c r="I1435" s="25"/>
    </row>
    <row r="1436" spans="1:10">
      <c r="C1436" s="160"/>
      <c r="D1436" s="24"/>
      <c r="E1436" s="24"/>
      <c r="F1436" s="24"/>
      <c r="G1436" s="24"/>
      <c r="H1436" s="24"/>
      <c r="I1436" s="24"/>
    </row>
    <row r="1437" spans="1:10">
      <c r="C1437" s="24"/>
      <c r="D1437" s="24"/>
      <c r="E1437" s="24"/>
      <c r="F1437" s="24"/>
      <c r="G1437" s="24"/>
      <c r="H1437" s="24"/>
      <c r="I1437" s="24"/>
    </row>
    <row r="1438" spans="1:10">
      <c r="C1438" s="24"/>
      <c r="D1438" s="24"/>
      <c r="E1438" s="24"/>
      <c r="F1438" s="24"/>
      <c r="G1438" s="24"/>
      <c r="H1438" s="24"/>
      <c r="I1438" s="24"/>
    </row>
    <row r="1439" spans="1:10">
      <c r="C1439" s="160"/>
      <c r="D1439" s="24"/>
      <c r="E1439" s="24"/>
      <c r="F1439" s="24"/>
      <c r="G1439" s="24"/>
      <c r="H1439" s="24"/>
      <c r="I1439" s="24"/>
    </row>
    <row r="1440" spans="1:10">
      <c r="C1440" s="160"/>
      <c r="D1440" s="24"/>
      <c r="E1440" s="24"/>
      <c r="F1440" s="24"/>
      <c r="G1440" s="24"/>
      <c r="H1440" s="24"/>
      <c r="I1440" s="24"/>
    </row>
    <row r="1441" spans="3:9">
      <c r="C1441" s="24"/>
      <c r="D1441" s="24"/>
      <c r="E1441" s="24"/>
      <c r="F1441" s="24"/>
      <c r="G1441" s="24"/>
      <c r="H1441" s="24"/>
      <c r="I1441" s="24"/>
    </row>
    <row r="1442" spans="3:9">
      <c r="C1442" s="24"/>
      <c r="D1442" s="24"/>
      <c r="E1442" s="24"/>
      <c r="F1442" s="24"/>
      <c r="G1442" s="24"/>
      <c r="H1442" s="24"/>
      <c r="I1442" s="24"/>
    </row>
    <row r="1468" spans="1:10">
      <c r="C1468" s="26"/>
      <c r="D1468" s="26"/>
      <c r="E1468" s="26"/>
      <c r="F1468" s="26"/>
      <c r="G1468" s="26"/>
      <c r="H1468" s="26"/>
      <c r="I1468" s="26"/>
    </row>
    <row r="1469" spans="1:10">
      <c r="A1469" s="153"/>
      <c r="B1469" s="153"/>
      <c r="C1469" s="153"/>
      <c r="D1469" s="153"/>
      <c r="E1469" s="153"/>
      <c r="F1469" s="153"/>
      <c r="G1469" s="153"/>
      <c r="H1469" s="153"/>
      <c r="I1469" s="153"/>
      <c r="J1469" s="153"/>
    </row>
    <row r="1470" spans="1:10">
      <c r="C1470" s="25"/>
      <c r="D1470" s="25"/>
      <c r="E1470" s="25"/>
      <c r="F1470" s="25"/>
      <c r="G1470" s="25"/>
      <c r="H1470" s="25"/>
      <c r="I1470" s="25"/>
    </row>
    <row r="1504" spans="2:9">
      <c r="B1504" s="20"/>
      <c r="C1504" s="26"/>
      <c r="D1504" s="25"/>
      <c r="E1504" s="26"/>
      <c r="F1504" s="26"/>
      <c r="G1504" s="26"/>
      <c r="H1504" s="26"/>
      <c r="I1504" s="26"/>
    </row>
    <row r="1543" spans="5:5">
      <c r="E1543" s="22" t="s">
        <v>59</v>
      </c>
    </row>
  </sheetData>
  <printOptions gridLines="1"/>
  <pageMargins left="0.75" right="0.75" top="1" bottom="1" header="0.5" footer="0.25"/>
  <pageSetup scale="86" orientation="landscape" r:id="rId1"/>
  <headerFooter alignWithMargins="0">
    <oddHeader>&amp;C&amp;"Arial,Bold"&amp;12SCOTLAND COUNTY SCHOOLS
2015-16 Current Expense Budget</oddHeader>
    <oddFooter>&amp;L&amp;F &amp;C
&amp;R&amp;D</oddFooter>
  </headerFooter>
  <rowBreaks count="1" manualBreakCount="1">
    <brk id="284" max="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view="pageLayout" zoomScaleNormal="86" workbookViewId="0">
      <selection activeCell="H24" sqref="H24"/>
    </sheetView>
  </sheetViews>
  <sheetFormatPr defaultRowHeight="12.75"/>
  <cols>
    <col min="1" max="1" width="20.7109375" customWidth="1"/>
    <col min="2" max="2" width="26.140625" customWidth="1"/>
    <col min="3" max="3" width="15.85546875" hidden="1" customWidth="1"/>
    <col min="4" max="6" width="15.7109375" hidden="1" customWidth="1"/>
    <col min="7" max="8" width="15.7109375" customWidth="1"/>
    <col min="9" max="9" width="18.28515625" customWidth="1"/>
    <col min="10" max="10" width="18.7109375" customWidth="1"/>
  </cols>
  <sheetData>
    <row r="1" spans="1:10">
      <c r="A1" s="1" t="s">
        <v>27</v>
      </c>
      <c r="B1" t="s">
        <v>545</v>
      </c>
    </row>
    <row r="2" spans="1:10">
      <c r="A2" s="1"/>
    </row>
    <row r="3" spans="1:10">
      <c r="A3" s="2" t="s">
        <v>29</v>
      </c>
      <c r="B3" s="2" t="s">
        <v>30</v>
      </c>
      <c r="C3" s="153" t="s">
        <v>31</v>
      </c>
      <c r="D3" s="153" t="s">
        <v>32</v>
      </c>
      <c r="E3" s="153" t="s">
        <v>546</v>
      </c>
      <c r="F3" s="153" t="s">
        <v>71</v>
      </c>
      <c r="G3" s="153" t="s">
        <v>34</v>
      </c>
      <c r="H3" s="153" t="s">
        <v>71</v>
      </c>
      <c r="I3" s="153" t="s">
        <v>34</v>
      </c>
      <c r="J3" s="93" t="s">
        <v>36</v>
      </c>
    </row>
    <row r="4" spans="1:10">
      <c r="A4" s="2"/>
      <c r="B4" s="2"/>
      <c r="C4" s="153"/>
      <c r="D4" s="153"/>
      <c r="E4" s="153"/>
      <c r="F4" s="153"/>
      <c r="G4" s="153"/>
      <c r="H4" s="153"/>
      <c r="I4" s="2"/>
    </row>
    <row r="5" spans="1:10">
      <c r="A5" t="s">
        <v>547</v>
      </c>
      <c r="B5" t="s">
        <v>548</v>
      </c>
      <c r="C5" s="7">
        <v>80000</v>
      </c>
      <c r="D5" s="4">
        <v>0</v>
      </c>
      <c r="E5" s="6">
        <f t="shared" ref="E5:G21" si="0">C5+D5</f>
        <v>80000</v>
      </c>
      <c r="F5" s="6"/>
      <c r="G5" s="6">
        <f t="shared" si="0"/>
        <v>80000</v>
      </c>
      <c r="H5" s="6">
        <v>2000</v>
      </c>
      <c r="I5" s="106">
        <f>G5+H5</f>
        <v>82000</v>
      </c>
      <c r="J5" t="s">
        <v>549</v>
      </c>
    </row>
    <row r="6" spans="1:10">
      <c r="A6" t="s">
        <v>550</v>
      </c>
      <c r="B6" t="s">
        <v>46</v>
      </c>
      <c r="C6" s="4">
        <v>6120</v>
      </c>
      <c r="D6" s="4">
        <v>0</v>
      </c>
      <c r="E6" s="4">
        <f>C6+D6</f>
        <v>6120</v>
      </c>
      <c r="F6" s="4"/>
      <c r="G6" s="6">
        <f t="shared" si="0"/>
        <v>6120</v>
      </c>
      <c r="H6" s="6">
        <v>15</v>
      </c>
      <c r="I6" s="106">
        <f t="shared" ref="I6:I19" si="1">G6+H6</f>
        <v>6135</v>
      </c>
    </row>
    <row r="7" spans="1:10">
      <c r="A7" t="s">
        <v>551</v>
      </c>
      <c r="B7" t="s">
        <v>48</v>
      </c>
      <c r="C7" s="4">
        <v>10496</v>
      </c>
      <c r="D7" s="4">
        <v>952</v>
      </c>
      <c r="E7" s="4">
        <v>12564</v>
      </c>
      <c r="F7" s="4"/>
      <c r="G7" s="6">
        <f t="shared" si="0"/>
        <v>12564</v>
      </c>
      <c r="H7" s="6">
        <f>(82000*0.1585)-12564</f>
        <v>433</v>
      </c>
      <c r="I7" s="106">
        <f t="shared" si="1"/>
        <v>12997</v>
      </c>
    </row>
    <row r="8" spans="1:10">
      <c r="A8" t="s">
        <v>552</v>
      </c>
      <c r="B8" t="s">
        <v>325</v>
      </c>
      <c r="C8" s="4">
        <v>14793</v>
      </c>
      <c r="D8" s="4">
        <v>783</v>
      </c>
      <c r="E8" s="4">
        <v>16356</v>
      </c>
      <c r="F8" s="4"/>
      <c r="G8" s="6">
        <f t="shared" si="0"/>
        <v>16356</v>
      </c>
      <c r="H8" s="6">
        <v>1700</v>
      </c>
      <c r="I8" s="106">
        <f t="shared" si="1"/>
        <v>18056</v>
      </c>
    </row>
    <row r="9" spans="1:10">
      <c r="A9" t="s">
        <v>553</v>
      </c>
      <c r="B9" t="s">
        <v>148</v>
      </c>
      <c r="C9" s="4"/>
      <c r="D9" s="4"/>
      <c r="E9" s="4"/>
      <c r="F9" s="4">
        <v>25000</v>
      </c>
      <c r="G9" s="6">
        <f t="shared" si="0"/>
        <v>25000</v>
      </c>
      <c r="H9" s="6">
        <v>-25000</v>
      </c>
      <c r="I9" s="106">
        <f t="shared" si="1"/>
        <v>0</v>
      </c>
      <c r="J9" s="19"/>
    </row>
    <row r="10" spans="1:10">
      <c r="A10" t="s">
        <v>554</v>
      </c>
      <c r="B10" t="s">
        <v>555</v>
      </c>
      <c r="C10" s="5">
        <v>6000</v>
      </c>
      <c r="D10" s="5">
        <v>0</v>
      </c>
      <c r="E10" s="4">
        <f>C10+D10</f>
        <v>6000</v>
      </c>
      <c r="F10" s="4"/>
      <c r="G10" s="6">
        <f t="shared" si="0"/>
        <v>6000</v>
      </c>
      <c r="H10" s="6">
        <v>0</v>
      </c>
      <c r="I10" s="106">
        <f t="shared" si="1"/>
        <v>6000</v>
      </c>
      <c r="J10" t="s">
        <v>556</v>
      </c>
    </row>
    <row r="11" spans="1:10">
      <c r="A11" t="s">
        <v>557</v>
      </c>
      <c r="B11" t="s">
        <v>156</v>
      </c>
      <c r="C11" s="4">
        <v>7000</v>
      </c>
      <c r="D11" s="4">
        <v>0</v>
      </c>
      <c r="E11" s="4">
        <f t="shared" ref="E11:E21" si="2">C11+D11</f>
        <v>7000</v>
      </c>
      <c r="F11" s="4"/>
      <c r="G11" s="6">
        <f t="shared" si="0"/>
        <v>7000</v>
      </c>
      <c r="H11" s="6">
        <v>0</v>
      </c>
      <c r="I11" s="106">
        <f t="shared" si="1"/>
        <v>7000</v>
      </c>
    </row>
    <row r="12" spans="1:10">
      <c r="A12" t="s">
        <v>558</v>
      </c>
      <c r="B12" t="s">
        <v>559</v>
      </c>
      <c r="C12" s="4">
        <v>3000</v>
      </c>
      <c r="D12" s="4">
        <v>0</v>
      </c>
      <c r="E12" s="4">
        <f t="shared" si="2"/>
        <v>3000</v>
      </c>
      <c r="F12" s="4"/>
      <c r="G12" s="6">
        <f t="shared" si="0"/>
        <v>3000</v>
      </c>
      <c r="H12" s="6">
        <v>0</v>
      </c>
      <c r="I12" s="106">
        <f t="shared" si="1"/>
        <v>3000</v>
      </c>
      <c r="J12" t="s">
        <v>560</v>
      </c>
    </row>
    <row r="13" spans="1:10">
      <c r="A13" t="s">
        <v>561</v>
      </c>
      <c r="B13" t="s">
        <v>562</v>
      </c>
      <c r="C13" s="5">
        <v>2000</v>
      </c>
      <c r="D13" s="5">
        <v>0</v>
      </c>
      <c r="E13" s="4">
        <f>C13+D13</f>
        <v>2000</v>
      </c>
      <c r="F13" s="4"/>
      <c r="G13" s="6">
        <f t="shared" si="0"/>
        <v>2000</v>
      </c>
      <c r="H13" s="6">
        <v>0</v>
      </c>
      <c r="I13" s="106">
        <f t="shared" si="1"/>
        <v>2000</v>
      </c>
    </row>
    <row r="14" spans="1:10">
      <c r="A14" t="s">
        <v>563</v>
      </c>
      <c r="B14" t="s">
        <v>111</v>
      </c>
      <c r="C14" s="5">
        <v>14977</v>
      </c>
      <c r="D14" s="5">
        <v>879</v>
      </c>
      <c r="E14" s="4">
        <f>C14+D14</f>
        <v>15856</v>
      </c>
      <c r="F14" s="4"/>
      <c r="G14" s="6">
        <f t="shared" si="0"/>
        <v>15856</v>
      </c>
      <c r="H14" s="6">
        <v>0</v>
      </c>
      <c r="I14" s="106">
        <f t="shared" si="1"/>
        <v>15856</v>
      </c>
    </row>
    <row r="15" spans="1:10">
      <c r="A15" t="s">
        <v>564</v>
      </c>
      <c r="B15" t="s">
        <v>565</v>
      </c>
      <c r="C15" s="4">
        <v>10000</v>
      </c>
      <c r="D15" s="4">
        <v>0</v>
      </c>
      <c r="E15" s="4">
        <f>C15+D15</f>
        <v>10000</v>
      </c>
      <c r="F15" s="4"/>
      <c r="G15" s="6">
        <f t="shared" si="0"/>
        <v>10000</v>
      </c>
      <c r="H15" s="6">
        <v>0</v>
      </c>
      <c r="I15" s="106">
        <f t="shared" si="1"/>
        <v>10000</v>
      </c>
    </row>
    <row r="16" spans="1:10" hidden="1">
      <c r="A16" t="s">
        <v>566</v>
      </c>
      <c r="B16" t="s">
        <v>567</v>
      </c>
      <c r="C16" s="4">
        <v>0</v>
      </c>
      <c r="D16" s="4">
        <v>0</v>
      </c>
      <c r="E16" s="4">
        <f t="shared" si="2"/>
        <v>0</v>
      </c>
      <c r="F16" s="4"/>
      <c r="G16" s="6">
        <f t="shared" si="0"/>
        <v>0</v>
      </c>
      <c r="H16" s="6"/>
      <c r="I16" s="106">
        <f t="shared" si="1"/>
        <v>0</v>
      </c>
    </row>
    <row r="17" spans="1:10">
      <c r="A17" t="s">
        <v>568</v>
      </c>
      <c r="B17" t="s">
        <v>512</v>
      </c>
      <c r="C17" s="4">
        <v>20000</v>
      </c>
      <c r="D17" s="4">
        <v>0</v>
      </c>
      <c r="E17" s="4">
        <f t="shared" si="2"/>
        <v>20000</v>
      </c>
      <c r="F17" s="4"/>
      <c r="G17" s="6">
        <f t="shared" si="0"/>
        <v>20000</v>
      </c>
      <c r="H17" s="6">
        <v>0</v>
      </c>
      <c r="I17" s="106">
        <f t="shared" si="1"/>
        <v>20000</v>
      </c>
      <c r="J17" t="s">
        <v>569</v>
      </c>
    </row>
    <row r="18" spans="1:10">
      <c r="A18" t="s">
        <v>570</v>
      </c>
      <c r="B18" t="s">
        <v>571</v>
      </c>
      <c r="C18" s="4">
        <v>110000</v>
      </c>
      <c r="D18" s="4">
        <v>17000</v>
      </c>
      <c r="E18" s="4">
        <v>110000</v>
      </c>
      <c r="F18" s="4">
        <v>-25000</v>
      </c>
      <c r="G18" s="6">
        <f t="shared" si="0"/>
        <v>85000</v>
      </c>
      <c r="H18" s="6">
        <v>0</v>
      </c>
      <c r="I18" s="106">
        <f t="shared" si="1"/>
        <v>85000</v>
      </c>
      <c r="J18" t="s">
        <v>572</v>
      </c>
    </row>
    <row r="19" spans="1:10">
      <c r="A19" t="s">
        <v>573</v>
      </c>
      <c r="B19" t="s">
        <v>245</v>
      </c>
      <c r="C19" s="5">
        <v>13000</v>
      </c>
      <c r="D19" s="80">
        <v>25000</v>
      </c>
      <c r="E19" s="4">
        <v>13000</v>
      </c>
      <c r="F19" s="4"/>
      <c r="G19" s="6">
        <f t="shared" si="0"/>
        <v>13000</v>
      </c>
      <c r="H19" s="6">
        <v>0</v>
      </c>
      <c r="I19" s="106">
        <f t="shared" si="1"/>
        <v>13000</v>
      </c>
    </row>
    <row r="20" spans="1:10" hidden="1">
      <c r="A20" t="s">
        <v>574</v>
      </c>
      <c r="B20" t="s">
        <v>247</v>
      </c>
      <c r="C20" s="5">
        <v>0</v>
      </c>
      <c r="D20" s="5">
        <v>0</v>
      </c>
      <c r="E20" s="4">
        <f t="shared" si="2"/>
        <v>0</v>
      </c>
      <c r="F20" s="4"/>
      <c r="G20" s="6">
        <f t="shared" si="0"/>
        <v>0</v>
      </c>
      <c r="H20" s="6"/>
      <c r="I20" s="19"/>
    </row>
    <row r="21" spans="1:10" hidden="1">
      <c r="A21" t="s">
        <v>575</v>
      </c>
      <c r="B21" t="s">
        <v>576</v>
      </c>
      <c r="C21" s="5">
        <v>0</v>
      </c>
      <c r="D21" s="5">
        <v>0</v>
      </c>
      <c r="E21" s="4">
        <f t="shared" si="2"/>
        <v>0</v>
      </c>
      <c r="F21" s="4"/>
      <c r="G21" s="6">
        <f t="shared" si="0"/>
        <v>0</v>
      </c>
      <c r="H21" s="6"/>
    </row>
    <row r="24" spans="1:10">
      <c r="E24" s="4"/>
      <c r="F24" s="4"/>
      <c r="G24" s="4"/>
      <c r="H24" s="4"/>
    </row>
    <row r="25" spans="1:10">
      <c r="E25" s="4"/>
      <c r="F25" s="4"/>
      <c r="G25" s="4"/>
      <c r="H25" s="4"/>
    </row>
    <row r="26" spans="1:10">
      <c r="E26" s="4"/>
      <c r="F26" s="4"/>
      <c r="G26" s="4"/>
      <c r="H26" s="4"/>
    </row>
    <row r="27" spans="1:10">
      <c r="E27" s="4"/>
      <c r="F27" s="4"/>
      <c r="G27" s="4"/>
      <c r="H27" s="4"/>
    </row>
    <row r="28" spans="1:10">
      <c r="E28" s="4"/>
      <c r="F28" s="4"/>
      <c r="G28" s="4"/>
      <c r="H28" s="4"/>
    </row>
    <row r="29" spans="1:10">
      <c r="C29" s="6"/>
      <c r="D29" s="6"/>
      <c r="E29" s="4"/>
      <c r="F29" s="4"/>
      <c r="G29" s="4"/>
      <c r="H29" s="4"/>
    </row>
    <row r="30" spans="1:10">
      <c r="A30" s="14" t="s">
        <v>67</v>
      </c>
      <c r="B30" t="s">
        <v>577</v>
      </c>
      <c r="C30" s="6">
        <f>SUM(C5:C29)</f>
        <v>297386</v>
      </c>
      <c r="D30" s="6">
        <f>SUM(D5:D29)</f>
        <v>44614</v>
      </c>
      <c r="E30" s="4">
        <f>SUM(E5:E29)</f>
        <v>301896</v>
      </c>
      <c r="F30" s="6">
        <f>SUM(F5:F29)</f>
        <v>0</v>
      </c>
      <c r="G30" s="4">
        <f>SUM(G5:G29)</f>
        <v>301896</v>
      </c>
      <c r="H30" s="4">
        <f t="shared" ref="H30:I30" si="3">SUM(H5:H29)</f>
        <v>-20852</v>
      </c>
      <c r="I30" s="4">
        <f t="shared" si="3"/>
        <v>281044</v>
      </c>
    </row>
  </sheetData>
  <printOptions gridLines="1"/>
  <pageMargins left="0.75" right="0.75" top="1" bottom="1" header="0.5" footer="0.25"/>
  <pageSetup scale="97"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view="pageLayout" zoomScaleNormal="86" workbookViewId="0">
      <selection activeCell="J35" sqref="J35"/>
    </sheetView>
  </sheetViews>
  <sheetFormatPr defaultRowHeight="12.75"/>
  <cols>
    <col min="1" max="1" width="23.42578125" customWidth="1"/>
    <col min="2" max="2" width="26.140625" customWidth="1"/>
    <col min="3" max="3" width="15.85546875" hidden="1" customWidth="1"/>
    <col min="4" max="5" width="15.7109375" hidden="1" customWidth="1"/>
    <col min="6" max="6" width="11.85546875" hidden="1" customWidth="1"/>
    <col min="7" max="9" width="15.7109375" customWidth="1"/>
    <col min="10" max="10" width="27" customWidth="1"/>
  </cols>
  <sheetData>
    <row r="1" spans="1:10">
      <c r="A1" s="1" t="s">
        <v>27</v>
      </c>
      <c r="B1" t="s">
        <v>578</v>
      </c>
    </row>
    <row r="2" spans="1:10">
      <c r="A2" s="1"/>
    </row>
    <row r="3" spans="1:10">
      <c r="A3" s="2" t="s">
        <v>29</v>
      </c>
      <c r="B3" s="2" t="s">
        <v>30</v>
      </c>
      <c r="C3" s="153" t="s">
        <v>31</v>
      </c>
      <c r="D3" s="153" t="s">
        <v>32</v>
      </c>
      <c r="E3" s="153" t="s">
        <v>33</v>
      </c>
      <c r="F3" s="153" t="s">
        <v>32</v>
      </c>
      <c r="G3" s="153" t="s">
        <v>34</v>
      </c>
      <c r="H3" s="153" t="s">
        <v>32</v>
      </c>
      <c r="I3" s="153" t="s">
        <v>35</v>
      </c>
      <c r="J3" s="2" t="s">
        <v>36</v>
      </c>
    </row>
    <row r="4" spans="1:10">
      <c r="C4" s="15"/>
      <c r="D4" s="15"/>
      <c r="E4" s="15"/>
      <c r="F4" s="15"/>
      <c r="G4" s="15"/>
      <c r="H4" s="15"/>
      <c r="I4" s="15"/>
    </row>
    <row r="5" spans="1:10">
      <c r="A5" s="12" t="s">
        <v>579</v>
      </c>
      <c r="B5" s="16" t="s">
        <v>580</v>
      </c>
      <c r="C5" s="17">
        <v>216000</v>
      </c>
      <c r="D5" s="4">
        <v>16000</v>
      </c>
      <c r="E5" s="5">
        <f t="shared" ref="E5:G9" si="0">C5+D5</f>
        <v>232000</v>
      </c>
      <c r="F5" s="5"/>
      <c r="G5" s="5">
        <f t="shared" si="0"/>
        <v>232000</v>
      </c>
      <c r="H5" s="5">
        <v>0</v>
      </c>
      <c r="I5" s="5">
        <f>G5+H5</f>
        <v>232000</v>
      </c>
      <c r="J5" s="79" t="s">
        <v>581</v>
      </c>
    </row>
    <row r="6" spans="1:10">
      <c r="A6" s="12" t="s">
        <v>582</v>
      </c>
      <c r="B6" s="16" t="s">
        <v>583</v>
      </c>
      <c r="C6" s="5">
        <v>3150</v>
      </c>
      <c r="D6" s="5">
        <v>0</v>
      </c>
      <c r="E6" s="4">
        <f t="shared" si="0"/>
        <v>3150</v>
      </c>
      <c r="F6" s="4"/>
      <c r="G6" s="5">
        <f t="shared" si="0"/>
        <v>3150</v>
      </c>
      <c r="H6" s="5">
        <v>0</v>
      </c>
      <c r="I6" s="5">
        <f t="shared" ref="I6:I9" si="1">G6+H6</f>
        <v>3150</v>
      </c>
      <c r="J6" s="19" t="s">
        <v>584</v>
      </c>
    </row>
    <row r="7" spans="1:10">
      <c r="A7" s="12" t="s">
        <v>585</v>
      </c>
      <c r="B7" s="16" t="s">
        <v>586</v>
      </c>
      <c r="C7" s="5">
        <v>3150</v>
      </c>
      <c r="D7" s="5">
        <v>0</v>
      </c>
      <c r="E7" s="4">
        <f t="shared" si="0"/>
        <v>3150</v>
      </c>
      <c r="F7" s="4"/>
      <c r="G7" s="5">
        <f t="shared" si="0"/>
        <v>3150</v>
      </c>
      <c r="H7" s="5">
        <v>0</v>
      </c>
      <c r="I7" s="5">
        <f t="shared" si="1"/>
        <v>3150</v>
      </c>
      <c r="J7" s="19" t="s">
        <v>584</v>
      </c>
    </row>
    <row r="8" spans="1:10">
      <c r="A8" s="12" t="s">
        <v>587</v>
      </c>
      <c r="B8" s="16" t="s">
        <v>588</v>
      </c>
      <c r="C8" s="5">
        <v>3150</v>
      </c>
      <c r="D8" s="5">
        <v>0</v>
      </c>
      <c r="E8" s="4">
        <f t="shared" si="0"/>
        <v>3150</v>
      </c>
      <c r="F8" s="4"/>
      <c r="G8" s="5">
        <f t="shared" si="0"/>
        <v>3150</v>
      </c>
      <c r="H8" s="5">
        <v>0</v>
      </c>
      <c r="I8" s="5">
        <f t="shared" si="1"/>
        <v>3150</v>
      </c>
      <c r="J8" s="19" t="s">
        <v>584</v>
      </c>
    </row>
    <row r="9" spans="1:10">
      <c r="A9" s="12" t="s">
        <v>589</v>
      </c>
      <c r="B9" s="12" t="s">
        <v>590</v>
      </c>
      <c r="C9" s="5">
        <v>3000</v>
      </c>
      <c r="D9" s="5">
        <v>0</v>
      </c>
      <c r="E9" s="4">
        <f t="shared" si="0"/>
        <v>3000</v>
      </c>
      <c r="F9" s="4"/>
      <c r="G9" s="5">
        <f t="shared" si="0"/>
        <v>3000</v>
      </c>
      <c r="H9" s="5">
        <v>0</v>
      </c>
      <c r="I9" s="5">
        <f t="shared" si="1"/>
        <v>3000</v>
      </c>
      <c r="J9" t="s">
        <v>591</v>
      </c>
    </row>
    <row r="21" spans="2:2">
      <c r="B21" t="s">
        <v>59</v>
      </c>
    </row>
    <row r="35" spans="1:9">
      <c r="A35" t="s">
        <v>67</v>
      </c>
      <c r="B35" t="s">
        <v>578</v>
      </c>
      <c r="C35" s="7">
        <f>SUM(C4:C30)</f>
        <v>228450</v>
      </c>
      <c r="D35" s="7">
        <f>SUM(D4:D30)</f>
        <v>16000</v>
      </c>
      <c r="E35" s="7">
        <f>SUM(E4:E30)</f>
        <v>244450</v>
      </c>
      <c r="F35" s="7">
        <f>SUM(F4:F30)</f>
        <v>0</v>
      </c>
      <c r="G35" s="7">
        <f>SUM(G4:G30)</f>
        <v>244450</v>
      </c>
      <c r="H35" s="7">
        <f t="shared" ref="H35:I35" si="2">SUM(H4:H30)</f>
        <v>0</v>
      </c>
      <c r="I35" s="7">
        <f t="shared" si="2"/>
        <v>244450</v>
      </c>
    </row>
  </sheetData>
  <printOptions gridLines="1"/>
  <pageMargins left="0.75" right="0.75" top="1" bottom="1" header="0.5" footer="0.25"/>
  <pageSetup scale="99"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view="pageLayout" zoomScaleNormal="86" workbookViewId="0">
      <selection activeCell="J35" sqref="J35"/>
    </sheetView>
  </sheetViews>
  <sheetFormatPr defaultRowHeight="12.75"/>
  <cols>
    <col min="1" max="1" width="20.7109375" customWidth="1"/>
    <col min="2" max="2" width="26.140625" customWidth="1"/>
    <col min="3" max="3" width="15.85546875" hidden="1" customWidth="1"/>
    <col min="4" max="6" width="15.7109375" hidden="1" customWidth="1"/>
    <col min="7" max="9" width="15.7109375" customWidth="1"/>
    <col min="10" max="10" width="28.7109375" customWidth="1"/>
  </cols>
  <sheetData>
    <row r="1" spans="1:10">
      <c r="A1" s="1" t="s">
        <v>68</v>
      </c>
      <c r="B1" t="s">
        <v>592</v>
      </c>
    </row>
    <row r="3" spans="1:10">
      <c r="A3" s="2" t="s">
        <v>29</v>
      </c>
      <c r="B3" s="2" t="s">
        <v>30</v>
      </c>
      <c r="C3" s="153" t="s">
        <v>31</v>
      </c>
      <c r="D3" s="153" t="s">
        <v>32</v>
      </c>
      <c r="E3" s="153" t="s">
        <v>33</v>
      </c>
      <c r="F3" s="153" t="s">
        <v>32</v>
      </c>
      <c r="G3" s="153" t="s">
        <v>34</v>
      </c>
      <c r="H3" s="153" t="s">
        <v>32</v>
      </c>
      <c r="I3" s="153" t="s">
        <v>35</v>
      </c>
      <c r="J3" s="2" t="s">
        <v>36</v>
      </c>
    </row>
    <row r="4" spans="1:10">
      <c r="A4" s="2"/>
      <c r="B4" s="2"/>
      <c r="C4" s="153"/>
      <c r="D4" s="153"/>
      <c r="E4" s="153"/>
      <c r="F4" s="153"/>
      <c r="G4" s="153"/>
      <c r="H4" s="153"/>
      <c r="I4" s="153"/>
      <c r="J4" s="2"/>
    </row>
    <row r="5" spans="1:10">
      <c r="A5" t="s">
        <v>593</v>
      </c>
      <c r="B5" t="s">
        <v>594</v>
      </c>
      <c r="C5" s="15">
        <v>4440</v>
      </c>
      <c r="D5" s="5">
        <v>0</v>
      </c>
      <c r="E5" s="6">
        <f t="shared" ref="E5:G20" si="0">C5+D5</f>
        <v>4440</v>
      </c>
      <c r="F5" s="6"/>
      <c r="G5" s="6">
        <f t="shared" si="0"/>
        <v>4440</v>
      </c>
      <c r="H5" s="6">
        <v>0</v>
      </c>
      <c r="I5" s="6">
        <f>G5+H5</f>
        <v>4440</v>
      </c>
    </row>
    <row r="6" spans="1:10">
      <c r="A6" t="s">
        <v>595</v>
      </c>
      <c r="B6" t="s">
        <v>46</v>
      </c>
      <c r="C6" s="5">
        <v>340</v>
      </c>
      <c r="D6" s="5">
        <v>0</v>
      </c>
      <c r="E6" s="5">
        <f t="shared" si="0"/>
        <v>340</v>
      </c>
      <c r="F6" s="5"/>
      <c r="G6" s="6">
        <f t="shared" si="0"/>
        <v>340</v>
      </c>
      <c r="H6" s="6">
        <v>0</v>
      </c>
      <c r="I6" s="6">
        <f t="shared" ref="I6:I21" si="1">G6+H6</f>
        <v>340</v>
      </c>
    </row>
    <row r="7" spans="1:10">
      <c r="A7" t="s">
        <v>596</v>
      </c>
      <c r="B7" t="s">
        <v>48</v>
      </c>
      <c r="C7" s="5">
        <v>583</v>
      </c>
      <c r="D7" s="5">
        <v>53</v>
      </c>
      <c r="E7" s="5">
        <f t="shared" si="0"/>
        <v>636</v>
      </c>
      <c r="F7" s="5"/>
      <c r="G7" s="6">
        <f t="shared" si="0"/>
        <v>636</v>
      </c>
      <c r="H7" s="6">
        <v>0</v>
      </c>
      <c r="I7" s="6">
        <f t="shared" si="1"/>
        <v>636</v>
      </c>
      <c r="J7" s="117"/>
    </row>
    <row r="8" spans="1:10">
      <c r="A8" t="s">
        <v>597</v>
      </c>
      <c r="B8" t="s">
        <v>598</v>
      </c>
      <c r="C8" s="4">
        <v>52000</v>
      </c>
      <c r="D8" s="4">
        <v>0</v>
      </c>
      <c r="E8" s="4">
        <v>62000</v>
      </c>
      <c r="F8" s="4"/>
      <c r="G8" s="6">
        <f t="shared" si="0"/>
        <v>62000</v>
      </c>
      <c r="H8" s="6">
        <v>1000</v>
      </c>
      <c r="I8" s="6">
        <f t="shared" si="1"/>
        <v>63000</v>
      </c>
    </row>
    <row r="9" spans="1:10">
      <c r="A9" t="s">
        <v>599</v>
      </c>
      <c r="B9" t="s">
        <v>46</v>
      </c>
      <c r="C9" s="4">
        <v>3978</v>
      </c>
      <c r="D9" s="4">
        <v>0</v>
      </c>
      <c r="E9" s="4">
        <v>4743</v>
      </c>
      <c r="F9" s="4"/>
      <c r="G9" s="6">
        <f t="shared" si="0"/>
        <v>4743</v>
      </c>
      <c r="H9" s="6">
        <v>8</v>
      </c>
      <c r="I9" s="6">
        <f t="shared" si="1"/>
        <v>4751</v>
      </c>
    </row>
    <row r="10" spans="1:10">
      <c r="A10" t="s">
        <v>600</v>
      </c>
      <c r="B10" t="s">
        <v>48</v>
      </c>
      <c r="C10" s="4">
        <v>6823</v>
      </c>
      <c r="D10" s="4">
        <v>619</v>
      </c>
      <c r="E10" s="4">
        <v>9483</v>
      </c>
      <c r="F10" s="4"/>
      <c r="G10" s="6">
        <f t="shared" si="0"/>
        <v>9483</v>
      </c>
      <c r="H10" s="6">
        <v>503</v>
      </c>
      <c r="I10" s="6">
        <f t="shared" si="1"/>
        <v>9986</v>
      </c>
      <c r="J10" s="117"/>
    </row>
    <row r="11" spans="1:10">
      <c r="A11" t="s">
        <v>601</v>
      </c>
      <c r="B11" t="s">
        <v>325</v>
      </c>
      <c r="C11" s="4">
        <v>4931</v>
      </c>
      <c r="D11" s="4">
        <v>261</v>
      </c>
      <c r="E11" s="4">
        <v>5452</v>
      </c>
      <c r="F11" s="4">
        <v>-17</v>
      </c>
      <c r="G11" s="6">
        <f t="shared" si="0"/>
        <v>5435</v>
      </c>
      <c r="H11" s="6">
        <v>235</v>
      </c>
      <c r="I11" s="6">
        <f t="shared" si="1"/>
        <v>5670</v>
      </c>
    </row>
    <row r="12" spans="1:10">
      <c r="A12" t="s">
        <v>602</v>
      </c>
      <c r="B12" t="s">
        <v>153</v>
      </c>
      <c r="C12" s="4">
        <v>1100</v>
      </c>
      <c r="D12" s="4">
        <v>0</v>
      </c>
      <c r="E12" s="4">
        <f t="shared" si="0"/>
        <v>1100</v>
      </c>
      <c r="F12" s="4"/>
      <c r="G12" s="6">
        <f t="shared" si="0"/>
        <v>1100</v>
      </c>
      <c r="H12" s="6">
        <v>0</v>
      </c>
      <c r="I12" s="6">
        <f t="shared" si="1"/>
        <v>1100</v>
      </c>
    </row>
    <row r="13" spans="1:10" ht="25.5">
      <c r="A13" t="s">
        <v>603</v>
      </c>
      <c r="B13" t="s">
        <v>196</v>
      </c>
      <c r="C13" s="4">
        <v>8000</v>
      </c>
      <c r="D13" s="4">
        <v>0</v>
      </c>
      <c r="E13" s="4">
        <f>C13+D13</f>
        <v>8000</v>
      </c>
      <c r="F13" s="4"/>
      <c r="G13" s="6">
        <f t="shared" si="0"/>
        <v>8000</v>
      </c>
      <c r="H13" s="6">
        <v>0</v>
      </c>
      <c r="I13" s="6">
        <f t="shared" si="1"/>
        <v>8000</v>
      </c>
      <c r="J13" s="81" t="s">
        <v>604</v>
      </c>
    </row>
    <row r="14" spans="1:10">
      <c r="A14" t="s">
        <v>605</v>
      </c>
      <c r="B14" t="s">
        <v>137</v>
      </c>
      <c r="C14" s="4">
        <v>1500</v>
      </c>
      <c r="D14" s="4">
        <v>0</v>
      </c>
      <c r="E14" s="4">
        <f t="shared" si="0"/>
        <v>1500</v>
      </c>
      <c r="F14" s="4"/>
      <c r="G14" s="6">
        <f t="shared" si="0"/>
        <v>1500</v>
      </c>
      <c r="H14" s="6">
        <v>0</v>
      </c>
      <c r="I14" s="6">
        <f t="shared" si="1"/>
        <v>1500</v>
      </c>
      <c r="J14" t="s">
        <v>606</v>
      </c>
    </row>
    <row r="15" spans="1:10">
      <c r="A15" t="s">
        <v>607</v>
      </c>
      <c r="B15" t="s">
        <v>346</v>
      </c>
      <c r="C15" s="4">
        <v>0</v>
      </c>
      <c r="D15" s="4">
        <v>0</v>
      </c>
      <c r="E15" s="4">
        <f t="shared" si="0"/>
        <v>0</v>
      </c>
      <c r="F15" s="4"/>
      <c r="G15" s="6">
        <f t="shared" si="0"/>
        <v>0</v>
      </c>
      <c r="H15" s="6">
        <v>0</v>
      </c>
      <c r="I15" s="6">
        <f t="shared" si="1"/>
        <v>0</v>
      </c>
    </row>
    <row r="16" spans="1:10">
      <c r="A16" t="s">
        <v>608</v>
      </c>
      <c r="B16" t="s">
        <v>609</v>
      </c>
      <c r="C16" s="4">
        <v>600</v>
      </c>
      <c r="D16" s="5">
        <v>0</v>
      </c>
      <c r="E16" s="4">
        <f>C16+D16</f>
        <v>600</v>
      </c>
      <c r="F16" s="4"/>
      <c r="G16" s="6">
        <f t="shared" si="0"/>
        <v>600</v>
      </c>
      <c r="H16" s="6">
        <v>0</v>
      </c>
      <c r="I16" s="6">
        <f t="shared" si="1"/>
        <v>600</v>
      </c>
      <c r="J16" t="s">
        <v>610</v>
      </c>
    </row>
    <row r="17" spans="1:10">
      <c r="A17" t="s">
        <v>611</v>
      </c>
      <c r="B17" t="s">
        <v>95</v>
      </c>
      <c r="C17" s="4">
        <v>6658</v>
      </c>
      <c r="D17" s="4">
        <v>0</v>
      </c>
      <c r="E17" s="4">
        <f t="shared" si="0"/>
        <v>6658</v>
      </c>
      <c r="F17" s="4"/>
      <c r="G17" s="6">
        <f t="shared" si="0"/>
        <v>6658</v>
      </c>
      <c r="H17" s="6">
        <v>0</v>
      </c>
      <c r="I17" s="6">
        <f t="shared" si="1"/>
        <v>6658</v>
      </c>
      <c r="J17" t="s">
        <v>612</v>
      </c>
    </row>
    <row r="18" spans="1:10">
      <c r="A18" t="s">
        <v>613</v>
      </c>
      <c r="B18" t="s">
        <v>614</v>
      </c>
      <c r="C18" s="4">
        <v>2500</v>
      </c>
      <c r="D18" s="4">
        <v>0</v>
      </c>
      <c r="E18" s="4">
        <f>C18+D18</f>
        <v>2500</v>
      </c>
      <c r="F18" s="4">
        <v>17</v>
      </c>
      <c r="G18" s="6">
        <f t="shared" si="0"/>
        <v>2517</v>
      </c>
      <c r="H18" s="6">
        <v>0</v>
      </c>
      <c r="I18" s="6">
        <f t="shared" si="1"/>
        <v>2517</v>
      </c>
      <c r="J18" t="s">
        <v>615</v>
      </c>
    </row>
    <row r="19" spans="1:10">
      <c r="A19" t="s">
        <v>616</v>
      </c>
      <c r="B19" t="s">
        <v>559</v>
      </c>
      <c r="C19" s="4">
        <v>0</v>
      </c>
      <c r="D19" s="4">
        <v>0</v>
      </c>
      <c r="E19" s="4">
        <f>C19+D19</f>
        <v>0</v>
      </c>
      <c r="F19" s="4"/>
      <c r="G19" s="6">
        <f t="shared" si="0"/>
        <v>0</v>
      </c>
      <c r="H19" s="6">
        <v>0</v>
      </c>
      <c r="I19" s="6">
        <f t="shared" si="1"/>
        <v>0</v>
      </c>
    </row>
    <row r="20" spans="1:10" ht="25.5">
      <c r="A20" t="s">
        <v>617</v>
      </c>
      <c r="B20" s="81" t="s">
        <v>618</v>
      </c>
      <c r="C20" s="4">
        <v>3500</v>
      </c>
      <c r="D20" s="4">
        <v>0</v>
      </c>
      <c r="E20" s="4">
        <f>C20+D20</f>
        <v>3500</v>
      </c>
      <c r="F20" s="4"/>
      <c r="G20" s="6">
        <f t="shared" si="0"/>
        <v>3500</v>
      </c>
      <c r="H20" s="6">
        <v>0</v>
      </c>
      <c r="I20" s="6">
        <f t="shared" si="1"/>
        <v>3500</v>
      </c>
      <c r="J20" t="s">
        <v>619</v>
      </c>
    </row>
    <row r="21" spans="1:10">
      <c r="A21" t="s">
        <v>617</v>
      </c>
      <c r="B21" t="s">
        <v>148</v>
      </c>
      <c r="C21" s="4">
        <v>36036</v>
      </c>
      <c r="D21" s="4">
        <v>0</v>
      </c>
      <c r="E21" s="4">
        <f>C21+D21</f>
        <v>36036</v>
      </c>
      <c r="F21" s="4"/>
      <c r="G21" s="6">
        <f t="shared" ref="G21" si="2">E21+F21</f>
        <v>36036</v>
      </c>
      <c r="H21" s="6">
        <v>0</v>
      </c>
      <c r="I21" s="6">
        <f t="shared" si="1"/>
        <v>36036</v>
      </c>
      <c r="J21" s="81" t="s">
        <v>620</v>
      </c>
    </row>
    <row r="24" spans="1:10">
      <c r="C24" s="4"/>
      <c r="D24" s="4"/>
      <c r="E24" s="4"/>
      <c r="F24" s="4"/>
      <c r="G24" s="4"/>
      <c r="H24" s="4"/>
      <c r="I24" s="4"/>
    </row>
    <row r="25" spans="1:10">
      <c r="B25" t="s">
        <v>59</v>
      </c>
    </row>
    <row r="33" spans="1:9">
      <c r="A33" t="s">
        <v>67</v>
      </c>
      <c r="B33" t="s">
        <v>621</v>
      </c>
      <c r="C33" s="6">
        <f>SUM(C5:C28)</f>
        <v>132989</v>
      </c>
      <c r="D33" s="6">
        <f>SUM(D5:D28)</f>
        <v>933</v>
      </c>
      <c r="E33" s="6">
        <f>SUM(E5:E28)</f>
        <v>146988</v>
      </c>
      <c r="F33" s="6">
        <f>SUM(F5:F28)</f>
        <v>0</v>
      </c>
      <c r="G33" s="6">
        <f>SUM(G5:G28)</f>
        <v>146988</v>
      </c>
      <c r="H33" s="6">
        <f t="shared" ref="H33:I33" si="3">SUM(H5:H28)</f>
        <v>1746</v>
      </c>
      <c r="I33" s="6">
        <f t="shared" si="3"/>
        <v>148734</v>
      </c>
    </row>
  </sheetData>
  <printOptions gridLines="1"/>
  <pageMargins left="0.75" right="0.75" top="1" bottom="1" header="0.5" footer="0.25"/>
  <pageSetup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view="pageLayout" topLeftCell="A10" zoomScaleNormal="86" workbookViewId="0">
      <selection activeCell="J35" sqref="J35"/>
    </sheetView>
  </sheetViews>
  <sheetFormatPr defaultRowHeight="12.75"/>
  <cols>
    <col min="1" max="1" width="20.7109375" style="19" customWidth="1"/>
    <col min="2" max="2" width="26.140625" style="19" customWidth="1"/>
    <col min="3" max="3" width="15.85546875" style="19" hidden="1" customWidth="1"/>
    <col min="4" max="6" width="15.7109375" style="19" hidden="1" customWidth="1"/>
    <col min="7" max="9" width="15.7109375" style="19" customWidth="1"/>
    <col min="10" max="10" width="28.7109375" style="19" customWidth="1"/>
    <col min="11" max="11" width="10.28515625" style="19" customWidth="1"/>
    <col min="12" max="16384" width="9.140625" style="19"/>
  </cols>
  <sheetData>
    <row r="1" spans="1:10">
      <c r="A1" s="91" t="s">
        <v>68</v>
      </c>
      <c r="B1" s="19" t="s">
        <v>622</v>
      </c>
    </row>
    <row r="3" spans="1:10">
      <c r="A3" s="92" t="s">
        <v>29</v>
      </c>
      <c r="B3" s="92" t="s">
        <v>30</v>
      </c>
      <c r="C3" s="153" t="s">
        <v>31</v>
      </c>
      <c r="D3" s="153" t="s">
        <v>32</v>
      </c>
      <c r="E3" s="153" t="s">
        <v>33</v>
      </c>
      <c r="F3" s="153" t="s">
        <v>32</v>
      </c>
      <c r="G3" s="153" t="s">
        <v>34</v>
      </c>
      <c r="H3" s="153" t="s">
        <v>32</v>
      </c>
      <c r="I3" s="153" t="s">
        <v>35</v>
      </c>
      <c r="J3" s="92" t="s">
        <v>36</v>
      </c>
    </row>
    <row r="4" spans="1:10">
      <c r="A4" s="92"/>
      <c r="B4" s="92"/>
      <c r="C4" s="93"/>
      <c r="D4" s="93"/>
      <c r="E4" s="93"/>
      <c r="F4" s="93"/>
      <c r="G4" s="93"/>
      <c r="H4" s="93"/>
      <c r="I4" s="93"/>
      <c r="J4" s="92"/>
    </row>
    <row r="5" spans="1:10" hidden="1">
      <c r="A5" s="19" t="s">
        <v>623</v>
      </c>
      <c r="B5" s="19" t="s">
        <v>624</v>
      </c>
      <c r="E5" s="19">
        <v>45900</v>
      </c>
      <c r="F5" s="19">
        <v>-45900</v>
      </c>
      <c r="G5" s="19">
        <f t="shared" ref="G5:G10" si="0">E5+F5</f>
        <v>0</v>
      </c>
    </row>
    <row r="6" spans="1:10">
      <c r="A6" s="103" t="s">
        <v>625</v>
      </c>
      <c r="B6" s="103" t="s">
        <v>46</v>
      </c>
      <c r="C6" s="104">
        <v>3511</v>
      </c>
      <c r="D6" s="101">
        <v>0</v>
      </c>
      <c r="E6" s="101">
        <f>C6+D6</f>
        <v>3511</v>
      </c>
      <c r="F6" s="101"/>
      <c r="G6" s="100">
        <f t="shared" si="0"/>
        <v>3511</v>
      </c>
      <c r="H6" s="100">
        <v>-3511</v>
      </c>
      <c r="I6" s="100">
        <f>G6+H6</f>
        <v>0</v>
      </c>
      <c r="J6" s="102"/>
    </row>
    <row r="7" spans="1:10">
      <c r="A7" s="103" t="s">
        <v>626</v>
      </c>
      <c r="B7" s="103" t="s">
        <v>48</v>
      </c>
      <c r="C7" s="104">
        <v>6023</v>
      </c>
      <c r="D7" s="101">
        <v>546</v>
      </c>
      <c r="E7" s="101">
        <v>6696</v>
      </c>
      <c r="F7" s="101"/>
      <c r="G7" s="100">
        <f t="shared" si="0"/>
        <v>6696</v>
      </c>
      <c r="H7" s="100">
        <v>-6696</v>
      </c>
      <c r="I7" s="100">
        <f t="shared" ref="I7:I20" si="1">G7+H7</f>
        <v>0</v>
      </c>
      <c r="J7" s="108"/>
    </row>
    <row r="8" spans="1:10">
      <c r="A8" s="103" t="s">
        <v>627</v>
      </c>
      <c r="B8" s="103" t="s">
        <v>325</v>
      </c>
      <c r="C8" s="104">
        <v>4931</v>
      </c>
      <c r="D8" s="101">
        <v>261</v>
      </c>
      <c r="E8" s="101">
        <v>5452</v>
      </c>
      <c r="F8" s="101"/>
      <c r="G8" s="100">
        <f t="shared" si="0"/>
        <v>5452</v>
      </c>
      <c r="H8" s="100">
        <v>-5452</v>
      </c>
      <c r="I8" s="100">
        <f t="shared" si="1"/>
        <v>0</v>
      </c>
      <c r="J8" s="105"/>
    </row>
    <row r="9" spans="1:10" hidden="1">
      <c r="A9" s="103" t="s">
        <v>628</v>
      </c>
      <c r="B9" s="103" t="s">
        <v>148</v>
      </c>
      <c r="C9" s="104">
        <v>0</v>
      </c>
      <c r="D9" s="101">
        <v>0</v>
      </c>
      <c r="E9" s="101">
        <f>C9+D9</f>
        <v>0</v>
      </c>
      <c r="F9" s="101"/>
      <c r="G9" s="100">
        <f t="shared" si="0"/>
        <v>0</v>
      </c>
      <c r="H9" s="100"/>
      <c r="I9" s="100">
        <f t="shared" si="1"/>
        <v>0</v>
      </c>
      <c r="J9" s="105"/>
    </row>
    <row r="10" spans="1:10">
      <c r="A10" s="105" t="s">
        <v>629</v>
      </c>
      <c r="B10" s="105" t="s">
        <v>630</v>
      </c>
      <c r="C10" s="104">
        <v>7000</v>
      </c>
      <c r="D10" s="101">
        <v>0</v>
      </c>
      <c r="E10" s="101">
        <f>C10+D10</f>
        <v>7000</v>
      </c>
      <c r="F10" s="101"/>
      <c r="G10" s="100">
        <f t="shared" si="0"/>
        <v>7000</v>
      </c>
      <c r="H10" s="100">
        <v>25000</v>
      </c>
      <c r="I10" s="100">
        <f t="shared" si="1"/>
        <v>32000</v>
      </c>
      <c r="J10" s="105" t="s">
        <v>631</v>
      </c>
    </row>
    <row r="11" spans="1:10" hidden="1">
      <c r="A11" s="103" t="s">
        <v>632</v>
      </c>
      <c r="B11" s="103" t="s">
        <v>633</v>
      </c>
      <c r="C11" s="104">
        <v>1500</v>
      </c>
      <c r="D11" s="101">
        <v>-1500</v>
      </c>
      <c r="E11" s="101">
        <f>C11+D11</f>
        <v>0</v>
      </c>
      <c r="F11" s="101"/>
      <c r="G11" s="19">
        <f t="shared" ref="G11:G23" si="2">E11+F11</f>
        <v>0</v>
      </c>
      <c r="I11" s="100">
        <f t="shared" si="1"/>
        <v>0</v>
      </c>
      <c r="J11" s="105" t="s">
        <v>634</v>
      </c>
    </row>
    <row r="12" spans="1:10">
      <c r="A12" s="19" t="s">
        <v>635</v>
      </c>
      <c r="B12" s="19" t="s">
        <v>636</v>
      </c>
      <c r="C12" s="89">
        <v>1377275</v>
      </c>
      <c r="D12" s="89">
        <v>0</v>
      </c>
      <c r="E12" s="89">
        <v>1367275</v>
      </c>
      <c r="F12" s="89">
        <v>-112098</v>
      </c>
      <c r="G12" s="100">
        <f t="shared" si="2"/>
        <v>1255177</v>
      </c>
      <c r="H12" s="100">
        <v>25104</v>
      </c>
      <c r="I12" s="100">
        <f t="shared" si="1"/>
        <v>1280281</v>
      </c>
      <c r="J12" s="105" t="s">
        <v>637</v>
      </c>
    </row>
    <row r="13" spans="1:10">
      <c r="B13" s="102" t="s">
        <v>638</v>
      </c>
      <c r="C13" s="89"/>
      <c r="D13" s="89"/>
      <c r="E13" s="89">
        <v>0</v>
      </c>
      <c r="F13" s="89">
        <v>30320</v>
      </c>
      <c r="G13" s="100">
        <f t="shared" si="2"/>
        <v>30320</v>
      </c>
      <c r="H13" s="100">
        <v>607</v>
      </c>
      <c r="I13" s="100">
        <f t="shared" si="1"/>
        <v>30927</v>
      </c>
      <c r="J13" s="105"/>
    </row>
    <row r="14" spans="1:10">
      <c r="B14" s="102" t="s">
        <v>639</v>
      </c>
      <c r="C14" s="89"/>
      <c r="D14" s="89"/>
      <c r="E14" s="89">
        <v>0</v>
      </c>
      <c r="F14" s="89">
        <v>36915</v>
      </c>
      <c r="G14" s="100">
        <f t="shared" si="2"/>
        <v>36915</v>
      </c>
      <c r="H14" s="100">
        <v>739</v>
      </c>
      <c r="I14" s="100">
        <f t="shared" si="1"/>
        <v>37654</v>
      </c>
      <c r="J14" s="105"/>
    </row>
    <row r="15" spans="1:10">
      <c r="B15" s="102" t="s">
        <v>640</v>
      </c>
      <c r="C15" s="89"/>
      <c r="D15" s="89"/>
      <c r="E15" s="89">
        <v>0</v>
      </c>
      <c r="F15" s="89">
        <v>43688</v>
      </c>
      <c r="G15" s="100">
        <f t="shared" si="2"/>
        <v>43688</v>
      </c>
      <c r="H15" s="100">
        <v>874</v>
      </c>
      <c r="I15" s="100">
        <f t="shared" si="1"/>
        <v>44562</v>
      </c>
      <c r="J15" s="105"/>
    </row>
    <row r="16" spans="1:10">
      <c r="B16" s="102" t="s">
        <v>641</v>
      </c>
      <c r="C16" s="89"/>
      <c r="D16" s="89"/>
      <c r="E16" s="89">
        <v>0</v>
      </c>
      <c r="F16" s="89">
        <v>5816</v>
      </c>
      <c r="G16" s="100">
        <f t="shared" si="2"/>
        <v>5816</v>
      </c>
      <c r="H16" s="100">
        <v>117</v>
      </c>
      <c r="I16" s="100">
        <f t="shared" si="1"/>
        <v>5933</v>
      </c>
      <c r="J16" s="105"/>
    </row>
    <row r="17" spans="1:13">
      <c r="B17" s="102" t="s">
        <v>642</v>
      </c>
      <c r="C17" s="89"/>
      <c r="D17" s="89"/>
      <c r="E17" s="89">
        <v>0</v>
      </c>
      <c r="F17" s="89">
        <v>26415</v>
      </c>
      <c r="G17" s="19">
        <f t="shared" si="2"/>
        <v>26415</v>
      </c>
      <c r="H17" s="100">
        <v>529</v>
      </c>
      <c r="I17" s="100">
        <f t="shared" si="1"/>
        <v>26944</v>
      </c>
      <c r="J17" s="105"/>
    </row>
    <row r="18" spans="1:13">
      <c r="B18" s="102" t="s">
        <v>643</v>
      </c>
      <c r="C18" s="89"/>
      <c r="D18" s="89"/>
      <c r="E18" s="89">
        <v>0</v>
      </c>
      <c r="F18" s="89">
        <v>71191</v>
      </c>
      <c r="G18" s="100">
        <f t="shared" si="2"/>
        <v>71191</v>
      </c>
      <c r="H18" s="100">
        <v>1424</v>
      </c>
      <c r="I18" s="100">
        <f t="shared" si="1"/>
        <v>72615</v>
      </c>
      <c r="J18" s="105"/>
    </row>
    <row r="19" spans="1:13">
      <c r="A19" s="19" t="s">
        <v>644</v>
      </c>
      <c r="B19" s="19" t="s">
        <v>645</v>
      </c>
      <c r="C19" s="89">
        <v>172785</v>
      </c>
      <c r="D19" s="89">
        <v>27215</v>
      </c>
      <c r="E19" s="89">
        <v>197000</v>
      </c>
      <c r="F19" s="89"/>
      <c r="G19" s="100">
        <f t="shared" si="2"/>
        <v>197000</v>
      </c>
      <c r="H19" s="100">
        <v>0</v>
      </c>
      <c r="I19" s="100">
        <f t="shared" si="1"/>
        <v>197000</v>
      </c>
      <c r="J19" s="105" t="s">
        <v>646</v>
      </c>
    </row>
    <row r="20" spans="1:13">
      <c r="A20" s="19" t="s">
        <v>575</v>
      </c>
      <c r="B20" s="19" t="s">
        <v>647</v>
      </c>
      <c r="C20" s="89">
        <v>41485</v>
      </c>
      <c r="D20" s="89">
        <v>-35485</v>
      </c>
      <c r="E20" s="89">
        <v>10500</v>
      </c>
      <c r="F20" s="89"/>
      <c r="G20" s="100">
        <f t="shared" si="2"/>
        <v>10500</v>
      </c>
      <c r="H20" s="100">
        <v>0</v>
      </c>
      <c r="I20" s="100">
        <f t="shared" si="1"/>
        <v>10500</v>
      </c>
      <c r="J20" s="105" t="s">
        <v>648</v>
      </c>
      <c r="L20" s="91"/>
      <c r="M20" s="91"/>
    </row>
    <row r="21" spans="1:13" hidden="1">
      <c r="A21" s="19" t="s">
        <v>649</v>
      </c>
      <c r="B21" s="19" t="s">
        <v>650</v>
      </c>
      <c r="C21" s="89">
        <v>1500</v>
      </c>
      <c r="D21" s="89">
        <v>0</v>
      </c>
      <c r="E21" s="89">
        <v>0</v>
      </c>
      <c r="F21" s="89"/>
      <c r="G21" s="100">
        <f t="shared" si="2"/>
        <v>0</v>
      </c>
      <c r="H21" s="100"/>
      <c r="I21" s="100"/>
      <c r="J21" s="105" t="s">
        <v>651</v>
      </c>
    </row>
    <row r="22" spans="1:13" hidden="1">
      <c r="A22" s="19" t="s">
        <v>652</v>
      </c>
      <c r="B22" s="19" t="s">
        <v>653</v>
      </c>
      <c r="D22" s="89"/>
      <c r="E22" s="89">
        <v>36324</v>
      </c>
      <c r="F22" s="143">
        <v>-36324</v>
      </c>
      <c r="G22" s="100">
        <f t="shared" si="2"/>
        <v>0</v>
      </c>
      <c r="H22" s="100"/>
      <c r="I22" s="100"/>
    </row>
    <row r="23" spans="1:13" hidden="1">
      <c r="A23" s="19" t="s">
        <v>649</v>
      </c>
      <c r="B23" s="19" t="s">
        <v>654</v>
      </c>
      <c r="E23" s="89">
        <v>41400</v>
      </c>
      <c r="F23" s="143">
        <v>-41400</v>
      </c>
      <c r="G23" s="19">
        <f t="shared" si="2"/>
        <v>0</v>
      </c>
    </row>
    <row r="24" spans="1:13">
      <c r="F24" s="143"/>
    </row>
    <row r="25" spans="1:13">
      <c r="F25" s="143"/>
    </row>
    <row r="26" spans="1:13">
      <c r="F26" s="143"/>
    </row>
    <row r="27" spans="1:13">
      <c r="F27" s="143"/>
    </row>
    <row r="28" spans="1:13">
      <c r="F28" s="143"/>
    </row>
    <row r="29" spans="1:13">
      <c r="A29" s="19" t="s">
        <v>67</v>
      </c>
      <c r="B29" s="19" t="s">
        <v>622</v>
      </c>
      <c r="C29" s="106">
        <f>SUM(C6:C26)</f>
        <v>1616010</v>
      </c>
      <c r="D29" s="106">
        <f>SUM(D6:D26)</f>
        <v>-8963</v>
      </c>
      <c r="E29" s="106">
        <f>SUM(E5:E26)</f>
        <v>1721058</v>
      </c>
      <c r="F29" s="106">
        <f>SUM(F5:F26)</f>
        <v>-21377</v>
      </c>
      <c r="G29" s="106">
        <f>SUM(G5:G26)</f>
        <v>1699681</v>
      </c>
      <c r="H29" s="106">
        <f>SUM(H5:H26)</f>
        <v>38735</v>
      </c>
      <c r="I29" s="106">
        <f>SUM(I5:I26)</f>
        <v>1738416</v>
      </c>
    </row>
  </sheetData>
  <printOptions gridLines="1"/>
  <pageMargins left="0.75" right="0.75" top="1" bottom="1" header="0.5" footer="0.25"/>
  <pageSetup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view="pageLayout" zoomScaleNormal="86" workbookViewId="0">
      <selection activeCell="J35" sqref="J35"/>
    </sheetView>
  </sheetViews>
  <sheetFormatPr defaultRowHeight="12.75"/>
  <cols>
    <col min="1" max="1" width="20.7109375" customWidth="1"/>
    <col min="2" max="2" width="26.42578125" customWidth="1"/>
    <col min="3" max="3" width="15.85546875" hidden="1" customWidth="1"/>
    <col min="4" max="6" width="15.7109375" hidden="1" customWidth="1"/>
    <col min="7" max="7" width="15.7109375" customWidth="1"/>
    <col min="8" max="8" width="12.42578125" customWidth="1"/>
    <col min="9" max="9" width="15.7109375" customWidth="1"/>
    <col min="10" max="10" width="40.5703125" customWidth="1"/>
  </cols>
  <sheetData>
    <row r="1" spans="1:10">
      <c r="A1" s="1" t="s">
        <v>68</v>
      </c>
      <c r="B1" t="s">
        <v>655</v>
      </c>
    </row>
    <row r="3" spans="1:10">
      <c r="A3" s="2" t="s">
        <v>29</v>
      </c>
      <c r="B3" s="2" t="s">
        <v>30</v>
      </c>
      <c r="C3" s="153" t="s">
        <v>31</v>
      </c>
      <c r="D3" s="153" t="s">
        <v>32</v>
      </c>
      <c r="E3" s="153" t="s">
        <v>33</v>
      </c>
      <c r="F3" s="153" t="s">
        <v>656</v>
      </c>
      <c r="G3" s="153" t="s">
        <v>34</v>
      </c>
      <c r="H3" s="153" t="s">
        <v>656</v>
      </c>
      <c r="I3" s="153" t="s">
        <v>35</v>
      </c>
      <c r="J3" s="2" t="s">
        <v>36</v>
      </c>
    </row>
    <row r="4" spans="1:10">
      <c r="A4" s="2"/>
      <c r="B4" s="2"/>
      <c r="C4" s="153"/>
      <c r="D4" s="153"/>
      <c r="E4" s="153"/>
      <c r="F4" s="153"/>
      <c r="G4" s="153"/>
      <c r="H4" s="153"/>
      <c r="I4" s="153"/>
      <c r="J4" s="2"/>
    </row>
    <row r="5" spans="1:10">
      <c r="A5" t="s">
        <v>657</v>
      </c>
      <c r="B5" t="s">
        <v>148</v>
      </c>
      <c r="C5" s="7">
        <v>139000</v>
      </c>
      <c r="D5" s="4">
        <v>3000</v>
      </c>
      <c r="E5" s="7">
        <v>175000</v>
      </c>
      <c r="F5" s="7"/>
      <c r="G5" s="7">
        <f>E5+F5</f>
        <v>175000</v>
      </c>
      <c r="H5" s="7">
        <v>0</v>
      </c>
      <c r="I5" s="7">
        <f>G5+H5</f>
        <v>175000</v>
      </c>
      <c r="J5" s="19" t="s">
        <v>658</v>
      </c>
    </row>
    <row r="6" spans="1:10">
      <c r="J6" s="19" t="s">
        <v>659</v>
      </c>
    </row>
    <row r="7" spans="1:10">
      <c r="A7" t="s">
        <v>660</v>
      </c>
      <c r="B7" t="s">
        <v>153</v>
      </c>
      <c r="C7" s="4">
        <v>8000</v>
      </c>
      <c r="D7" s="4">
        <v>-2000</v>
      </c>
      <c r="E7" s="4">
        <v>8500</v>
      </c>
      <c r="F7" s="4"/>
      <c r="G7" s="7">
        <f>E7+F7</f>
        <v>8500</v>
      </c>
      <c r="H7" s="7">
        <v>0</v>
      </c>
      <c r="I7" s="7">
        <f>G7+H7</f>
        <v>8500</v>
      </c>
      <c r="J7" s="19" t="s">
        <v>661</v>
      </c>
    </row>
    <row r="8" spans="1:10">
      <c r="C8" s="4"/>
      <c r="D8" s="4"/>
      <c r="E8" s="4"/>
      <c r="F8" s="4"/>
      <c r="G8" s="4"/>
      <c r="H8" s="4"/>
      <c r="I8" s="4"/>
      <c r="J8" s="19" t="s">
        <v>662</v>
      </c>
    </row>
    <row r="9" spans="1:10">
      <c r="A9" t="s">
        <v>644</v>
      </c>
      <c r="B9" t="s">
        <v>645</v>
      </c>
      <c r="C9" s="4">
        <v>227000</v>
      </c>
      <c r="D9" s="4">
        <v>-17000</v>
      </c>
      <c r="E9" s="4">
        <v>118500</v>
      </c>
      <c r="F9" s="4"/>
      <c r="G9" s="7">
        <f>E9+F9</f>
        <v>118500</v>
      </c>
      <c r="H9" s="7">
        <v>0</v>
      </c>
      <c r="I9" s="7">
        <f t="shared" ref="I9:I19" si="0">G9+H9</f>
        <v>118500</v>
      </c>
      <c r="J9" s="19" t="s">
        <v>663</v>
      </c>
    </row>
    <row r="10" spans="1:10">
      <c r="A10" t="s">
        <v>664</v>
      </c>
      <c r="B10" t="s">
        <v>645</v>
      </c>
      <c r="C10" s="4"/>
      <c r="D10" s="4"/>
      <c r="E10" s="4">
        <v>80000</v>
      </c>
      <c r="F10" s="4"/>
      <c r="G10" s="7">
        <f>E10+F10</f>
        <v>80000</v>
      </c>
      <c r="H10" s="7">
        <v>0</v>
      </c>
      <c r="I10" s="7">
        <f t="shared" si="0"/>
        <v>80000</v>
      </c>
      <c r="J10" s="19" t="s">
        <v>665</v>
      </c>
    </row>
    <row r="11" spans="1:10" hidden="1">
      <c r="C11" s="4"/>
      <c r="D11" s="4"/>
      <c r="E11" s="4"/>
      <c r="F11" s="4"/>
      <c r="G11" s="4"/>
      <c r="H11" s="4"/>
      <c r="I11" s="7">
        <f t="shared" si="0"/>
        <v>0</v>
      </c>
    </row>
    <row r="12" spans="1:10" hidden="1">
      <c r="A12" t="s">
        <v>666</v>
      </c>
      <c r="B12" t="s">
        <v>667</v>
      </c>
      <c r="C12" s="4">
        <v>19500</v>
      </c>
      <c r="D12" s="4">
        <v>-4500</v>
      </c>
      <c r="E12" s="4">
        <v>0</v>
      </c>
      <c r="F12" s="4"/>
      <c r="G12" s="7">
        <f>E12+F12</f>
        <v>0</v>
      </c>
      <c r="H12" s="7"/>
      <c r="I12" s="7">
        <f t="shared" si="0"/>
        <v>0</v>
      </c>
    </row>
    <row r="13" spans="1:10" hidden="1">
      <c r="I13" s="7">
        <f t="shared" si="0"/>
        <v>0</v>
      </c>
      <c r="J13" s="19" t="s">
        <v>668</v>
      </c>
    </row>
    <row r="14" spans="1:10">
      <c r="A14" t="s">
        <v>669</v>
      </c>
      <c r="B14" t="s">
        <v>670</v>
      </c>
      <c r="C14" s="4">
        <v>500</v>
      </c>
      <c r="D14" s="4">
        <v>0</v>
      </c>
      <c r="E14" s="4">
        <f t="shared" ref="E14:E16" si="1">C14+D14</f>
        <v>500</v>
      </c>
      <c r="F14" s="4"/>
      <c r="G14" s="7">
        <f>E14+F14</f>
        <v>500</v>
      </c>
      <c r="H14" s="7">
        <v>0</v>
      </c>
      <c r="I14" s="7">
        <f t="shared" si="0"/>
        <v>500</v>
      </c>
      <c r="J14" s="19" t="s">
        <v>670</v>
      </c>
    </row>
    <row r="15" spans="1:10" hidden="1">
      <c r="A15" t="s">
        <v>671</v>
      </c>
      <c r="B15" t="s">
        <v>183</v>
      </c>
      <c r="C15" s="4">
        <v>1000</v>
      </c>
      <c r="D15" s="4">
        <v>-1000</v>
      </c>
      <c r="E15" s="4">
        <f t="shared" si="1"/>
        <v>0</v>
      </c>
      <c r="F15" s="4"/>
      <c r="G15" s="7">
        <f t="shared" ref="G15:G19" si="2">E15+F15</f>
        <v>0</v>
      </c>
      <c r="H15" s="7"/>
      <c r="I15" s="7">
        <f t="shared" si="0"/>
        <v>0</v>
      </c>
      <c r="J15" s="19" t="s">
        <v>183</v>
      </c>
    </row>
    <row r="16" spans="1:10">
      <c r="A16" t="s">
        <v>672</v>
      </c>
      <c r="B16" t="s">
        <v>673</v>
      </c>
      <c r="C16" s="4">
        <v>24000</v>
      </c>
      <c r="D16" s="4">
        <v>0</v>
      </c>
      <c r="E16" s="4">
        <f t="shared" si="1"/>
        <v>24000</v>
      </c>
      <c r="F16" s="4"/>
      <c r="G16" s="7">
        <f t="shared" si="2"/>
        <v>24000</v>
      </c>
      <c r="H16" s="7">
        <v>0</v>
      </c>
      <c r="I16" s="7">
        <f t="shared" si="0"/>
        <v>24000</v>
      </c>
      <c r="J16" s="19" t="s">
        <v>674</v>
      </c>
    </row>
    <row r="17" spans="1:10">
      <c r="A17" t="s">
        <v>675</v>
      </c>
      <c r="B17" t="s">
        <v>676</v>
      </c>
      <c r="C17" s="4">
        <v>1000</v>
      </c>
      <c r="D17" s="4">
        <v>3500</v>
      </c>
      <c r="E17" s="4">
        <v>5500</v>
      </c>
      <c r="F17" s="4"/>
      <c r="G17" s="7">
        <f t="shared" si="2"/>
        <v>5500</v>
      </c>
      <c r="H17" s="7">
        <v>0</v>
      </c>
      <c r="I17" s="7">
        <f t="shared" si="0"/>
        <v>5500</v>
      </c>
      <c r="J17" s="19" t="s">
        <v>677</v>
      </c>
    </row>
    <row r="18" spans="1:10" hidden="1">
      <c r="A18" t="s">
        <v>678</v>
      </c>
      <c r="B18" t="s">
        <v>633</v>
      </c>
      <c r="C18" s="4">
        <v>1500</v>
      </c>
      <c r="D18" s="4">
        <v>-1500</v>
      </c>
      <c r="E18" s="4">
        <f>C18+D18</f>
        <v>0</v>
      </c>
      <c r="F18" s="4"/>
      <c r="G18" s="7">
        <f t="shared" si="2"/>
        <v>0</v>
      </c>
      <c r="H18" s="7"/>
      <c r="I18" s="7">
        <f t="shared" si="0"/>
        <v>0</v>
      </c>
      <c r="J18" s="19"/>
    </row>
    <row r="19" spans="1:10">
      <c r="A19" t="s">
        <v>679</v>
      </c>
      <c r="B19" t="s">
        <v>680</v>
      </c>
      <c r="C19" s="4">
        <v>328000</v>
      </c>
      <c r="D19" s="4">
        <v>-8000</v>
      </c>
      <c r="E19" s="4">
        <v>320832</v>
      </c>
      <c r="F19" s="4"/>
      <c r="G19" s="7">
        <f t="shared" si="2"/>
        <v>320832</v>
      </c>
      <c r="H19" s="7">
        <v>0</v>
      </c>
      <c r="I19" s="7">
        <f t="shared" si="0"/>
        <v>320832</v>
      </c>
      <c r="J19" s="19" t="s">
        <v>681</v>
      </c>
    </row>
    <row r="20" spans="1:10">
      <c r="J20" s="19" t="s">
        <v>682</v>
      </c>
    </row>
    <row r="21" spans="1:10" hidden="1">
      <c r="A21" t="s">
        <v>683</v>
      </c>
      <c r="B21" t="s">
        <v>684</v>
      </c>
      <c r="C21" s="4">
        <v>2500</v>
      </c>
      <c r="D21" s="4">
        <v>-2500</v>
      </c>
      <c r="E21" s="4">
        <f>C21+D21</f>
        <v>0</v>
      </c>
      <c r="F21" s="4"/>
      <c r="G21" s="7">
        <f>E21+F21</f>
        <v>0</v>
      </c>
      <c r="H21" s="7"/>
      <c r="I21" s="7"/>
      <c r="J21" s="19" t="s">
        <v>685</v>
      </c>
    </row>
    <row r="24" spans="1:10">
      <c r="C24" s="4"/>
      <c r="D24" s="4"/>
      <c r="E24" s="4"/>
      <c r="F24" s="4"/>
      <c r="G24" s="4"/>
      <c r="H24" s="4"/>
      <c r="I24" s="4"/>
    </row>
    <row r="28" spans="1:10">
      <c r="A28" t="s">
        <v>67</v>
      </c>
      <c r="B28" t="s">
        <v>655</v>
      </c>
      <c r="C28" s="7">
        <f>SUM(C5:C24)</f>
        <v>752000</v>
      </c>
      <c r="D28" s="6">
        <f>SUM(D5:D24)</f>
        <v>-30000</v>
      </c>
      <c r="E28" s="6">
        <f>SUM(E5:E24)</f>
        <v>732832</v>
      </c>
      <c r="F28" s="6">
        <f>SUM(F5:F24)</f>
        <v>0</v>
      </c>
      <c r="G28" s="6">
        <f>SUM(G5:G24)</f>
        <v>732832</v>
      </c>
      <c r="H28" s="6">
        <f>SUM(H5:H19)</f>
        <v>0</v>
      </c>
      <c r="I28" s="6">
        <f>SUM(I5:I19)</f>
        <v>732832</v>
      </c>
    </row>
  </sheetData>
  <printOptions gridLines="1"/>
  <pageMargins left="0.75" right="0.75" top="1" bottom="1" header="0.5" footer="0.25"/>
  <pageSetup scale="94"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view="pageLayout" zoomScaleNormal="86" workbookViewId="0">
      <selection activeCell="J35" sqref="J35"/>
    </sheetView>
  </sheetViews>
  <sheetFormatPr defaultRowHeight="12.75"/>
  <cols>
    <col min="1" max="1" width="20.7109375" customWidth="1"/>
    <col min="2" max="2" width="26.140625" customWidth="1"/>
    <col min="3" max="3" width="15.85546875" hidden="1" customWidth="1"/>
    <col min="4" max="6" width="15.7109375" hidden="1" customWidth="1"/>
    <col min="7" max="9" width="15.7109375" customWidth="1"/>
    <col min="10" max="10" width="28.7109375" customWidth="1"/>
  </cols>
  <sheetData>
    <row r="1" spans="1:10">
      <c r="A1" s="1" t="s">
        <v>68</v>
      </c>
      <c r="B1" s="14" t="s">
        <v>686</v>
      </c>
      <c r="D1" s="18"/>
    </row>
    <row r="2" spans="1:10">
      <c r="A2" s="1"/>
      <c r="B2" s="14"/>
      <c r="D2" s="18"/>
    </row>
    <row r="3" spans="1:10">
      <c r="A3" s="2" t="s">
        <v>29</v>
      </c>
      <c r="B3" s="2" t="s">
        <v>30</v>
      </c>
      <c r="C3" s="153" t="s">
        <v>31</v>
      </c>
      <c r="D3" s="153" t="s">
        <v>32</v>
      </c>
      <c r="E3" s="153" t="s">
        <v>33</v>
      </c>
      <c r="F3" s="153" t="s">
        <v>656</v>
      </c>
      <c r="G3" s="153" t="s">
        <v>34</v>
      </c>
      <c r="H3" s="153" t="s">
        <v>656</v>
      </c>
      <c r="I3" s="153" t="s">
        <v>35</v>
      </c>
      <c r="J3" s="2" t="s">
        <v>36</v>
      </c>
    </row>
    <row r="4" spans="1:10">
      <c r="A4" s="2"/>
      <c r="B4" s="2"/>
      <c r="C4" s="153"/>
      <c r="D4" s="153"/>
      <c r="E4" s="153"/>
      <c r="F4" s="153"/>
      <c r="G4" s="153"/>
      <c r="H4" s="153"/>
      <c r="I4" s="153"/>
      <c r="J4" s="2"/>
    </row>
    <row r="5" spans="1:10" hidden="1">
      <c r="A5" s="19" t="s">
        <v>687</v>
      </c>
      <c r="B5" s="19" t="s">
        <v>688</v>
      </c>
      <c r="C5" s="95">
        <v>60448</v>
      </c>
      <c r="D5" s="95">
        <v>0</v>
      </c>
      <c r="E5" s="95">
        <f t="shared" ref="E5:G12" si="0">C5+D5</f>
        <v>60448</v>
      </c>
      <c r="F5" s="95">
        <v>-60448</v>
      </c>
      <c r="G5" s="95">
        <f t="shared" si="0"/>
        <v>0</v>
      </c>
      <c r="H5" s="95"/>
      <c r="I5" s="95"/>
      <c r="J5" t="s">
        <v>689</v>
      </c>
    </row>
    <row r="6" spans="1:10">
      <c r="A6" s="19" t="s">
        <v>690</v>
      </c>
      <c r="B6" s="19" t="s">
        <v>190</v>
      </c>
      <c r="C6" s="89">
        <v>3000</v>
      </c>
      <c r="D6" s="89">
        <v>0</v>
      </c>
      <c r="E6" s="89">
        <f>C6+D6</f>
        <v>3000</v>
      </c>
      <c r="F6" s="89"/>
      <c r="G6" s="95">
        <f t="shared" si="0"/>
        <v>3000</v>
      </c>
      <c r="H6" s="95">
        <v>0</v>
      </c>
      <c r="I6" s="95">
        <f>G6+H6</f>
        <v>3000</v>
      </c>
      <c r="J6" t="s">
        <v>691</v>
      </c>
    </row>
    <row r="7" spans="1:10">
      <c r="A7" s="19" t="s">
        <v>692</v>
      </c>
      <c r="B7" s="19" t="s">
        <v>693</v>
      </c>
      <c r="C7" s="94">
        <v>130750</v>
      </c>
      <c r="D7" s="89">
        <v>0</v>
      </c>
      <c r="E7" s="89">
        <f t="shared" si="0"/>
        <v>130750</v>
      </c>
      <c r="F7" s="89">
        <v>18500</v>
      </c>
      <c r="G7" s="95">
        <f t="shared" si="0"/>
        <v>149250</v>
      </c>
      <c r="H7" s="95">
        <v>0</v>
      </c>
      <c r="I7" s="95">
        <f t="shared" ref="I7:I12" si="1">G7+H7</f>
        <v>149250</v>
      </c>
      <c r="J7" t="s">
        <v>694</v>
      </c>
    </row>
    <row r="8" spans="1:10">
      <c r="A8" s="19" t="s">
        <v>695</v>
      </c>
      <c r="B8" s="19" t="s">
        <v>46</v>
      </c>
      <c r="C8" s="94">
        <v>14587</v>
      </c>
      <c r="D8" s="89">
        <v>0</v>
      </c>
      <c r="E8" s="89">
        <f>C8+D8</f>
        <v>14587</v>
      </c>
      <c r="F8" s="89">
        <v>0</v>
      </c>
      <c r="G8" s="95">
        <f t="shared" si="0"/>
        <v>14587</v>
      </c>
      <c r="H8" s="95">
        <v>0</v>
      </c>
      <c r="I8" s="95">
        <f t="shared" si="1"/>
        <v>14587</v>
      </c>
    </row>
    <row r="9" spans="1:10">
      <c r="A9" s="19" t="s">
        <v>696</v>
      </c>
      <c r="B9" s="19" t="s">
        <v>48</v>
      </c>
      <c r="C9" s="89">
        <v>25479</v>
      </c>
      <c r="D9" s="89">
        <v>2311</v>
      </c>
      <c r="E9" s="89">
        <v>28333</v>
      </c>
      <c r="F9" s="89">
        <v>0</v>
      </c>
      <c r="G9" s="95">
        <f t="shared" si="0"/>
        <v>28333</v>
      </c>
      <c r="H9" s="95">
        <v>2500</v>
      </c>
      <c r="I9" s="95">
        <f t="shared" si="1"/>
        <v>30833</v>
      </c>
      <c r="J9" s="13">
        <v>0.1585</v>
      </c>
    </row>
    <row r="10" spans="1:10" hidden="1">
      <c r="A10" s="19" t="s">
        <v>697</v>
      </c>
      <c r="B10" s="19" t="s">
        <v>325</v>
      </c>
      <c r="C10" s="89">
        <v>4931</v>
      </c>
      <c r="D10" s="89">
        <v>261</v>
      </c>
      <c r="E10" s="89">
        <v>5452</v>
      </c>
      <c r="F10" s="89">
        <v>-5452</v>
      </c>
      <c r="G10" s="95">
        <f t="shared" si="0"/>
        <v>0</v>
      </c>
      <c r="H10" s="95"/>
      <c r="I10" s="95">
        <f t="shared" si="1"/>
        <v>0</v>
      </c>
      <c r="J10" t="s">
        <v>698</v>
      </c>
    </row>
    <row r="11" spans="1:10">
      <c r="A11" s="19" t="s">
        <v>699</v>
      </c>
      <c r="B11" s="19" t="s">
        <v>700</v>
      </c>
      <c r="C11" s="89">
        <v>20000</v>
      </c>
      <c r="D11" s="89">
        <v>0</v>
      </c>
      <c r="E11" s="89">
        <f t="shared" si="0"/>
        <v>20000</v>
      </c>
      <c r="F11" s="89">
        <v>-10000</v>
      </c>
      <c r="G11" s="95">
        <f t="shared" si="0"/>
        <v>10000</v>
      </c>
      <c r="H11" s="95">
        <v>0</v>
      </c>
      <c r="I11" s="95">
        <f t="shared" si="1"/>
        <v>10000</v>
      </c>
    </row>
    <row r="12" spans="1:10">
      <c r="A12" s="19" t="s">
        <v>701</v>
      </c>
      <c r="B12" s="19" t="s">
        <v>702</v>
      </c>
      <c r="C12" s="89">
        <v>1500</v>
      </c>
      <c r="D12" s="89">
        <v>0</v>
      </c>
      <c r="E12" s="89">
        <f t="shared" ref="E12" si="2">C12+D12</f>
        <v>1500</v>
      </c>
      <c r="F12" s="89"/>
      <c r="G12" s="95">
        <f t="shared" si="0"/>
        <v>1500</v>
      </c>
      <c r="H12" s="95">
        <v>0</v>
      </c>
      <c r="I12" s="95">
        <f t="shared" si="1"/>
        <v>1500</v>
      </c>
    </row>
    <row r="23" spans="1:9">
      <c r="A23" t="s">
        <v>67</v>
      </c>
      <c r="B23" t="s">
        <v>686</v>
      </c>
      <c r="C23" s="6">
        <f>SUM(C5:C20)</f>
        <v>260695</v>
      </c>
      <c r="D23" s="6">
        <f>SUM(D5:D20)</f>
        <v>2572</v>
      </c>
      <c r="E23" s="6">
        <f>SUM(E5:E20)</f>
        <v>264070</v>
      </c>
      <c r="F23" s="6">
        <f>SUM(F5:F20)</f>
        <v>-57400</v>
      </c>
      <c r="G23" s="6">
        <f>SUM(G5:G20)</f>
        <v>206670</v>
      </c>
      <c r="H23" s="6">
        <f t="shared" ref="H23:I23" si="3">SUM(H5:H20)</f>
        <v>2500</v>
      </c>
      <c r="I23" s="6">
        <f t="shared" si="3"/>
        <v>209170</v>
      </c>
    </row>
  </sheetData>
  <printOptions gridLines="1"/>
  <pageMargins left="0.75" right="0.75" top="1" bottom="1" header="0.5" footer="0.25"/>
  <pageSetup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view="pageLayout" zoomScaleNormal="86" workbookViewId="0">
      <selection activeCell="J35" sqref="J35"/>
    </sheetView>
  </sheetViews>
  <sheetFormatPr defaultRowHeight="12.75"/>
  <cols>
    <col min="1" max="1" width="20.7109375" customWidth="1"/>
    <col min="2" max="2" width="26.140625" customWidth="1"/>
    <col min="3" max="3" width="15.85546875" hidden="1" customWidth="1"/>
    <col min="4" max="6" width="15.7109375" hidden="1" customWidth="1"/>
    <col min="7" max="9" width="15.7109375" customWidth="1"/>
    <col min="10" max="10" width="28.7109375" customWidth="1"/>
  </cols>
  <sheetData>
    <row r="1" spans="1:10">
      <c r="A1" s="1" t="s">
        <v>68</v>
      </c>
      <c r="B1" s="14" t="s">
        <v>703</v>
      </c>
      <c r="D1" s="18"/>
    </row>
    <row r="2" spans="1:10">
      <c r="A2" s="1"/>
      <c r="B2" s="14"/>
      <c r="D2" s="18"/>
    </row>
    <row r="3" spans="1:10">
      <c r="A3" s="2" t="s">
        <v>29</v>
      </c>
      <c r="B3" s="2" t="s">
        <v>30</v>
      </c>
      <c r="C3" s="153" t="s">
        <v>31</v>
      </c>
      <c r="D3" s="153" t="s">
        <v>32</v>
      </c>
      <c r="E3" s="153" t="s">
        <v>33</v>
      </c>
      <c r="F3" s="153" t="s">
        <v>32</v>
      </c>
      <c r="G3" s="153" t="s">
        <v>34</v>
      </c>
      <c r="H3" s="153" t="s">
        <v>32</v>
      </c>
      <c r="I3" s="153" t="s">
        <v>35</v>
      </c>
      <c r="J3" s="2" t="s">
        <v>36</v>
      </c>
    </row>
    <row r="4" spans="1:10">
      <c r="A4" s="2"/>
      <c r="B4" s="2"/>
      <c r="C4" s="153"/>
      <c r="D4" s="153"/>
      <c r="E4" s="153"/>
      <c r="F4" s="153"/>
      <c r="G4" s="153"/>
      <c r="H4" s="153"/>
      <c r="I4" s="153"/>
      <c r="J4" s="2"/>
    </row>
    <row r="5" spans="1:10">
      <c r="A5" t="s">
        <v>704</v>
      </c>
      <c r="B5" t="s">
        <v>705</v>
      </c>
      <c r="C5" s="8">
        <v>6500</v>
      </c>
      <c r="D5" s="4">
        <v>0</v>
      </c>
      <c r="E5" s="7">
        <f t="shared" ref="E5:G19" si="0">C5+D5</f>
        <v>6500</v>
      </c>
      <c r="F5" s="7"/>
      <c r="G5" s="7">
        <f t="shared" si="0"/>
        <v>6500</v>
      </c>
      <c r="H5" s="7">
        <v>0</v>
      </c>
      <c r="I5" s="7">
        <f>G5+H5</f>
        <v>6500</v>
      </c>
    </row>
    <row r="6" spans="1:10">
      <c r="A6" t="s">
        <v>706</v>
      </c>
      <c r="B6" t="s">
        <v>46</v>
      </c>
      <c r="C6" s="5">
        <v>497</v>
      </c>
      <c r="D6" s="5">
        <v>0</v>
      </c>
      <c r="E6" s="4">
        <f>C6+D6</f>
        <v>497</v>
      </c>
      <c r="F6" s="4"/>
      <c r="G6" s="7">
        <f t="shared" si="0"/>
        <v>497</v>
      </c>
      <c r="H6" s="7">
        <v>0</v>
      </c>
      <c r="I6" s="7">
        <f t="shared" ref="I6:I19" si="1">G6+H6</f>
        <v>497</v>
      </c>
    </row>
    <row r="7" spans="1:10">
      <c r="A7" t="s">
        <v>707</v>
      </c>
      <c r="B7" t="s">
        <v>48</v>
      </c>
      <c r="C7" s="5">
        <v>853</v>
      </c>
      <c r="D7" s="5">
        <v>78</v>
      </c>
      <c r="E7" s="4">
        <v>985</v>
      </c>
      <c r="F7" s="4"/>
      <c r="G7" s="7">
        <f t="shared" si="0"/>
        <v>985</v>
      </c>
      <c r="H7" s="7">
        <v>0</v>
      </c>
      <c r="I7" s="7">
        <f t="shared" si="1"/>
        <v>985</v>
      </c>
      <c r="J7" s="13">
        <v>0.1585</v>
      </c>
    </row>
    <row r="8" spans="1:10">
      <c r="A8" t="s">
        <v>708</v>
      </c>
      <c r="B8" t="s">
        <v>148</v>
      </c>
      <c r="C8" s="9">
        <v>2000</v>
      </c>
      <c r="D8" s="4">
        <v>0</v>
      </c>
      <c r="E8" s="4">
        <f t="shared" si="0"/>
        <v>2000</v>
      </c>
      <c r="F8" s="4"/>
      <c r="G8" s="7">
        <f t="shared" si="0"/>
        <v>2000</v>
      </c>
      <c r="H8" s="7">
        <v>0</v>
      </c>
      <c r="I8" s="7">
        <f t="shared" si="1"/>
        <v>2000</v>
      </c>
      <c r="J8" t="s">
        <v>709</v>
      </c>
    </row>
    <row r="9" spans="1:10">
      <c r="A9" t="s">
        <v>710</v>
      </c>
      <c r="B9" t="s">
        <v>711</v>
      </c>
      <c r="C9" s="4">
        <v>9000</v>
      </c>
      <c r="D9" s="4">
        <v>0</v>
      </c>
      <c r="E9" s="4">
        <f t="shared" si="0"/>
        <v>9000</v>
      </c>
      <c r="F9" s="4"/>
      <c r="G9" s="7">
        <f t="shared" si="0"/>
        <v>9000</v>
      </c>
      <c r="H9" s="7">
        <v>0</v>
      </c>
      <c r="I9" s="7">
        <f t="shared" si="1"/>
        <v>9000</v>
      </c>
      <c r="J9" t="s">
        <v>712</v>
      </c>
    </row>
    <row r="10" spans="1:10">
      <c r="A10" t="s">
        <v>713</v>
      </c>
      <c r="B10" t="s">
        <v>95</v>
      </c>
      <c r="C10" s="5">
        <v>759</v>
      </c>
      <c r="D10" s="5">
        <v>0</v>
      </c>
      <c r="E10" s="4">
        <f t="shared" si="0"/>
        <v>759</v>
      </c>
      <c r="F10" s="4"/>
      <c r="G10" s="7">
        <f t="shared" si="0"/>
        <v>759</v>
      </c>
      <c r="H10" s="7">
        <v>0</v>
      </c>
      <c r="I10" s="7">
        <f t="shared" si="1"/>
        <v>759</v>
      </c>
      <c r="J10" t="s">
        <v>714</v>
      </c>
    </row>
    <row r="11" spans="1:10">
      <c r="A11" t="s">
        <v>715</v>
      </c>
      <c r="B11" t="s">
        <v>716</v>
      </c>
      <c r="C11" s="4">
        <v>4000</v>
      </c>
      <c r="D11" s="4">
        <v>0</v>
      </c>
      <c r="E11" s="4">
        <f t="shared" si="0"/>
        <v>4000</v>
      </c>
      <c r="F11" s="4"/>
      <c r="G11" s="7">
        <f t="shared" si="0"/>
        <v>4000</v>
      </c>
      <c r="H11" s="7">
        <v>0</v>
      </c>
      <c r="I11" s="7">
        <f t="shared" si="1"/>
        <v>4000</v>
      </c>
      <c r="J11" t="s">
        <v>717</v>
      </c>
    </row>
    <row r="12" spans="1:10">
      <c r="A12" t="s">
        <v>718</v>
      </c>
      <c r="B12" t="s">
        <v>719</v>
      </c>
      <c r="C12" s="4">
        <v>4000</v>
      </c>
      <c r="D12" s="4">
        <v>0</v>
      </c>
      <c r="E12" s="4">
        <f t="shared" si="0"/>
        <v>4000</v>
      </c>
      <c r="F12" s="4"/>
      <c r="G12" s="7">
        <f t="shared" si="0"/>
        <v>4000</v>
      </c>
      <c r="H12" s="7">
        <v>0</v>
      </c>
      <c r="I12" s="7">
        <f t="shared" si="1"/>
        <v>4000</v>
      </c>
      <c r="J12" t="s">
        <v>720</v>
      </c>
    </row>
    <row r="13" spans="1:10">
      <c r="A13" t="s">
        <v>715</v>
      </c>
      <c r="B13" t="s">
        <v>721</v>
      </c>
      <c r="C13" s="9">
        <v>7500</v>
      </c>
      <c r="D13" s="4">
        <v>0</v>
      </c>
      <c r="E13" s="4">
        <f t="shared" si="0"/>
        <v>7500</v>
      </c>
      <c r="F13" s="4"/>
      <c r="G13" s="7">
        <f t="shared" si="0"/>
        <v>7500</v>
      </c>
      <c r="H13" s="7">
        <v>0</v>
      </c>
      <c r="I13" s="7">
        <f t="shared" si="1"/>
        <v>7500</v>
      </c>
    </row>
    <row r="14" spans="1:10">
      <c r="A14" t="s">
        <v>722</v>
      </c>
      <c r="B14" t="s">
        <v>41</v>
      </c>
      <c r="C14" s="9">
        <v>300</v>
      </c>
      <c r="D14" s="4">
        <v>0</v>
      </c>
      <c r="E14" s="4">
        <f t="shared" si="0"/>
        <v>300</v>
      </c>
      <c r="F14" s="4"/>
      <c r="G14" s="7">
        <f t="shared" si="0"/>
        <v>300</v>
      </c>
      <c r="H14" s="7">
        <v>0</v>
      </c>
      <c r="I14" s="7">
        <f t="shared" si="1"/>
        <v>300</v>
      </c>
    </row>
    <row r="15" spans="1:10">
      <c r="A15" t="s">
        <v>723</v>
      </c>
      <c r="B15" t="s">
        <v>46</v>
      </c>
      <c r="C15" s="9">
        <v>23</v>
      </c>
      <c r="D15" s="4">
        <v>0</v>
      </c>
      <c r="E15" s="4">
        <f t="shared" si="0"/>
        <v>23</v>
      </c>
      <c r="F15" s="4"/>
      <c r="G15" s="7">
        <f t="shared" si="0"/>
        <v>23</v>
      </c>
      <c r="H15" s="7">
        <v>0</v>
      </c>
      <c r="I15" s="7">
        <f t="shared" si="1"/>
        <v>23</v>
      </c>
    </row>
    <row r="16" spans="1:10" hidden="1">
      <c r="A16" t="s">
        <v>724</v>
      </c>
      <c r="B16" t="s">
        <v>148</v>
      </c>
      <c r="C16" s="9">
        <v>0</v>
      </c>
      <c r="D16" s="4">
        <v>0</v>
      </c>
      <c r="E16" s="4">
        <f t="shared" si="0"/>
        <v>0</v>
      </c>
      <c r="F16" s="4"/>
      <c r="G16" s="7">
        <f t="shared" si="0"/>
        <v>0</v>
      </c>
      <c r="H16" s="7">
        <v>0</v>
      </c>
      <c r="I16" s="7">
        <f t="shared" si="1"/>
        <v>0</v>
      </c>
      <c r="J16" t="s">
        <v>725</v>
      </c>
    </row>
    <row r="17" spans="1:10">
      <c r="A17" t="s">
        <v>726</v>
      </c>
      <c r="B17" t="s">
        <v>153</v>
      </c>
      <c r="C17" s="4">
        <v>500</v>
      </c>
      <c r="D17" s="4">
        <v>0</v>
      </c>
      <c r="E17" s="4">
        <f>C17+D17</f>
        <v>500</v>
      </c>
      <c r="F17" s="4"/>
      <c r="G17" s="7">
        <f t="shared" si="0"/>
        <v>500</v>
      </c>
      <c r="H17" s="7">
        <v>0</v>
      </c>
      <c r="I17" s="7">
        <f t="shared" si="1"/>
        <v>500</v>
      </c>
    </row>
    <row r="18" spans="1:10">
      <c r="A18" t="s">
        <v>727</v>
      </c>
      <c r="B18" t="s">
        <v>728</v>
      </c>
      <c r="C18" s="4">
        <v>400</v>
      </c>
      <c r="D18" s="4">
        <v>0</v>
      </c>
      <c r="E18" s="4">
        <f>C18+D18</f>
        <v>400</v>
      </c>
      <c r="F18" s="4"/>
      <c r="G18" s="7">
        <f t="shared" si="0"/>
        <v>400</v>
      </c>
      <c r="H18" s="7">
        <v>0</v>
      </c>
      <c r="I18" s="7">
        <f t="shared" si="1"/>
        <v>400</v>
      </c>
    </row>
    <row r="19" spans="1:10">
      <c r="A19" s="19" t="s">
        <v>729</v>
      </c>
      <c r="B19" s="19" t="s">
        <v>730</v>
      </c>
      <c r="C19" s="80">
        <v>31760</v>
      </c>
      <c r="D19" s="80">
        <v>0</v>
      </c>
      <c r="E19" s="89">
        <f>C19+D19</f>
        <v>31760</v>
      </c>
      <c r="F19" s="89"/>
      <c r="G19" s="7">
        <f t="shared" si="0"/>
        <v>31760</v>
      </c>
      <c r="H19" s="7">
        <v>0</v>
      </c>
      <c r="I19" s="7">
        <f t="shared" si="1"/>
        <v>31760</v>
      </c>
      <c r="J19" t="s">
        <v>731</v>
      </c>
    </row>
    <row r="20" spans="1:10">
      <c r="A20" s="19"/>
      <c r="B20" s="19"/>
      <c r="C20" s="19"/>
      <c r="D20" s="19"/>
      <c r="E20" s="19"/>
      <c r="F20" s="19"/>
      <c r="G20" s="19"/>
      <c r="H20" s="19"/>
      <c r="I20" s="19"/>
      <c r="J20" t="s">
        <v>732</v>
      </c>
    </row>
    <row r="23" spans="1:10">
      <c r="C23" s="9"/>
      <c r="D23" s="4"/>
      <c r="E23" s="4"/>
      <c r="F23" s="4"/>
      <c r="G23" s="4"/>
      <c r="H23" s="4"/>
      <c r="I23" s="4"/>
    </row>
    <row r="24" spans="1:10">
      <c r="E24" s="4"/>
      <c r="F24" s="4"/>
      <c r="G24" s="4"/>
      <c r="H24" s="4"/>
      <c r="I24" s="4"/>
    </row>
    <row r="25" spans="1:10">
      <c r="E25" s="4"/>
      <c r="F25" s="4"/>
      <c r="G25" s="4"/>
      <c r="H25" s="4"/>
      <c r="I25" s="4"/>
    </row>
    <row r="26" spans="1:10">
      <c r="E26" s="4"/>
      <c r="F26" s="4"/>
      <c r="G26" s="4"/>
      <c r="H26" s="4"/>
      <c r="I26" s="4"/>
    </row>
    <row r="27" spans="1:10">
      <c r="D27" s="6"/>
      <c r="E27" s="4"/>
      <c r="F27" s="4"/>
      <c r="G27" s="4"/>
      <c r="H27" s="4"/>
      <c r="I27" s="4"/>
    </row>
    <row r="28" spans="1:10">
      <c r="A28" t="s">
        <v>67</v>
      </c>
      <c r="B28" t="s">
        <v>733</v>
      </c>
      <c r="C28" s="6">
        <f>SUM(C5:C26)</f>
        <v>68092</v>
      </c>
      <c r="D28" s="6">
        <f>SUM(D5:D27)</f>
        <v>78</v>
      </c>
      <c r="E28" s="6">
        <f>SUM(E5:E27)</f>
        <v>68224</v>
      </c>
      <c r="F28" s="6">
        <f>SUM(F5:F27)</f>
        <v>0</v>
      </c>
      <c r="G28" s="6">
        <f>SUM(G5:G27)</f>
        <v>68224</v>
      </c>
      <c r="H28" s="6">
        <f t="shared" ref="H28:I28" si="2">SUM(H5:H27)</f>
        <v>0</v>
      </c>
      <c r="I28" s="6">
        <f t="shared" si="2"/>
        <v>68224</v>
      </c>
    </row>
  </sheetData>
  <printOptions gridLines="1"/>
  <pageMargins left="0.75" right="0.75" top="1" bottom="1" header="0.5" footer="0.25"/>
  <pageSetup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Layout" zoomScaleNormal="86" workbookViewId="0">
      <selection activeCell="J35" sqref="J35"/>
    </sheetView>
  </sheetViews>
  <sheetFormatPr defaultRowHeight="12.75"/>
  <cols>
    <col min="1" max="1" width="20.7109375" style="22" customWidth="1"/>
    <col min="2" max="2" width="26.140625" style="22" customWidth="1"/>
    <col min="3" max="3" width="15.85546875" style="22" hidden="1" customWidth="1"/>
    <col min="4" max="6" width="15.7109375" style="22" hidden="1" customWidth="1"/>
    <col min="7" max="9" width="15.7109375" style="22" customWidth="1"/>
    <col min="10" max="10" width="28.7109375" style="22" customWidth="1"/>
    <col min="11" max="260" width="9.140625" style="22"/>
    <col min="261" max="261" width="20.7109375" style="22" customWidth="1"/>
    <col min="262" max="262" width="26.140625" style="22" customWidth="1"/>
    <col min="263" max="263" width="15.85546875" style="22" customWidth="1"/>
    <col min="264" max="265" width="15.7109375" style="22" customWidth="1"/>
    <col min="266" max="266" width="28.7109375" style="22" customWidth="1"/>
    <col min="267" max="516" width="9.140625" style="22"/>
    <col min="517" max="517" width="20.7109375" style="22" customWidth="1"/>
    <col min="518" max="518" width="26.140625" style="22" customWidth="1"/>
    <col min="519" max="519" width="15.85546875" style="22" customWidth="1"/>
    <col min="520" max="521" width="15.7109375" style="22" customWidth="1"/>
    <col min="522" max="522" width="28.7109375" style="22" customWidth="1"/>
    <col min="523" max="772" width="9.140625" style="22"/>
    <col min="773" max="773" width="20.7109375" style="22" customWidth="1"/>
    <col min="774" max="774" width="26.140625" style="22" customWidth="1"/>
    <col min="775" max="775" width="15.85546875" style="22" customWidth="1"/>
    <col min="776" max="777" width="15.7109375" style="22" customWidth="1"/>
    <col min="778" max="778" width="28.7109375" style="22" customWidth="1"/>
    <col min="779" max="1028" width="9.140625" style="22"/>
    <col min="1029" max="1029" width="20.7109375" style="22" customWidth="1"/>
    <col min="1030" max="1030" width="26.140625" style="22" customWidth="1"/>
    <col min="1031" max="1031" width="15.85546875" style="22" customWidth="1"/>
    <col min="1032" max="1033" width="15.7109375" style="22" customWidth="1"/>
    <col min="1034" max="1034" width="28.7109375" style="22" customWidth="1"/>
    <col min="1035" max="1284" width="9.140625" style="22"/>
    <col min="1285" max="1285" width="20.7109375" style="22" customWidth="1"/>
    <col min="1286" max="1286" width="26.140625" style="22" customWidth="1"/>
    <col min="1287" max="1287" width="15.85546875" style="22" customWidth="1"/>
    <col min="1288" max="1289" width="15.7109375" style="22" customWidth="1"/>
    <col min="1290" max="1290" width="28.7109375" style="22" customWidth="1"/>
    <col min="1291" max="1540" width="9.140625" style="22"/>
    <col min="1541" max="1541" width="20.7109375" style="22" customWidth="1"/>
    <col min="1542" max="1542" width="26.140625" style="22" customWidth="1"/>
    <col min="1543" max="1543" width="15.85546875" style="22" customWidth="1"/>
    <col min="1544" max="1545" width="15.7109375" style="22" customWidth="1"/>
    <col min="1546" max="1546" width="28.7109375" style="22" customWidth="1"/>
    <col min="1547" max="1796" width="9.140625" style="22"/>
    <col min="1797" max="1797" width="20.7109375" style="22" customWidth="1"/>
    <col min="1798" max="1798" width="26.140625" style="22" customWidth="1"/>
    <col min="1799" max="1799" width="15.85546875" style="22" customWidth="1"/>
    <col min="1800" max="1801" width="15.7109375" style="22" customWidth="1"/>
    <col min="1802" max="1802" width="28.7109375" style="22" customWidth="1"/>
    <col min="1803" max="2052" width="9.140625" style="22"/>
    <col min="2053" max="2053" width="20.7109375" style="22" customWidth="1"/>
    <col min="2054" max="2054" width="26.140625" style="22" customWidth="1"/>
    <col min="2055" max="2055" width="15.85546875" style="22" customWidth="1"/>
    <col min="2056" max="2057" width="15.7109375" style="22" customWidth="1"/>
    <col min="2058" max="2058" width="28.7109375" style="22" customWidth="1"/>
    <col min="2059" max="2308" width="9.140625" style="22"/>
    <col min="2309" max="2309" width="20.7109375" style="22" customWidth="1"/>
    <col min="2310" max="2310" width="26.140625" style="22" customWidth="1"/>
    <col min="2311" max="2311" width="15.85546875" style="22" customWidth="1"/>
    <col min="2312" max="2313" width="15.7109375" style="22" customWidth="1"/>
    <col min="2314" max="2314" width="28.7109375" style="22" customWidth="1"/>
    <col min="2315" max="2564" width="9.140625" style="22"/>
    <col min="2565" max="2565" width="20.7109375" style="22" customWidth="1"/>
    <col min="2566" max="2566" width="26.140625" style="22" customWidth="1"/>
    <col min="2567" max="2567" width="15.85546875" style="22" customWidth="1"/>
    <col min="2568" max="2569" width="15.7109375" style="22" customWidth="1"/>
    <col min="2570" max="2570" width="28.7109375" style="22" customWidth="1"/>
    <col min="2571" max="2820" width="9.140625" style="22"/>
    <col min="2821" max="2821" width="20.7109375" style="22" customWidth="1"/>
    <col min="2822" max="2822" width="26.140625" style="22" customWidth="1"/>
    <col min="2823" max="2823" width="15.85546875" style="22" customWidth="1"/>
    <col min="2824" max="2825" width="15.7109375" style="22" customWidth="1"/>
    <col min="2826" max="2826" width="28.7109375" style="22" customWidth="1"/>
    <col min="2827" max="3076" width="9.140625" style="22"/>
    <col min="3077" max="3077" width="20.7109375" style="22" customWidth="1"/>
    <col min="3078" max="3078" width="26.140625" style="22" customWidth="1"/>
    <col min="3079" max="3079" width="15.85546875" style="22" customWidth="1"/>
    <col min="3080" max="3081" width="15.7109375" style="22" customWidth="1"/>
    <col min="3082" max="3082" width="28.7109375" style="22" customWidth="1"/>
    <col min="3083" max="3332" width="9.140625" style="22"/>
    <col min="3333" max="3333" width="20.7109375" style="22" customWidth="1"/>
    <col min="3334" max="3334" width="26.140625" style="22" customWidth="1"/>
    <col min="3335" max="3335" width="15.85546875" style="22" customWidth="1"/>
    <col min="3336" max="3337" width="15.7109375" style="22" customWidth="1"/>
    <col min="3338" max="3338" width="28.7109375" style="22" customWidth="1"/>
    <col min="3339" max="3588" width="9.140625" style="22"/>
    <col min="3589" max="3589" width="20.7109375" style="22" customWidth="1"/>
    <col min="3590" max="3590" width="26.140625" style="22" customWidth="1"/>
    <col min="3591" max="3591" width="15.85546875" style="22" customWidth="1"/>
    <col min="3592" max="3593" width="15.7109375" style="22" customWidth="1"/>
    <col min="3594" max="3594" width="28.7109375" style="22" customWidth="1"/>
    <col min="3595" max="3844" width="9.140625" style="22"/>
    <col min="3845" max="3845" width="20.7109375" style="22" customWidth="1"/>
    <col min="3846" max="3846" width="26.140625" style="22" customWidth="1"/>
    <col min="3847" max="3847" width="15.85546875" style="22" customWidth="1"/>
    <col min="3848" max="3849" width="15.7109375" style="22" customWidth="1"/>
    <col min="3850" max="3850" width="28.7109375" style="22" customWidth="1"/>
    <col min="3851" max="4100" width="9.140625" style="22"/>
    <col min="4101" max="4101" width="20.7109375" style="22" customWidth="1"/>
    <col min="4102" max="4102" width="26.140625" style="22" customWidth="1"/>
    <col min="4103" max="4103" width="15.85546875" style="22" customWidth="1"/>
    <col min="4104" max="4105" width="15.7109375" style="22" customWidth="1"/>
    <col min="4106" max="4106" width="28.7109375" style="22" customWidth="1"/>
    <col min="4107" max="4356" width="9.140625" style="22"/>
    <col min="4357" max="4357" width="20.7109375" style="22" customWidth="1"/>
    <col min="4358" max="4358" width="26.140625" style="22" customWidth="1"/>
    <col min="4359" max="4359" width="15.85546875" style="22" customWidth="1"/>
    <col min="4360" max="4361" width="15.7109375" style="22" customWidth="1"/>
    <col min="4362" max="4362" width="28.7109375" style="22" customWidth="1"/>
    <col min="4363" max="4612" width="9.140625" style="22"/>
    <col min="4613" max="4613" width="20.7109375" style="22" customWidth="1"/>
    <col min="4614" max="4614" width="26.140625" style="22" customWidth="1"/>
    <col min="4615" max="4615" width="15.85546875" style="22" customWidth="1"/>
    <col min="4616" max="4617" width="15.7109375" style="22" customWidth="1"/>
    <col min="4618" max="4618" width="28.7109375" style="22" customWidth="1"/>
    <col min="4619" max="4868" width="9.140625" style="22"/>
    <col min="4869" max="4869" width="20.7109375" style="22" customWidth="1"/>
    <col min="4870" max="4870" width="26.140625" style="22" customWidth="1"/>
    <col min="4871" max="4871" width="15.85546875" style="22" customWidth="1"/>
    <col min="4872" max="4873" width="15.7109375" style="22" customWidth="1"/>
    <col min="4874" max="4874" width="28.7109375" style="22" customWidth="1"/>
    <col min="4875" max="5124" width="9.140625" style="22"/>
    <col min="5125" max="5125" width="20.7109375" style="22" customWidth="1"/>
    <col min="5126" max="5126" width="26.140625" style="22" customWidth="1"/>
    <col min="5127" max="5127" width="15.85546875" style="22" customWidth="1"/>
    <col min="5128" max="5129" width="15.7109375" style="22" customWidth="1"/>
    <col min="5130" max="5130" width="28.7109375" style="22" customWidth="1"/>
    <col min="5131" max="5380" width="9.140625" style="22"/>
    <col min="5381" max="5381" width="20.7109375" style="22" customWidth="1"/>
    <col min="5382" max="5382" width="26.140625" style="22" customWidth="1"/>
    <col min="5383" max="5383" width="15.85546875" style="22" customWidth="1"/>
    <col min="5384" max="5385" width="15.7109375" style="22" customWidth="1"/>
    <col min="5386" max="5386" width="28.7109375" style="22" customWidth="1"/>
    <col min="5387" max="5636" width="9.140625" style="22"/>
    <col min="5637" max="5637" width="20.7109375" style="22" customWidth="1"/>
    <col min="5638" max="5638" width="26.140625" style="22" customWidth="1"/>
    <col min="5639" max="5639" width="15.85546875" style="22" customWidth="1"/>
    <col min="5640" max="5641" width="15.7109375" style="22" customWidth="1"/>
    <col min="5642" max="5642" width="28.7109375" style="22" customWidth="1"/>
    <col min="5643" max="5892" width="9.140625" style="22"/>
    <col min="5893" max="5893" width="20.7109375" style="22" customWidth="1"/>
    <col min="5894" max="5894" width="26.140625" style="22" customWidth="1"/>
    <col min="5895" max="5895" width="15.85546875" style="22" customWidth="1"/>
    <col min="5896" max="5897" width="15.7109375" style="22" customWidth="1"/>
    <col min="5898" max="5898" width="28.7109375" style="22" customWidth="1"/>
    <col min="5899" max="6148" width="9.140625" style="22"/>
    <col min="6149" max="6149" width="20.7109375" style="22" customWidth="1"/>
    <col min="6150" max="6150" width="26.140625" style="22" customWidth="1"/>
    <col min="6151" max="6151" width="15.85546875" style="22" customWidth="1"/>
    <col min="6152" max="6153" width="15.7109375" style="22" customWidth="1"/>
    <col min="6154" max="6154" width="28.7109375" style="22" customWidth="1"/>
    <col min="6155" max="6404" width="9.140625" style="22"/>
    <col min="6405" max="6405" width="20.7109375" style="22" customWidth="1"/>
    <col min="6406" max="6406" width="26.140625" style="22" customWidth="1"/>
    <col min="6407" max="6407" width="15.85546875" style="22" customWidth="1"/>
    <col min="6408" max="6409" width="15.7109375" style="22" customWidth="1"/>
    <col min="6410" max="6410" width="28.7109375" style="22" customWidth="1"/>
    <col min="6411" max="6660" width="9.140625" style="22"/>
    <col min="6661" max="6661" width="20.7109375" style="22" customWidth="1"/>
    <col min="6662" max="6662" width="26.140625" style="22" customWidth="1"/>
    <col min="6663" max="6663" width="15.85546875" style="22" customWidth="1"/>
    <col min="6664" max="6665" width="15.7109375" style="22" customWidth="1"/>
    <col min="6666" max="6666" width="28.7109375" style="22" customWidth="1"/>
    <col min="6667" max="6916" width="9.140625" style="22"/>
    <col min="6917" max="6917" width="20.7109375" style="22" customWidth="1"/>
    <col min="6918" max="6918" width="26.140625" style="22" customWidth="1"/>
    <col min="6919" max="6919" width="15.85546875" style="22" customWidth="1"/>
    <col min="6920" max="6921" width="15.7109375" style="22" customWidth="1"/>
    <col min="6922" max="6922" width="28.7109375" style="22" customWidth="1"/>
    <col min="6923" max="7172" width="9.140625" style="22"/>
    <col min="7173" max="7173" width="20.7109375" style="22" customWidth="1"/>
    <col min="7174" max="7174" width="26.140625" style="22" customWidth="1"/>
    <col min="7175" max="7175" width="15.85546875" style="22" customWidth="1"/>
    <col min="7176" max="7177" width="15.7109375" style="22" customWidth="1"/>
    <col min="7178" max="7178" width="28.7109375" style="22" customWidth="1"/>
    <col min="7179" max="7428" width="9.140625" style="22"/>
    <col min="7429" max="7429" width="20.7109375" style="22" customWidth="1"/>
    <col min="7430" max="7430" width="26.140625" style="22" customWidth="1"/>
    <col min="7431" max="7431" width="15.85546875" style="22" customWidth="1"/>
    <col min="7432" max="7433" width="15.7109375" style="22" customWidth="1"/>
    <col min="7434" max="7434" width="28.7109375" style="22" customWidth="1"/>
    <col min="7435" max="7684" width="9.140625" style="22"/>
    <col min="7685" max="7685" width="20.7109375" style="22" customWidth="1"/>
    <col min="7686" max="7686" width="26.140625" style="22" customWidth="1"/>
    <col min="7687" max="7687" width="15.85546875" style="22" customWidth="1"/>
    <col min="7688" max="7689" width="15.7109375" style="22" customWidth="1"/>
    <col min="7690" max="7690" width="28.7109375" style="22" customWidth="1"/>
    <col min="7691" max="7940" width="9.140625" style="22"/>
    <col min="7941" max="7941" width="20.7109375" style="22" customWidth="1"/>
    <col min="7942" max="7942" width="26.140625" style="22" customWidth="1"/>
    <col min="7943" max="7943" width="15.85546875" style="22" customWidth="1"/>
    <col min="7944" max="7945" width="15.7109375" style="22" customWidth="1"/>
    <col min="7946" max="7946" width="28.7109375" style="22" customWidth="1"/>
    <col min="7947" max="8196" width="9.140625" style="22"/>
    <col min="8197" max="8197" width="20.7109375" style="22" customWidth="1"/>
    <col min="8198" max="8198" width="26.140625" style="22" customWidth="1"/>
    <col min="8199" max="8199" width="15.85546875" style="22" customWidth="1"/>
    <col min="8200" max="8201" width="15.7109375" style="22" customWidth="1"/>
    <col min="8202" max="8202" width="28.7109375" style="22" customWidth="1"/>
    <col min="8203" max="8452" width="9.140625" style="22"/>
    <col min="8453" max="8453" width="20.7109375" style="22" customWidth="1"/>
    <col min="8454" max="8454" width="26.140625" style="22" customWidth="1"/>
    <col min="8455" max="8455" width="15.85546875" style="22" customWidth="1"/>
    <col min="8456" max="8457" width="15.7109375" style="22" customWidth="1"/>
    <col min="8458" max="8458" width="28.7109375" style="22" customWidth="1"/>
    <col min="8459" max="8708" width="9.140625" style="22"/>
    <col min="8709" max="8709" width="20.7109375" style="22" customWidth="1"/>
    <col min="8710" max="8710" width="26.140625" style="22" customWidth="1"/>
    <col min="8711" max="8711" width="15.85546875" style="22" customWidth="1"/>
    <col min="8712" max="8713" width="15.7109375" style="22" customWidth="1"/>
    <col min="8714" max="8714" width="28.7109375" style="22" customWidth="1"/>
    <col min="8715" max="8964" width="9.140625" style="22"/>
    <col min="8965" max="8965" width="20.7109375" style="22" customWidth="1"/>
    <col min="8966" max="8966" width="26.140625" style="22" customWidth="1"/>
    <col min="8967" max="8967" width="15.85546875" style="22" customWidth="1"/>
    <col min="8968" max="8969" width="15.7109375" style="22" customWidth="1"/>
    <col min="8970" max="8970" width="28.7109375" style="22" customWidth="1"/>
    <col min="8971" max="9220" width="9.140625" style="22"/>
    <col min="9221" max="9221" width="20.7109375" style="22" customWidth="1"/>
    <col min="9222" max="9222" width="26.140625" style="22" customWidth="1"/>
    <col min="9223" max="9223" width="15.85546875" style="22" customWidth="1"/>
    <col min="9224" max="9225" width="15.7109375" style="22" customWidth="1"/>
    <col min="9226" max="9226" width="28.7109375" style="22" customWidth="1"/>
    <col min="9227" max="9476" width="9.140625" style="22"/>
    <col min="9477" max="9477" width="20.7109375" style="22" customWidth="1"/>
    <col min="9478" max="9478" width="26.140625" style="22" customWidth="1"/>
    <col min="9479" max="9479" width="15.85546875" style="22" customWidth="1"/>
    <col min="9480" max="9481" width="15.7109375" style="22" customWidth="1"/>
    <col min="9482" max="9482" width="28.7109375" style="22" customWidth="1"/>
    <col min="9483" max="9732" width="9.140625" style="22"/>
    <col min="9733" max="9733" width="20.7109375" style="22" customWidth="1"/>
    <col min="9734" max="9734" width="26.140625" style="22" customWidth="1"/>
    <col min="9735" max="9735" width="15.85546875" style="22" customWidth="1"/>
    <col min="9736" max="9737" width="15.7109375" style="22" customWidth="1"/>
    <col min="9738" max="9738" width="28.7109375" style="22" customWidth="1"/>
    <col min="9739" max="9988" width="9.140625" style="22"/>
    <col min="9989" max="9989" width="20.7109375" style="22" customWidth="1"/>
    <col min="9990" max="9990" width="26.140625" style="22" customWidth="1"/>
    <col min="9991" max="9991" width="15.85546875" style="22" customWidth="1"/>
    <col min="9992" max="9993" width="15.7109375" style="22" customWidth="1"/>
    <col min="9994" max="9994" width="28.7109375" style="22" customWidth="1"/>
    <col min="9995" max="10244" width="9.140625" style="22"/>
    <col min="10245" max="10245" width="20.7109375" style="22" customWidth="1"/>
    <col min="10246" max="10246" width="26.140625" style="22" customWidth="1"/>
    <col min="10247" max="10247" width="15.85546875" style="22" customWidth="1"/>
    <col min="10248" max="10249" width="15.7109375" style="22" customWidth="1"/>
    <col min="10250" max="10250" width="28.7109375" style="22" customWidth="1"/>
    <col min="10251" max="10500" width="9.140625" style="22"/>
    <col min="10501" max="10501" width="20.7109375" style="22" customWidth="1"/>
    <col min="10502" max="10502" width="26.140625" style="22" customWidth="1"/>
    <col min="10503" max="10503" width="15.85546875" style="22" customWidth="1"/>
    <col min="10504" max="10505" width="15.7109375" style="22" customWidth="1"/>
    <col min="10506" max="10506" width="28.7109375" style="22" customWidth="1"/>
    <col min="10507" max="10756" width="9.140625" style="22"/>
    <col min="10757" max="10757" width="20.7109375" style="22" customWidth="1"/>
    <col min="10758" max="10758" width="26.140625" style="22" customWidth="1"/>
    <col min="10759" max="10759" width="15.85546875" style="22" customWidth="1"/>
    <col min="10760" max="10761" width="15.7109375" style="22" customWidth="1"/>
    <col min="10762" max="10762" width="28.7109375" style="22" customWidth="1"/>
    <col min="10763" max="11012" width="9.140625" style="22"/>
    <col min="11013" max="11013" width="20.7109375" style="22" customWidth="1"/>
    <col min="11014" max="11014" width="26.140625" style="22" customWidth="1"/>
    <col min="11015" max="11015" width="15.85546875" style="22" customWidth="1"/>
    <col min="11016" max="11017" width="15.7109375" style="22" customWidth="1"/>
    <col min="11018" max="11018" width="28.7109375" style="22" customWidth="1"/>
    <col min="11019" max="11268" width="9.140625" style="22"/>
    <col min="11269" max="11269" width="20.7109375" style="22" customWidth="1"/>
    <col min="11270" max="11270" width="26.140625" style="22" customWidth="1"/>
    <col min="11271" max="11271" width="15.85546875" style="22" customWidth="1"/>
    <col min="11272" max="11273" width="15.7109375" style="22" customWidth="1"/>
    <col min="11274" max="11274" width="28.7109375" style="22" customWidth="1"/>
    <col min="11275" max="11524" width="9.140625" style="22"/>
    <col min="11525" max="11525" width="20.7109375" style="22" customWidth="1"/>
    <col min="11526" max="11526" width="26.140625" style="22" customWidth="1"/>
    <col min="11527" max="11527" width="15.85546875" style="22" customWidth="1"/>
    <col min="11528" max="11529" width="15.7109375" style="22" customWidth="1"/>
    <col min="11530" max="11530" width="28.7109375" style="22" customWidth="1"/>
    <col min="11531" max="11780" width="9.140625" style="22"/>
    <col min="11781" max="11781" width="20.7109375" style="22" customWidth="1"/>
    <col min="11782" max="11782" width="26.140625" style="22" customWidth="1"/>
    <col min="11783" max="11783" width="15.85546875" style="22" customWidth="1"/>
    <col min="11784" max="11785" width="15.7109375" style="22" customWidth="1"/>
    <col min="11786" max="11786" width="28.7109375" style="22" customWidth="1"/>
    <col min="11787" max="12036" width="9.140625" style="22"/>
    <col min="12037" max="12037" width="20.7109375" style="22" customWidth="1"/>
    <col min="12038" max="12038" width="26.140625" style="22" customWidth="1"/>
    <col min="12039" max="12039" width="15.85546875" style="22" customWidth="1"/>
    <col min="12040" max="12041" width="15.7109375" style="22" customWidth="1"/>
    <col min="12042" max="12042" width="28.7109375" style="22" customWidth="1"/>
    <col min="12043" max="12292" width="9.140625" style="22"/>
    <col min="12293" max="12293" width="20.7109375" style="22" customWidth="1"/>
    <col min="12294" max="12294" width="26.140625" style="22" customWidth="1"/>
    <col min="12295" max="12295" width="15.85546875" style="22" customWidth="1"/>
    <col min="12296" max="12297" width="15.7109375" style="22" customWidth="1"/>
    <col min="12298" max="12298" width="28.7109375" style="22" customWidth="1"/>
    <col min="12299" max="12548" width="9.140625" style="22"/>
    <col min="12549" max="12549" width="20.7109375" style="22" customWidth="1"/>
    <col min="12550" max="12550" width="26.140625" style="22" customWidth="1"/>
    <col min="12551" max="12551" width="15.85546875" style="22" customWidth="1"/>
    <col min="12552" max="12553" width="15.7109375" style="22" customWidth="1"/>
    <col min="12554" max="12554" width="28.7109375" style="22" customWidth="1"/>
    <col min="12555" max="12804" width="9.140625" style="22"/>
    <col min="12805" max="12805" width="20.7109375" style="22" customWidth="1"/>
    <col min="12806" max="12806" width="26.140625" style="22" customWidth="1"/>
    <col min="12807" max="12807" width="15.85546875" style="22" customWidth="1"/>
    <col min="12808" max="12809" width="15.7109375" style="22" customWidth="1"/>
    <col min="12810" max="12810" width="28.7109375" style="22" customWidth="1"/>
    <col min="12811" max="13060" width="9.140625" style="22"/>
    <col min="13061" max="13061" width="20.7109375" style="22" customWidth="1"/>
    <col min="13062" max="13062" width="26.140625" style="22" customWidth="1"/>
    <col min="13063" max="13063" width="15.85546875" style="22" customWidth="1"/>
    <col min="13064" max="13065" width="15.7109375" style="22" customWidth="1"/>
    <col min="13066" max="13066" width="28.7109375" style="22" customWidth="1"/>
    <col min="13067" max="13316" width="9.140625" style="22"/>
    <col min="13317" max="13317" width="20.7109375" style="22" customWidth="1"/>
    <col min="13318" max="13318" width="26.140625" style="22" customWidth="1"/>
    <col min="13319" max="13319" width="15.85546875" style="22" customWidth="1"/>
    <col min="13320" max="13321" width="15.7109375" style="22" customWidth="1"/>
    <col min="13322" max="13322" width="28.7109375" style="22" customWidth="1"/>
    <col min="13323" max="13572" width="9.140625" style="22"/>
    <col min="13573" max="13573" width="20.7109375" style="22" customWidth="1"/>
    <col min="13574" max="13574" width="26.140625" style="22" customWidth="1"/>
    <col min="13575" max="13575" width="15.85546875" style="22" customWidth="1"/>
    <col min="13576" max="13577" width="15.7109375" style="22" customWidth="1"/>
    <col min="13578" max="13578" width="28.7109375" style="22" customWidth="1"/>
    <col min="13579" max="13828" width="9.140625" style="22"/>
    <col min="13829" max="13829" width="20.7109375" style="22" customWidth="1"/>
    <col min="13830" max="13830" width="26.140625" style="22" customWidth="1"/>
    <col min="13831" max="13831" width="15.85546875" style="22" customWidth="1"/>
    <col min="13832" max="13833" width="15.7109375" style="22" customWidth="1"/>
    <col min="13834" max="13834" width="28.7109375" style="22" customWidth="1"/>
    <col min="13835" max="14084" width="9.140625" style="22"/>
    <col min="14085" max="14085" width="20.7109375" style="22" customWidth="1"/>
    <col min="14086" max="14086" width="26.140625" style="22" customWidth="1"/>
    <col min="14087" max="14087" width="15.85546875" style="22" customWidth="1"/>
    <col min="14088" max="14089" width="15.7109375" style="22" customWidth="1"/>
    <col min="14090" max="14090" width="28.7109375" style="22" customWidth="1"/>
    <col min="14091" max="14340" width="9.140625" style="22"/>
    <col min="14341" max="14341" width="20.7109375" style="22" customWidth="1"/>
    <col min="14342" max="14342" width="26.140625" style="22" customWidth="1"/>
    <col min="14343" max="14343" width="15.85546875" style="22" customWidth="1"/>
    <col min="14344" max="14345" width="15.7109375" style="22" customWidth="1"/>
    <col min="14346" max="14346" width="28.7109375" style="22" customWidth="1"/>
    <col min="14347" max="14596" width="9.140625" style="22"/>
    <col min="14597" max="14597" width="20.7109375" style="22" customWidth="1"/>
    <col min="14598" max="14598" width="26.140625" style="22" customWidth="1"/>
    <col min="14599" max="14599" width="15.85546875" style="22" customWidth="1"/>
    <col min="14600" max="14601" width="15.7109375" style="22" customWidth="1"/>
    <col min="14602" max="14602" width="28.7109375" style="22" customWidth="1"/>
    <col min="14603" max="14852" width="9.140625" style="22"/>
    <col min="14853" max="14853" width="20.7109375" style="22" customWidth="1"/>
    <col min="14854" max="14854" width="26.140625" style="22" customWidth="1"/>
    <col min="14855" max="14855" width="15.85546875" style="22" customWidth="1"/>
    <col min="14856" max="14857" width="15.7109375" style="22" customWidth="1"/>
    <col min="14858" max="14858" width="28.7109375" style="22" customWidth="1"/>
    <col min="14859" max="15108" width="9.140625" style="22"/>
    <col min="15109" max="15109" width="20.7109375" style="22" customWidth="1"/>
    <col min="15110" max="15110" width="26.140625" style="22" customWidth="1"/>
    <col min="15111" max="15111" width="15.85546875" style="22" customWidth="1"/>
    <col min="15112" max="15113" width="15.7109375" style="22" customWidth="1"/>
    <col min="15114" max="15114" width="28.7109375" style="22" customWidth="1"/>
    <col min="15115" max="15364" width="9.140625" style="22"/>
    <col min="15365" max="15365" width="20.7109375" style="22" customWidth="1"/>
    <col min="15366" max="15366" width="26.140625" style="22" customWidth="1"/>
    <col min="15367" max="15367" width="15.85546875" style="22" customWidth="1"/>
    <col min="15368" max="15369" width="15.7109375" style="22" customWidth="1"/>
    <col min="15370" max="15370" width="28.7109375" style="22" customWidth="1"/>
    <col min="15371" max="15620" width="9.140625" style="22"/>
    <col min="15621" max="15621" width="20.7109375" style="22" customWidth="1"/>
    <col min="15622" max="15622" width="26.140625" style="22" customWidth="1"/>
    <col min="15623" max="15623" width="15.85546875" style="22" customWidth="1"/>
    <col min="15624" max="15625" width="15.7109375" style="22" customWidth="1"/>
    <col min="15626" max="15626" width="28.7109375" style="22" customWidth="1"/>
    <col min="15627" max="15876" width="9.140625" style="22"/>
    <col min="15877" max="15877" width="20.7109375" style="22" customWidth="1"/>
    <col min="15878" max="15878" width="26.140625" style="22" customWidth="1"/>
    <col min="15879" max="15879" width="15.85546875" style="22" customWidth="1"/>
    <col min="15880" max="15881" width="15.7109375" style="22" customWidth="1"/>
    <col min="15882" max="15882" width="28.7109375" style="22" customWidth="1"/>
    <col min="15883" max="16132" width="9.140625" style="22"/>
    <col min="16133" max="16133" width="20.7109375" style="22" customWidth="1"/>
    <col min="16134" max="16134" width="26.140625" style="22" customWidth="1"/>
    <col min="16135" max="16135" width="15.85546875" style="22" customWidth="1"/>
    <col min="16136" max="16137" width="15.7109375" style="22" customWidth="1"/>
    <col min="16138" max="16138" width="28.7109375" style="22" customWidth="1"/>
    <col min="16139" max="16384" width="9.140625" style="22"/>
  </cols>
  <sheetData>
    <row r="1" spans="1:10">
      <c r="A1" s="20" t="s">
        <v>68</v>
      </c>
      <c r="B1" s="21" t="s">
        <v>734</v>
      </c>
    </row>
    <row r="2" spans="1:10">
      <c r="A2" s="20"/>
      <c r="D2" s="23"/>
    </row>
    <row r="3" spans="1:10">
      <c r="A3" s="153" t="s">
        <v>29</v>
      </c>
      <c r="B3" s="153" t="s">
        <v>30</v>
      </c>
      <c r="C3" s="153" t="s">
        <v>735</v>
      </c>
      <c r="D3" s="153" t="s">
        <v>32</v>
      </c>
      <c r="E3" s="153" t="s">
        <v>33</v>
      </c>
      <c r="F3" s="153" t="s">
        <v>736</v>
      </c>
      <c r="G3" s="153" t="s">
        <v>34</v>
      </c>
      <c r="H3" s="153" t="s">
        <v>736</v>
      </c>
      <c r="I3" s="153" t="s">
        <v>35</v>
      </c>
      <c r="J3" s="153" t="s">
        <v>36</v>
      </c>
    </row>
    <row r="4" spans="1:10">
      <c r="A4" s="153"/>
      <c r="B4" s="153"/>
      <c r="C4" s="153"/>
      <c r="D4" s="153"/>
      <c r="E4" s="153"/>
      <c r="F4" s="153"/>
      <c r="G4" s="153"/>
      <c r="H4" s="153"/>
      <c r="I4" s="153"/>
      <c r="J4" s="153"/>
    </row>
    <row r="5" spans="1:10">
      <c r="A5" s="22" t="s">
        <v>737</v>
      </c>
      <c r="B5" s="83" t="s">
        <v>738</v>
      </c>
      <c r="C5" s="162">
        <v>31350</v>
      </c>
      <c r="D5" s="24">
        <v>0</v>
      </c>
      <c r="E5" s="25">
        <f>C5+D5</f>
        <v>31350</v>
      </c>
      <c r="F5" s="25"/>
      <c r="G5" s="25">
        <f>E5+F5</f>
        <v>31350</v>
      </c>
      <c r="H5" s="25">
        <v>0</v>
      </c>
      <c r="I5" s="25">
        <f>G5+H5</f>
        <v>31350</v>
      </c>
      <c r="J5" s="83" t="s">
        <v>739</v>
      </c>
    </row>
    <row r="6" spans="1:10">
      <c r="A6" s="22" t="s">
        <v>740</v>
      </c>
      <c r="B6" s="22" t="s">
        <v>46</v>
      </c>
      <c r="C6" s="160">
        <v>2370</v>
      </c>
      <c r="D6" s="24">
        <v>0</v>
      </c>
      <c r="E6" s="24">
        <f>C6+D6</f>
        <v>2370</v>
      </c>
      <c r="F6" s="24"/>
      <c r="G6" s="25">
        <f t="shared" ref="G6:G8" si="0">E6+F6</f>
        <v>2370</v>
      </c>
      <c r="H6" s="25">
        <v>0</v>
      </c>
      <c r="I6" s="25">
        <f t="shared" ref="I6:I8" si="1">G6+H6</f>
        <v>2370</v>
      </c>
    </row>
    <row r="7" spans="1:10">
      <c r="A7" s="22" t="s">
        <v>741</v>
      </c>
      <c r="B7" s="22" t="s">
        <v>48</v>
      </c>
      <c r="C7" s="24">
        <v>3916</v>
      </c>
      <c r="D7" s="24">
        <v>571</v>
      </c>
      <c r="E7" s="24">
        <v>4573</v>
      </c>
      <c r="F7" s="24">
        <v>0</v>
      </c>
      <c r="G7" s="25">
        <f t="shared" si="0"/>
        <v>4573</v>
      </c>
      <c r="H7" s="25">
        <v>600</v>
      </c>
      <c r="I7" s="25">
        <f t="shared" si="1"/>
        <v>5173</v>
      </c>
      <c r="J7" s="119">
        <v>0.1585</v>
      </c>
    </row>
    <row r="8" spans="1:10">
      <c r="A8" s="22" t="s">
        <v>742</v>
      </c>
      <c r="B8" s="22" t="s">
        <v>743</v>
      </c>
      <c r="C8" s="24">
        <v>21000</v>
      </c>
      <c r="D8" s="24">
        <v>0</v>
      </c>
      <c r="E8" s="24">
        <f>C8+D8</f>
        <v>21000</v>
      </c>
      <c r="F8" s="24"/>
      <c r="G8" s="25">
        <f t="shared" si="0"/>
        <v>21000</v>
      </c>
      <c r="H8" s="25">
        <v>0</v>
      </c>
      <c r="I8" s="25">
        <f t="shared" si="1"/>
        <v>21000</v>
      </c>
      <c r="J8" s="83" t="s">
        <v>744</v>
      </c>
    </row>
    <row r="9" spans="1:10">
      <c r="C9" s="24"/>
      <c r="D9" s="24"/>
      <c r="E9" s="24"/>
      <c r="F9" s="24"/>
      <c r="G9" s="24"/>
      <c r="H9" s="24"/>
      <c r="I9" s="24"/>
    </row>
    <row r="15" spans="1:10">
      <c r="A15" s="22" t="s">
        <v>59</v>
      </c>
    </row>
    <row r="19" spans="1:9">
      <c r="A19" s="22" t="s">
        <v>67</v>
      </c>
      <c r="B19" s="22" t="s">
        <v>734</v>
      </c>
      <c r="C19" s="26">
        <f>SUM(C5:C15)</f>
        <v>58636</v>
      </c>
      <c r="D19" s="26">
        <f>SUM(D5:D15)</f>
        <v>571</v>
      </c>
      <c r="E19" s="26">
        <f>SUM(E5:E15)</f>
        <v>59293</v>
      </c>
      <c r="F19" s="26">
        <f>SUM(F5:F15)</f>
        <v>0</v>
      </c>
      <c r="G19" s="26">
        <f>SUM(G5:G15)</f>
        <v>59293</v>
      </c>
      <c r="H19" s="26">
        <f t="shared" ref="H19:I19" si="2">SUM(H5:H15)</f>
        <v>600</v>
      </c>
      <c r="I19" s="26">
        <f t="shared" si="2"/>
        <v>59893</v>
      </c>
    </row>
  </sheetData>
  <printOptions gridLines="1"/>
  <pageMargins left="0.75" right="0.75" top="1" bottom="1" header="0.5" footer="0.25"/>
  <pageSetup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view="pageLayout" zoomScaleNormal="86" workbookViewId="0">
      <selection activeCell="J35" sqref="J35"/>
    </sheetView>
  </sheetViews>
  <sheetFormatPr defaultRowHeight="12.75"/>
  <cols>
    <col min="1" max="1" width="20.7109375" style="22" customWidth="1"/>
    <col min="2" max="2" width="26.140625" style="22" customWidth="1"/>
    <col min="3" max="3" width="15.85546875" style="22" hidden="1" customWidth="1"/>
    <col min="4" max="6" width="15.7109375" style="22" hidden="1" customWidth="1"/>
    <col min="7" max="9" width="15.7109375" style="22" customWidth="1"/>
    <col min="10" max="10" width="28.7109375" style="22" customWidth="1"/>
    <col min="11" max="260" width="9.140625" style="22"/>
    <col min="261" max="261" width="20.7109375" style="22" customWidth="1"/>
    <col min="262" max="262" width="26.140625" style="22" customWidth="1"/>
    <col min="263" max="263" width="15.85546875" style="22" customWidth="1"/>
    <col min="264" max="265" width="15.7109375" style="22" customWidth="1"/>
    <col min="266" max="266" width="28.7109375" style="22" customWidth="1"/>
    <col min="267" max="516" width="9.140625" style="22"/>
    <col min="517" max="517" width="20.7109375" style="22" customWidth="1"/>
    <col min="518" max="518" width="26.140625" style="22" customWidth="1"/>
    <col min="519" max="519" width="15.85546875" style="22" customWidth="1"/>
    <col min="520" max="521" width="15.7109375" style="22" customWidth="1"/>
    <col min="522" max="522" width="28.7109375" style="22" customWidth="1"/>
    <col min="523" max="772" width="9.140625" style="22"/>
    <col min="773" max="773" width="20.7109375" style="22" customWidth="1"/>
    <col min="774" max="774" width="26.140625" style="22" customWidth="1"/>
    <col min="775" max="775" width="15.85546875" style="22" customWidth="1"/>
    <col min="776" max="777" width="15.7109375" style="22" customWidth="1"/>
    <col min="778" max="778" width="28.7109375" style="22" customWidth="1"/>
    <col min="779" max="1028" width="9.140625" style="22"/>
    <col min="1029" max="1029" width="20.7109375" style="22" customWidth="1"/>
    <col min="1030" max="1030" width="26.140625" style="22" customWidth="1"/>
    <col min="1031" max="1031" width="15.85546875" style="22" customWidth="1"/>
    <col min="1032" max="1033" width="15.7109375" style="22" customWidth="1"/>
    <col min="1034" max="1034" width="28.7109375" style="22" customWidth="1"/>
    <col min="1035" max="1284" width="9.140625" style="22"/>
    <col min="1285" max="1285" width="20.7109375" style="22" customWidth="1"/>
    <col min="1286" max="1286" width="26.140625" style="22" customWidth="1"/>
    <col min="1287" max="1287" width="15.85546875" style="22" customWidth="1"/>
    <col min="1288" max="1289" width="15.7109375" style="22" customWidth="1"/>
    <col min="1290" max="1290" width="28.7109375" style="22" customWidth="1"/>
    <col min="1291" max="1540" width="9.140625" style="22"/>
    <col min="1541" max="1541" width="20.7109375" style="22" customWidth="1"/>
    <col min="1542" max="1542" width="26.140625" style="22" customWidth="1"/>
    <col min="1543" max="1543" width="15.85546875" style="22" customWidth="1"/>
    <col min="1544" max="1545" width="15.7109375" style="22" customWidth="1"/>
    <col min="1546" max="1546" width="28.7109375" style="22" customWidth="1"/>
    <col min="1547" max="1796" width="9.140625" style="22"/>
    <col min="1797" max="1797" width="20.7109375" style="22" customWidth="1"/>
    <col min="1798" max="1798" width="26.140625" style="22" customWidth="1"/>
    <col min="1799" max="1799" width="15.85546875" style="22" customWidth="1"/>
    <col min="1800" max="1801" width="15.7109375" style="22" customWidth="1"/>
    <col min="1802" max="1802" width="28.7109375" style="22" customWidth="1"/>
    <col min="1803" max="2052" width="9.140625" style="22"/>
    <col min="2053" max="2053" width="20.7109375" style="22" customWidth="1"/>
    <col min="2054" max="2054" width="26.140625" style="22" customWidth="1"/>
    <col min="2055" max="2055" width="15.85546875" style="22" customWidth="1"/>
    <col min="2056" max="2057" width="15.7109375" style="22" customWidth="1"/>
    <col min="2058" max="2058" width="28.7109375" style="22" customWidth="1"/>
    <col min="2059" max="2308" width="9.140625" style="22"/>
    <col min="2309" max="2309" width="20.7109375" style="22" customWidth="1"/>
    <col min="2310" max="2310" width="26.140625" style="22" customWidth="1"/>
    <col min="2311" max="2311" width="15.85546875" style="22" customWidth="1"/>
    <col min="2312" max="2313" width="15.7109375" style="22" customWidth="1"/>
    <col min="2314" max="2314" width="28.7109375" style="22" customWidth="1"/>
    <col min="2315" max="2564" width="9.140625" style="22"/>
    <col min="2565" max="2565" width="20.7109375" style="22" customWidth="1"/>
    <col min="2566" max="2566" width="26.140625" style="22" customWidth="1"/>
    <col min="2567" max="2567" width="15.85546875" style="22" customWidth="1"/>
    <col min="2568" max="2569" width="15.7109375" style="22" customWidth="1"/>
    <col min="2570" max="2570" width="28.7109375" style="22" customWidth="1"/>
    <col min="2571" max="2820" width="9.140625" style="22"/>
    <col min="2821" max="2821" width="20.7109375" style="22" customWidth="1"/>
    <col min="2822" max="2822" width="26.140625" style="22" customWidth="1"/>
    <col min="2823" max="2823" width="15.85546875" style="22" customWidth="1"/>
    <col min="2824" max="2825" width="15.7109375" style="22" customWidth="1"/>
    <col min="2826" max="2826" width="28.7109375" style="22" customWidth="1"/>
    <col min="2827" max="3076" width="9.140625" style="22"/>
    <col min="3077" max="3077" width="20.7109375" style="22" customWidth="1"/>
    <col min="3078" max="3078" width="26.140625" style="22" customWidth="1"/>
    <col min="3079" max="3079" width="15.85546875" style="22" customWidth="1"/>
    <col min="3080" max="3081" width="15.7109375" style="22" customWidth="1"/>
    <col min="3082" max="3082" width="28.7109375" style="22" customWidth="1"/>
    <col min="3083" max="3332" width="9.140625" style="22"/>
    <col min="3333" max="3333" width="20.7109375" style="22" customWidth="1"/>
    <col min="3334" max="3334" width="26.140625" style="22" customWidth="1"/>
    <col min="3335" max="3335" width="15.85546875" style="22" customWidth="1"/>
    <col min="3336" max="3337" width="15.7109375" style="22" customWidth="1"/>
    <col min="3338" max="3338" width="28.7109375" style="22" customWidth="1"/>
    <col min="3339" max="3588" width="9.140625" style="22"/>
    <col min="3589" max="3589" width="20.7109375" style="22" customWidth="1"/>
    <col min="3590" max="3590" width="26.140625" style="22" customWidth="1"/>
    <col min="3591" max="3591" width="15.85546875" style="22" customWidth="1"/>
    <col min="3592" max="3593" width="15.7109375" style="22" customWidth="1"/>
    <col min="3594" max="3594" width="28.7109375" style="22" customWidth="1"/>
    <col min="3595" max="3844" width="9.140625" style="22"/>
    <col min="3845" max="3845" width="20.7109375" style="22" customWidth="1"/>
    <col min="3846" max="3846" width="26.140625" style="22" customWidth="1"/>
    <col min="3847" max="3847" width="15.85546875" style="22" customWidth="1"/>
    <col min="3848" max="3849" width="15.7109375" style="22" customWidth="1"/>
    <col min="3850" max="3850" width="28.7109375" style="22" customWidth="1"/>
    <col min="3851" max="4100" width="9.140625" style="22"/>
    <col min="4101" max="4101" width="20.7109375" style="22" customWidth="1"/>
    <col min="4102" max="4102" width="26.140625" style="22" customWidth="1"/>
    <col min="4103" max="4103" width="15.85546875" style="22" customWidth="1"/>
    <col min="4104" max="4105" width="15.7109375" style="22" customWidth="1"/>
    <col min="4106" max="4106" width="28.7109375" style="22" customWidth="1"/>
    <col min="4107" max="4356" width="9.140625" style="22"/>
    <col min="4357" max="4357" width="20.7109375" style="22" customWidth="1"/>
    <col min="4358" max="4358" width="26.140625" style="22" customWidth="1"/>
    <col min="4359" max="4359" width="15.85546875" style="22" customWidth="1"/>
    <col min="4360" max="4361" width="15.7109375" style="22" customWidth="1"/>
    <col min="4362" max="4362" width="28.7109375" style="22" customWidth="1"/>
    <col min="4363" max="4612" width="9.140625" style="22"/>
    <col min="4613" max="4613" width="20.7109375" style="22" customWidth="1"/>
    <col min="4614" max="4614" width="26.140625" style="22" customWidth="1"/>
    <col min="4615" max="4615" width="15.85546875" style="22" customWidth="1"/>
    <col min="4616" max="4617" width="15.7109375" style="22" customWidth="1"/>
    <col min="4618" max="4618" width="28.7109375" style="22" customWidth="1"/>
    <col min="4619" max="4868" width="9.140625" style="22"/>
    <col min="4869" max="4869" width="20.7109375" style="22" customWidth="1"/>
    <col min="4870" max="4870" width="26.140625" style="22" customWidth="1"/>
    <col min="4871" max="4871" width="15.85546875" style="22" customWidth="1"/>
    <col min="4872" max="4873" width="15.7109375" style="22" customWidth="1"/>
    <col min="4874" max="4874" width="28.7109375" style="22" customWidth="1"/>
    <col min="4875" max="5124" width="9.140625" style="22"/>
    <col min="5125" max="5125" width="20.7109375" style="22" customWidth="1"/>
    <col min="5126" max="5126" width="26.140625" style="22" customWidth="1"/>
    <col min="5127" max="5127" width="15.85546875" style="22" customWidth="1"/>
    <col min="5128" max="5129" width="15.7109375" style="22" customWidth="1"/>
    <col min="5130" max="5130" width="28.7109375" style="22" customWidth="1"/>
    <col min="5131" max="5380" width="9.140625" style="22"/>
    <col min="5381" max="5381" width="20.7109375" style="22" customWidth="1"/>
    <col min="5382" max="5382" width="26.140625" style="22" customWidth="1"/>
    <col min="5383" max="5383" width="15.85546875" style="22" customWidth="1"/>
    <col min="5384" max="5385" width="15.7109375" style="22" customWidth="1"/>
    <col min="5386" max="5386" width="28.7109375" style="22" customWidth="1"/>
    <col min="5387" max="5636" width="9.140625" style="22"/>
    <col min="5637" max="5637" width="20.7109375" style="22" customWidth="1"/>
    <col min="5638" max="5638" width="26.140625" style="22" customWidth="1"/>
    <col min="5639" max="5639" width="15.85546875" style="22" customWidth="1"/>
    <col min="5640" max="5641" width="15.7109375" style="22" customWidth="1"/>
    <col min="5642" max="5642" width="28.7109375" style="22" customWidth="1"/>
    <col min="5643" max="5892" width="9.140625" style="22"/>
    <col min="5893" max="5893" width="20.7109375" style="22" customWidth="1"/>
    <col min="5894" max="5894" width="26.140625" style="22" customWidth="1"/>
    <col min="5895" max="5895" width="15.85546875" style="22" customWidth="1"/>
    <col min="5896" max="5897" width="15.7109375" style="22" customWidth="1"/>
    <col min="5898" max="5898" width="28.7109375" style="22" customWidth="1"/>
    <col min="5899" max="6148" width="9.140625" style="22"/>
    <col min="6149" max="6149" width="20.7109375" style="22" customWidth="1"/>
    <col min="6150" max="6150" width="26.140625" style="22" customWidth="1"/>
    <col min="6151" max="6151" width="15.85546875" style="22" customWidth="1"/>
    <col min="6152" max="6153" width="15.7109375" style="22" customWidth="1"/>
    <col min="6154" max="6154" width="28.7109375" style="22" customWidth="1"/>
    <col min="6155" max="6404" width="9.140625" style="22"/>
    <col min="6405" max="6405" width="20.7109375" style="22" customWidth="1"/>
    <col min="6406" max="6406" width="26.140625" style="22" customWidth="1"/>
    <col min="6407" max="6407" width="15.85546875" style="22" customWidth="1"/>
    <col min="6408" max="6409" width="15.7109375" style="22" customWidth="1"/>
    <col min="6410" max="6410" width="28.7109375" style="22" customWidth="1"/>
    <col min="6411" max="6660" width="9.140625" style="22"/>
    <col min="6661" max="6661" width="20.7109375" style="22" customWidth="1"/>
    <col min="6662" max="6662" width="26.140625" style="22" customWidth="1"/>
    <col min="6663" max="6663" width="15.85546875" style="22" customWidth="1"/>
    <col min="6664" max="6665" width="15.7109375" style="22" customWidth="1"/>
    <col min="6666" max="6666" width="28.7109375" style="22" customWidth="1"/>
    <col min="6667" max="6916" width="9.140625" style="22"/>
    <col min="6917" max="6917" width="20.7109375" style="22" customWidth="1"/>
    <col min="6918" max="6918" width="26.140625" style="22" customWidth="1"/>
    <col min="6919" max="6919" width="15.85546875" style="22" customWidth="1"/>
    <col min="6920" max="6921" width="15.7109375" style="22" customWidth="1"/>
    <col min="6922" max="6922" width="28.7109375" style="22" customWidth="1"/>
    <col min="6923" max="7172" width="9.140625" style="22"/>
    <col min="7173" max="7173" width="20.7109375" style="22" customWidth="1"/>
    <col min="7174" max="7174" width="26.140625" style="22" customWidth="1"/>
    <col min="7175" max="7175" width="15.85546875" style="22" customWidth="1"/>
    <col min="7176" max="7177" width="15.7109375" style="22" customWidth="1"/>
    <col min="7178" max="7178" width="28.7109375" style="22" customWidth="1"/>
    <col min="7179" max="7428" width="9.140625" style="22"/>
    <col min="7429" max="7429" width="20.7109375" style="22" customWidth="1"/>
    <col min="7430" max="7430" width="26.140625" style="22" customWidth="1"/>
    <col min="7431" max="7431" width="15.85546875" style="22" customWidth="1"/>
    <col min="7432" max="7433" width="15.7109375" style="22" customWidth="1"/>
    <col min="7434" max="7434" width="28.7109375" style="22" customWidth="1"/>
    <col min="7435" max="7684" width="9.140625" style="22"/>
    <col min="7685" max="7685" width="20.7109375" style="22" customWidth="1"/>
    <col min="7686" max="7686" width="26.140625" style="22" customWidth="1"/>
    <col min="7687" max="7687" width="15.85546875" style="22" customWidth="1"/>
    <col min="7688" max="7689" width="15.7109375" style="22" customWidth="1"/>
    <col min="7690" max="7690" width="28.7109375" style="22" customWidth="1"/>
    <col min="7691" max="7940" width="9.140625" style="22"/>
    <col min="7941" max="7941" width="20.7109375" style="22" customWidth="1"/>
    <col min="7942" max="7942" width="26.140625" style="22" customWidth="1"/>
    <col min="7943" max="7943" width="15.85546875" style="22" customWidth="1"/>
    <col min="7944" max="7945" width="15.7109375" style="22" customWidth="1"/>
    <col min="7946" max="7946" width="28.7109375" style="22" customWidth="1"/>
    <col min="7947" max="8196" width="9.140625" style="22"/>
    <col min="8197" max="8197" width="20.7109375" style="22" customWidth="1"/>
    <col min="8198" max="8198" width="26.140625" style="22" customWidth="1"/>
    <col min="8199" max="8199" width="15.85546875" style="22" customWidth="1"/>
    <col min="8200" max="8201" width="15.7109375" style="22" customWidth="1"/>
    <col min="8202" max="8202" width="28.7109375" style="22" customWidth="1"/>
    <col min="8203" max="8452" width="9.140625" style="22"/>
    <col min="8453" max="8453" width="20.7109375" style="22" customWidth="1"/>
    <col min="8454" max="8454" width="26.140625" style="22" customWidth="1"/>
    <col min="8455" max="8455" width="15.85546875" style="22" customWidth="1"/>
    <col min="8456" max="8457" width="15.7109375" style="22" customWidth="1"/>
    <col min="8458" max="8458" width="28.7109375" style="22" customWidth="1"/>
    <col min="8459" max="8708" width="9.140625" style="22"/>
    <col min="8709" max="8709" width="20.7109375" style="22" customWidth="1"/>
    <col min="8710" max="8710" width="26.140625" style="22" customWidth="1"/>
    <col min="8711" max="8711" width="15.85546875" style="22" customWidth="1"/>
    <col min="8712" max="8713" width="15.7109375" style="22" customWidth="1"/>
    <col min="8714" max="8714" width="28.7109375" style="22" customWidth="1"/>
    <col min="8715" max="8964" width="9.140625" style="22"/>
    <col min="8965" max="8965" width="20.7109375" style="22" customWidth="1"/>
    <col min="8966" max="8966" width="26.140625" style="22" customWidth="1"/>
    <col min="8967" max="8967" width="15.85546875" style="22" customWidth="1"/>
    <col min="8968" max="8969" width="15.7109375" style="22" customWidth="1"/>
    <col min="8970" max="8970" width="28.7109375" style="22" customWidth="1"/>
    <col min="8971" max="9220" width="9.140625" style="22"/>
    <col min="9221" max="9221" width="20.7109375" style="22" customWidth="1"/>
    <col min="9222" max="9222" width="26.140625" style="22" customWidth="1"/>
    <col min="9223" max="9223" width="15.85546875" style="22" customWidth="1"/>
    <col min="9224" max="9225" width="15.7109375" style="22" customWidth="1"/>
    <col min="9226" max="9226" width="28.7109375" style="22" customWidth="1"/>
    <col min="9227" max="9476" width="9.140625" style="22"/>
    <col min="9477" max="9477" width="20.7109375" style="22" customWidth="1"/>
    <col min="9478" max="9478" width="26.140625" style="22" customWidth="1"/>
    <col min="9479" max="9479" width="15.85546875" style="22" customWidth="1"/>
    <col min="9480" max="9481" width="15.7109375" style="22" customWidth="1"/>
    <col min="9482" max="9482" width="28.7109375" style="22" customWidth="1"/>
    <col min="9483" max="9732" width="9.140625" style="22"/>
    <col min="9733" max="9733" width="20.7109375" style="22" customWidth="1"/>
    <col min="9734" max="9734" width="26.140625" style="22" customWidth="1"/>
    <col min="9735" max="9735" width="15.85546875" style="22" customWidth="1"/>
    <col min="9736" max="9737" width="15.7109375" style="22" customWidth="1"/>
    <col min="9738" max="9738" width="28.7109375" style="22" customWidth="1"/>
    <col min="9739" max="9988" width="9.140625" style="22"/>
    <col min="9989" max="9989" width="20.7109375" style="22" customWidth="1"/>
    <col min="9990" max="9990" width="26.140625" style="22" customWidth="1"/>
    <col min="9991" max="9991" width="15.85546875" style="22" customWidth="1"/>
    <col min="9992" max="9993" width="15.7109375" style="22" customWidth="1"/>
    <col min="9994" max="9994" width="28.7109375" style="22" customWidth="1"/>
    <col min="9995" max="10244" width="9.140625" style="22"/>
    <col min="10245" max="10245" width="20.7109375" style="22" customWidth="1"/>
    <col min="10246" max="10246" width="26.140625" style="22" customWidth="1"/>
    <col min="10247" max="10247" width="15.85546875" style="22" customWidth="1"/>
    <col min="10248" max="10249" width="15.7109375" style="22" customWidth="1"/>
    <col min="10250" max="10250" width="28.7109375" style="22" customWidth="1"/>
    <col min="10251" max="10500" width="9.140625" style="22"/>
    <col min="10501" max="10501" width="20.7109375" style="22" customWidth="1"/>
    <col min="10502" max="10502" width="26.140625" style="22" customWidth="1"/>
    <col min="10503" max="10503" width="15.85546875" style="22" customWidth="1"/>
    <col min="10504" max="10505" width="15.7109375" style="22" customWidth="1"/>
    <col min="10506" max="10506" width="28.7109375" style="22" customWidth="1"/>
    <col min="10507" max="10756" width="9.140625" style="22"/>
    <col min="10757" max="10757" width="20.7109375" style="22" customWidth="1"/>
    <col min="10758" max="10758" width="26.140625" style="22" customWidth="1"/>
    <col min="10759" max="10759" width="15.85546875" style="22" customWidth="1"/>
    <col min="10760" max="10761" width="15.7109375" style="22" customWidth="1"/>
    <col min="10762" max="10762" width="28.7109375" style="22" customWidth="1"/>
    <col min="10763" max="11012" width="9.140625" style="22"/>
    <col min="11013" max="11013" width="20.7109375" style="22" customWidth="1"/>
    <col min="11014" max="11014" width="26.140625" style="22" customWidth="1"/>
    <col min="11015" max="11015" width="15.85546875" style="22" customWidth="1"/>
    <col min="11016" max="11017" width="15.7109375" style="22" customWidth="1"/>
    <col min="11018" max="11018" width="28.7109375" style="22" customWidth="1"/>
    <col min="11019" max="11268" width="9.140625" style="22"/>
    <col min="11269" max="11269" width="20.7109375" style="22" customWidth="1"/>
    <col min="11270" max="11270" width="26.140625" style="22" customWidth="1"/>
    <col min="11271" max="11271" width="15.85546875" style="22" customWidth="1"/>
    <col min="11272" max="11273" width="15.7109375" style="22" customWidth="1"/>
    <col min="11274" max="11274" width="28.7109375" style="22" customWidth="1"/>
    <col min="11275" max="11524" width="9.140625" style="22"/>
    <col min="11525" max="11525" width="20.7109375" style="22" customWidth="1"/>
    <col min="11526" max="11526" width="26.140625" style="22" customWidth="1"/>
    <col min="11527" max="11527" width="15.85546875" style="22" customWidth="1"/>
    <col min="11528" max="11529" width="15.7109375" style="22" customWidth="1"/>
    <col min="11530" max="11530" width="28.7109375" style="22" customWidth="1"/>
    <col min="11531" max="11780" width="9.140625" style="22"/>
    <col min="11781" max="11781" width="20.7109375" style="22" customWidth="1"/>
    <col min="11782" max="11782" width="26.140625" style="22" customWidth="1"/>
    <col min="11783" max="11783" width="15.85546875" style="22" customWidth="1"/>
    <col min="11784" max="11785" width="15.7109375" style="22" customWidth="1"/>
    <col min="11786" max="11786" width="28.7109375" style="22" customWidth="1"/>
    <col min="11787" max="12036" width="9.140625" style="22"/>
    <col min="12037" max="12037" width="20.7109375" style="22" customWidth="1"/>
    <col min="12038" max="12038" width="26.140625" style="22" customWidth="1"/>
    <col min="12039" max="12039" width="15.85546875" style="22" customWidth="1"/>
    <col min="12040" max="12041" width="15.7109375" style="22" customWidth="1"/>
    <col min="12042" max="12042" width="28.7109375" style="22" customWidth="1"/>
    <col min="12043" max="12292" width="9.140625" style="22"/>
    <col min="12293" max="12293" width="20.7109375" style="22" customWidth="1"/>
    <col min="12294" max="12294" width="26.140625" style="22" customWidth="1"/>
    <col min="12295" max="12295" width="15.85546875" style="22" customWidth="1"/>
    <col min="12296" max="12297" width="15.7109375" style="22" customWidth="1"/>
    <col min="12298" max="12298" width="28.7109375" style="22" customWidth="1"/>
    <col min="12299" max="12548" width="9.140625" style="22"/>
    <col min="12549" max="12549" width="20.7109375" style="22" customWidth="1"/>
    <col min="12550" max="12550" width="26.140625" style="22" customWidth="1"/>
    <col min="12551" max="12551" width="15.85546875" style="22" customWidth="1"/>
    <col min="12552" max="12553" width="15.7109375" style="22" customWidth="1"/>
    <col min="12554" max="12554" width="28.7109375" style="22" customWidth="1"/>
    <col min="12555" max="12804" width="9.140625" style="22"/>
    <col min="12805" max="12805" width="20.7109375" style="22" customWidth="1"/>
    <col min="12806" max="12806" width="26.140625" style="22" customWidth="1"/>
    <col min="12807" max="12807" width="15.85546875" style="22" customWidth="1"/>
    <col min="12808" max="12809" width="15.7109375" style="22" customWidth="1"/>
    <col min="12810" max="12810" width="28.7109375" style="22" customWidth="1"/>
    <col min="12811" max="13060" width="9.140625" style="22"/>
    <col min="13061" max="13061" width="20.7109375" style="22" customWidth="1"/>
    <col min="13062" max="13062" width="26.140625" style="22" customWidth="1"/>
    <col min="13063" max="13063" width="15.85546875" style="22" customWidth="1"/>
    <col min="13064" max="13065" width="15.7109375" style="22" customWidth="1"/>
    <col min="13066" max="13066" width="28.7109375" style="22" customWidth="1"/>
    <col min="13067" max="13316" width="9.140625" style="22"/>
    <col min="13317" max="13317" width="20.7109375" style="22" customWidth="1"/>
    <col min="13318" max="13318" width="26.140625" style="22" customWidth="1"/>
    <col min="13319" max="13319" width="15.85546875" style="22" customWidth="1"/>
    <col min="13320" max="13321" width="15.7109375" style="22" customWidth="1"/>
    <col min="13322" max="13322" width="28.7109375" style="22" customWidth="1"/>
    <col min="13323" max="13572" width="9.140625" style="22"/>
    <col min="13573" max="13573" width="20.7109375" style="22" customWidth="1"/>
    <col min="13574" max="13574" width="26.140625" style="22" customWidth="1"/>
    <col min="13575" max="13575" width="15.85546875" style="22" customWidth="1"/>
    <col min="13576" max="13577" width="15.7109375" style="22" customWidth="1"/>
    <col min="13578" max="13578" width="28.7109375" style="22" customWidth="1"/>
    <col min="13579" max="13828" width="9.140625" style="22"/>
    <col min="13829" max="13829" width="20.7109375" style="22" customWidth="1"/>
    <col min="13830" max="13830" width="26.140625" style="22" customWidth="1"/>
    <col min="13831" max="13831" width="15.85546875" style="22" customWidth="1"/>
    <col min="13832" max="13833" width="15.7109375" style="22" customWidth="1"/>
    <col min="13834" max="13834" width="28.7109375" style="22" customWidth="1"/>
    <col min="13835" max="14084" width="9.140625" style="22"/>
    <col min="14085" max="14085" width="20.7109375" style="22" customWidth="1"/>
    <col min="14086" max="14086" width="26.140625" style="22" customWidth="1"/>
    <col min="14087" max="14087" width="15.85546875" style="22" customWidth="1"/>
    <col min="14088" max="14089" width="15.7109375" style="22" customWidth="1"/>
    <col min="14090" max="14090" width="28.7109375" style="22" customWidth="1"/>
    <col min="14091" max="14340" width="9.140625" style="22"/>
    <col min="14341" max="14341" width="20.7109375" style="22" customWidth="1"/>
    <col min="14342" max="14342" width="26.140625" style="22" customWidth="1"/>
    <col min="14343" max="14343" width="15.85546875" style="22" customWidth="1"/>
    <col min="14344" max="14345" width="15.7109375" style="22" customWidth="1"/>
    <col min="14346" max="14346" width="28.7109375" style="22" customWidth="1"/>
    <col min="14347" max="14596" width="9.140625" style="22"/>
    <col min="14597" max="14597" width="20.7109375" style="22" customWidth="1"/>
    <col min="14598" max="14598" width="26.140625" style="22" customWidth="1"/>
    <col min="14599" max="14599" width="15.85546875" style="22" customWidth="1"/>
    <col min="14600" max="14601" width="15.7109375" style="22" customWidth="1"/>
    <col min="14602" max="14602" width="28.7109375" style="22" customWidth="1"/>
    <col min="14603" max="14852" width="9.140625" style="22"/>
    <col min="14853" max="14853" width="20.7109375" style="22" customWidth="1"/>
    <col min="14854" max="14854" width="26.140625" style="22" customWidth="1"/>
    <col min="14855" max="14855" width="15.85546875" style="22" customWidth="1"/>
    <col min="14856" max="14857" width="15.7109375" style="22" customWidth="1"/>
    <col min="14858" max="14858" width="28.7109375" style="22" customWidth="1"/>
    <col min="14859" max="15108" width="9.140625" style="22"/>
    <col min="15109" max="15109" width="20.7109375" style="22" customWidth="1"/>
    <col min="15110" max="15110" width="26.140625" style="22" customWidth="1"/>
    <col min="15111" max="15111" width="15.85546875" style="22" customWidth="1"/>
    <col min="15112" max="15113" width="15.7109375" style="22" customWidth="1"/>
    <col min="15114" max="15114" width="28.7109375" style="22" customWidth="1"/>
    <col min="15115" max="15364" width="9.140625" style="22"/>
    <col min="15365" max="15365" width="20.7109375" style="22" customWidth="1"/>
    <col min="15366" max="15366" width="26.140625" style="22" customWidth="1"/>
    <col min="15367" max="15367" width="15.85546875" style="22" customWidth="1"/>
    <col min="15368" max="15369" width="15.7109375" style="22" customWidth="1"/>
    <col min="15370" max="15370" width="28.7109375" style="22" customWidth="1"/>
    <col min="15371" max="15620" width="9.140625" style="22"/>
    <col min="15621" max="15621" width="20.7109375" style="22" customWidth="1"/>
    <col min="15622" max="15622" width="26.140625" style="22" customWidth="1"/>
    <col min="15623" max="15623" width="15.85546875" style="22" customWidth="1"/>
    <col min="15624" max="15625" width="15.7109375" style="22" customWidth="1"/>
    <col min="15626" max="15626" width="28.7109375" style="22" customWidth="1"/>
    <col min="15627" max="15876" width="9.140625" style="22"/>
    <col min="15877" max="15877" width="20.7109375" style="22" customWidth="1"/>
    <col min="15878" max="15878" width="26.140625" style="22" customWidth="1"/>
    <col min="15879" max="15879" width="15.85546875" style="22" customWidth="1"/>
    <col min="15880" max="15881" width="15.7109375" style="22" customWidth="1"/>
    <col min="15882" max="15882" width="28.7109375" style="22" customWidth="1"/>
    <col min="15883" max="16132" width="9.140625" style="22"/>
    <col min="16133" max="16133" width="20.7109375" style="22" customWidth="1"/>
    <col min="16134" max="16134" width="26.140625" style="22" customWidth="1"/>
    <col min="16135" max="16135" width="15.85546875" style="22" customWidth="1"/>
    <col min="16136" max="16137" width="15.7109375" style="22" customWidth="1"/>
    <col min="16138" max="16138" width="28.7109375" style="22" customWidth="1"/>
    <col min="16139" max="16384" width="9.140625" style="22"/>
  </cols>
  <sheetData>
    <row r="1" spans="1:10">
      <c r="A1" s="20" t="s">
        <v>68</v>
      </c>
      <c r="B1" s="22" t="s">
        <v>745</v>
      </c>
    </row>
    <row r="3" spans="1:10">
      <c r="A3" s="153" t="s">
        <v>29</v>
      </c>
      <c r="B3" s="153" t="s">
        <v>30</v>
      </c>
      <c r="C3" s="153" t="s">
        <v>31</v>
      </c>
      <c r="D3" s="153" t="s">
        <v>32</v>
      </c>
      <c r="E3" s="153" t="s">
        <v>33</v>
      </c>
      <c r="F3" s="153" t="s">
        <v>656</v>
      </c>
      <c r="G3" s="153" t="s">
        <v>34</v>
      </c>
      <c r="H3" s="153" t="s">
        <v>656</v>
      </c>
      <c r="I3" s="153" t="s">
        <v>35</v>
      </c>
      <c r="J3" s="153" t="s">
        <v>36</v>
      </c>
    </row>
    <row r="4" spans="1:10">
      <c r="A4" s="22" t="s">
        <v>746</v>
      </c>
      <c r="B4" s="22" t="s">
        <v>148</v>
      </c>
      <c r="C4" s="25">
        <v>0</v>
      </c>
      <c r="D4" s="25">
        <v>2000</v>
      </c>
      <c r="E4" s="25">
        <f>C4+D4</f>
        <v>2000</v>
      </c>
      <c r="F4" s="25"/>
      <c r="G4" s="25">
        <f>E4+F4</f>
        <v>2000</v>
      </c>
      <c r="H4" s="25">
        <v>0</v>
      </c>
      <c r="I4" s="25">
        <v>2000</v>
      </c>
      <c r="J4" s="22" t="s">
        <v>747</v>
      </c>
    </row>
    <row r="5" spans="1:10">
      <c r="J5" s="22" t="s">
        <v>748</v>
      </c>
    </row>
    <row r="15" spans="1:10">
      <c r="A15" s="22" t="s">
        <v>67</v>
      </c>
      <c r="B15" s="22" t="s">
        <v>745</v>
      </c>
      <c r="C15" s="26">
        <f>SUM(C4:C12)</f>
        <v>0</v>
      </c>
      <c r="D15" s="26">
        <f>SUM(D4:D12)</f>
        <v>2000</v>
      </c>
      <c r="E15" s="26">
        <f>SUM(E4:E12)</f>
        <v>2000</v>
      </c>
      <c r="F15" s="26">
        <f>SUM(F4:F12)</f>
        <v>0</v>
      </c>
      <c r="G15" s="26">
        <f>SUM(G4:G12)</f>
        <v>2000</v>
      </c>
      <c r="H15" s="26">
        <f t="shared" ref="H15:I15" si="0">SUM(H4:H12)</f>
        <v>0</v>
      </c>
      <c r="I15" s="26">
        <f t="shared" si="0"/>
        <v>2000</v>
      </c>
    </row>
  </sheetData>
  <printOptions gridLines="1"/>
  <pageMargins left="0.75" right="0.75" top="1" bottom="1" header="0.5" footer="0.25"/>
  <pageSetup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zoomScale="86" zoomScaleNormal="86" workbookViewId="0">
      <selection activeCell="J35" sqref="J35"/>
    </sheetView>
  </sheetViews>
  <sheetFormatPr defaultRowHeight="12.75"/>
  <cols>
    <col min="1" max="1" width="6.140625" style="22" customWidth="1"/>
    <col min="2" max="2" width="35.7109375" style="22" customWidth="1"/>
    <col min="3" max="3" width="15.85546875" style="22" hidden="1" customWidth="1"/>
    <col min="4" max="4" width="15.7109375" style="22" hidden="1" customWidth="1"/>
    <col min="5" max="8" width="15.7109375" style="22" customWidth="1"/>
    <col min="9" max="258" width="9.140625" style="22"/>
    <col min="259" max="259" width="20.7109375" style="22" customWidth="1"/>
    <col min="260" max="260" width="26.85546875" style="22" customWidth="1"/>
    <col min="261" max="261" width="15.85546875" style="22" customWidth="1"/>
    <col min="262" max="263" width="15.7109375" style="22" customWidth="1"/>
    <col min="264" max="264" width="28.7109375" style="22" customWidth="1"/>
    <col min="265" max="514" width="9.140625" style="22"/>
    <col min="515" max="515" width="20.7109375" style="22" customWidth="1"/>
    <col min="516" max="516" width="26.85546875" style="22" customWidth="1"/>
    <col min="517" max="517" width="15.85546875" style="22" customWidth="1"/>
    <col min="518" max="519" width="15.7109375" style="22" customWidth="1"/>
    <col min="520" max="520" width="28.7109375" style="22" customWidth="1"/>
    <col min="521" max="770" width="9.140625" style="22"/>
    <col min="771" max="771" width="20.7109375" style="22" customWidth="1"/>
    <col min="772" max="772" width="26.85546875" style="22" customWidth="1"/>
    <col min="773" max="773" width="15.85546875" style="22" customWidth="1"/>
    <col min="774" max="775" width="15.7109375" style="22" customWidth="1"/>
    <col min="776" max="776" width="28.7109375" style="22" customWidth="1"/>
    <col min="777" max="1026" width="9.140625" style="22"/>
    <col min="1027" max="1027" width="20.7109375" style="22" customWidth="1"/>
    <col min="1028" max="1028" width="26.85546875" style="22" customWidth="1"/>
    <col min="1029" max="1029" width="15.85546875" style="22" customWidth="1"/>
    <col min="1030" max="1031" width="15.7109375" style="22" customWidth="1"/>
    <col min="1032" max="1032" width="28.7109375" style="22" customWidth="1"/>
    <col min="1033" max="1282" width="9.140625" style="22"/>
    <col min="1283" max="1283" width="20.7109375" style="22" customWidth="1"/>
    <col min="1284" max="1284" width="26.85546875" style="22" customWidth="1"/>
    <col min="1285" max="1285" width="15.85546875" style="22" customWidth="1"/>
    <col min="1286" max="1287" width="15.7109375" style="22" customWidth="1"/>
    <col min="1288" max="1288" width="28.7109375" style="22" customWidth="1"/>
    <col min="1289" max="1538" width="9.140625" style="22"/>
    <col min="1539" max="1539" width="20.7109375" style="22" customWidth="1"/>
    <col min="1540" max="1540" width="26.85546875" style="22" customWidth="1"/>
    <col min="1541" max="1541" width="15.85546875" style="22" customWidth="1"/>
    <col min="1542" max="1543" width="15.7109375" style="22" customWidth="1"/>
    <col min="1544" max="1544" width="28.7109375" style="22" customWidth="1"/>
    <col min="1545" max="1794" width="9.140625" style="22"/>
    <col min="1795" max="1795" width="20.7109375" style="22" customWidth="1"/>
    <col min="1796" max="1796" width="26.85546875" style="22" customWidth="1"/>
    <col min="1797" max="1797" width="15.85546875" style="22" customWidth="1"/>
    <col min="1798" max="1799" width="15.7109375" style="22" customWidth="1"/>
    <col min="1800" max="1800" width="28.7109375" style="22" customWidth="1"/>
    <col min="1801" max="2050" width="9.140625" style="22"/>
    <col min="2051" max="2051" width="20.7109375" style="22" customWidth="1"/>
    <col min="2052" max="2052" width="26.85546875" style="22" customWidth="1"/>
    <col min="2053" max="2053" width="15.85546875" style="22" customWidth="1"/>
    <col min="2054" max="2055" width="15.7109375" style="22" customWidth="1"/>
    <col min="2056" max="2056" width="28.7109375" style="22" customWidth="1"/>
    <col min="2057" max="2306" width="9.140625" style="22"/>
    <col min="2307" max="2307" width="20.7109375" style="22" customWidth="1"/>
    <col min="2308" max="2308" width="26.85546875" style="22" customWidth="1"/>
    <col min="2309" max="2309" width="15.85546875" style="22" customWidth="1"/>
    <col min="2310" max="2311" width="15.7109375" style="22" customWidth="1"/>
    <col min="2312" max="2312" width="28.7109375" style="22" customWidth="1"/>
    <col min="2313" max="2562" width="9.140625" style="22"/>
    <col min="2563" max="2563" width="20.7109375" style="22" customWidth="1"/>
    <col min="2564" max="2564" width="26.85546875" style="22" customWidth="1"/>
    <col min="2565" max="2565" width="15.85546875" style="22" customWidth="1"/>
    <col min="2566" max="2567" width="15.7109375" style="22" customWidth="1"/>
    <col min="2568" max="2568" width="28.7109375" style="22" customWidth="1"/>
    <col min="2569" max="2818" width="9.140625" style="22"/>
    <col min="2819" max="2819" width="20.7109375" style="22" customWidth="1"/>
    <col min="2820" max="2820" width="26.85546875" style="22" customWidth="1"/>
    <col min="2821" max="2821" width="15.85546875" style="22" customWidth="1"/>
    <col min="2822" max="2823" width="15.7109375" style="22" customWidth="1"/>
    <col min="2824" max="2824" width="28.7109375" style="22" customWidth="1"/>
    <col min="2825" max="3074" width="9.140625" style="22"/>
    <col min="3075" max="3075" width="20.7109375" style="22" customWidth="1"/>
    <col min="3076" max="3076" width="26.85546875" style="22" customWidth="1"/>
    <col min="3077" max="3077" width="15.85546875" style="22" customWidth="1"/>
    <col min="3078" max="3079" width="15.7109375" style="22" customWidth="1"/>
    <col min="3080" max="3080" width="28.7109375" style="22" customWidth="1"/>
    <col min="3081" max="3330" width="9.140625" style="22"/>
    <col min="3331" max="3331" width="20.7109375" style="22" customWidth="1"/>
    <col min="3332" max="3332" width="26.85546875" style="22" customWidth="1"/>
    <col min="3333" max="3333" width="15.85546875" style="22" customWidth="1"/>
    <col min="3334" max="3335" width="15.7109375" style="22" customWidth="1"/>
    <col min="3336" max="3336" width="28.7109375" style="22" customWidth="1"/>
    <col min="3337" max="3586" width="9.140625" style="22"/>
    <col min="3587" max="3587" width="20.7109375" style="22" customWidth="1"/>
    <col min="3588" max="3588" width="26.85546875" style="22" customWidth="1"/>
    <col min="3589" max="3589" width="15.85546875" style="22" customWidth="1"/>
    <col min="3590" max="3591" width="15.7109375" style="22" customWidth="1"/>
    <col min="3592" max="3592" width="28.7109375" style="22" customWidth="1"/>
    <col min="3593" max="3842" width="9.140625" style="22"/>
    <col min="3843" max="3843" width="20.7109375" style="22" customWidth="1"/>
    <col min="3844" max="3844" width="26.85546875" style="22" customWidth="1"/>
    <col min="3845" max="3845" width="15.85546875" style="22" customWidth="1"/>
    <col min="3846" max="3847" width="15.7109375" style="22" customWidth="1"/>
    <col min="3848" max="3848" width="28.7109375" style="22" customWidth="1"/>
    <col min="3849" max="4098" width="9.140625" style="22"/>
    <col min="4099" max="4099" width="20.7109375" style="22" customWidth="1"/>
    <col min="4100" max="4100" width="26.85546875" style="22" customWidth="1"/>
    <col min="4101" max="4101" width="15.85546875" style="22" customWidth="1"/>
    <col min="4102" max="4103" width="15.7109375" style="22" customWidth="1"/>
    <col min="4104" max="4104" width="28.7109375" style="22" customWidth="1"/>
    <col min="4105" max="4354" width="9.140625" style="22"/>
    <col min="4355" max="4355" width="20.7109375" style="22" customWidth="1"/>
    <col min="4356" max="4356" width="26.85546875" style="22" customWidth="1"/>
    <col min="4357" max="4357" width="15.85546875" style="22" customWidth="1"/>
    <col min="4358" max="4359" width="15.7109375" style="22" customWidth="1"/>
    <col min="4360" max="4360" width="28.7109375" style="22" customWidth="1"/>
    <col min="4361" max="4610" width="9.140625" style="22"/>
    <col min="4611" max="4611" width="20.7109375" style="22" customWidth="1"/>
    <col min="4612" max="4612" width="26.85546875" style="22" customWidth="1"/>
    <col min="4613" max="4613" width="15.85546875" style="22" customWidth="1"/>
    <col min="4614" max="4615" width="15.7109375" style="22" customWidth="1"/>
    <col min="4616" max="4616" width="28.7109375" style="22" customWidth="1"/>
    <col min="4617" max="4866" width="9.140625" style="22"/>
    <col min="4867" max="4867" width="20.7109375" style="22" customWidth="1"/>
    <col min="4868" max="4868" width="26.85546875" style="22" customWidth="1"/>
    <col min="4869" max="4869" width="15.85546875" style="22" customWidth="1"/>
    <col min="4870" max="4871" width="15.7109375" style="22" customWidth="1"/>
    <col min="4872" max="4872" width="28.7109375" style="22" customWidth="1"/>
    <col min="4873" max="5122" width="9.140625" style="22"/>
    <col min="5123" max="5123" width="20.7109375" style="22" customWidth="1"/>
    <col min="5124" max="5124" width="26.85546875" style="22" customWidth="1"/>
    <col min="5125" max="5125" width="15.85546875" style="22" customWidth="1"/>
    <col min="5126" max="5127" width="15.7109375" style="22" customWidth="1"/>
    <col min="5128" max="5128" width="28.7109375" style="22" customWidth="1"/>
    <col min="5129" max="5378" width="9.140625" style="22"/>
    <col min="5379" max="5379" width="20.7109375" style="22" customWidth="1"/>
    <col min="5380" max="5380" width="26.85546875" style="22" customWidth="1"/>
    <col min="5381" max="5381" width="15.85546875" style="22" customWidth="1"/>
    <col min="5382" max="5383" width="15.7109375" style="22" customWidth="1"/>
    <col min="5384" max="5384" width="28.7109375" style="22" customWidth="1"/>
    <col min="5385" max="5634" width="9.140625" style="22"/>
    <col min="5635" max="5635" width="20.7109375" style="22" customWidth="1"/>
    <col min="5636" max="5636" width="26.85546875" style="22" customWidth="1"/>
    <col min="5637" max="5637" width="15.85546875" style="22" customWidth="1"/>
    <col min="5638" max="5639" width="15.7109375" style="22" customWidth="1"/>
    <col min="5640" max="5640" width="28.7109375" style="22" customWidth="1"/>
    <col min="5641" max="5890" width="9.140625" style="22"/>
    <col min="5891" max="5891" width="20.7109375" style="22" customWidth="1"/>
    <col min="5892" max="5892" width="26.85546875" style="22" customWidth="1"/>
    <col min="5893" max="5893" width="15.85546875" style="22" customWidth="1"/>
    <col min="5894" max="5895" width="15.7109375" style="22" customWidth="1"/>
    <col min="5896" max="5896" width="28.7109375" style="22" customWidth="1"/>
    <col min="5897" max="6146" width="9.140625" style="22"/>
    <col min="6147" max="6147" width="20.7109375" style="22" customWidth="1"/>
    <col min="6148" max="6148" width="26.85546875" style="22" customWidth="1"/>
    <col min="6149" max="6149" width="15.85546875" style="22" customWidth="1"/>
    <col min="6150" max="6151" width="15.7109375" style="22" customWidth="1"/>
    <col min="6152" max="6152" width="28.7109375" style="22" customWidth="1"/>
    <col min="6153" max="6402" width="9.140625" style="22"/>
    <col min="6403" max="6403" width="20.7109375" style="22" customWidth="1"/>
    <col min="6404" max="6404" width="26.85546875" style="22" customWidth="1"/>
    <col min="6405" max="6405" width="15.85546875" style="22" customWidth="1"/>
    <col min="6406" max="6407" width="15.7109375" style="22" customWidth="1"/>
    <col min="6408" max="6408" width="28.7109375" style="22" customWidth="1"/>
    <col min="6409" max="6658" width="9.140625" style="22"/>
    <col min="6659" max="6659" width="20.7109375" style="22" customWidth="1"/>
    <col min="6660" max="6660" width="26.85546875" style="22" customWidth="1"/>
    <col min="6661" max="6661" width="15.85546875" style="22" customWidth="1"/>
    <col min="6662" max="6663" width="15.7109375" style="22" customWidth="1"/>
    <col min="6664" max="6664" width="28.7109375" style="22" customWidth="1"/>
    <col min="6665" max="6914" width="9.140625" style="22"/>
    <col min="6915" max="6915" width="20.7109375" style="22" customWidth="1"/>
    <col min="6916" max="6916" width="26.85546875" style="22" customWidth="1"/>
    <col min="6917" max="6917" width="15.85546875" style="22" customWidth="1"/>
    <col min="6918" max="6919" width="15.7109375" style="22" customWidth="1"/>
    <col min="6920" max="6920" width="28.7109375" style="22" customWidth="1"/>
    <col min="6921" max="7170" width="9.140625" style="22"/>
    <col min="7171" max="7171" width="20.7109375" style="22" customWidth="1"/>
    <col min="7172" max="7172" width="26.85546875" style="22" customWidth="1"/>
    <col min="7173" max="7173" width="15.85546875" style="22" customWidth="1"/>
    <col min="7174" max="7175" width="15.7109375" style="22" customWidth="1"/>
    <col min="7176" max="7176" width="28.7109375" style="22" customWidth="1"/>
    <col min="7177" max="7426" width="9.140625" style="22"/>
    <col min="7427" max="7427" width="20.7109375" style="22" customWidth="1"/>
    <col min="7428" max="7428" width="26.85546875" style="22" customWidth="1"/>
    <col min="7429" max="7429" width="15.85546875" style="22" customWidth="1"/>
    <col min="7430" max="7431" width="15.7109375" style="22" customWidth="1"/>
    <col min="7432" max="7432" width="28.7109375" style="22" customWidth="1"/>
    <col min="7433" max="7682" width="9.140625" style="22"/>
    <col min="7683" max="7683" width="20.7109375" style="22" customWidth="1"/>
    <col min="7684" max="7684" width="26.85546875" style="22" customWidth="1"/>
    <col min="7685" max="7685" width="15.85546875" style="22" customWidth="1"/>
    <col min="7686" max="7687" width="15.7109375" style="22" customWidth="1"/>
    <col min="7688" max="7688" width="28.7109375" style="22" customWidth="1"/>
    <col min="7689" max="7938" width="9.140625" style="22"/>
    <col min="7939" max="7939" width="20.7109375" style="22" customWidth="1"/>
    <col min="7940" max="7940" width="26.85546875" style="22" customWidth="1"/>
    <col min="7941" max="7941" width="15.85546875" style="22" customWidth="1"/>
    <col min="7942" max="7943" width="15.7109375" style="22" customWidth="1"/>
    <col min="7944" max="7944" width="28.7109375" style="22" customWidth="1"/>
    <col min="7945" max="8194" width="9.140625" style="22"/>
    <col min="8195" max="8195" width="20.7109375" style="22" customWidth="1"/>
    <col min="8196" max="8196" width="26.85546875" style="22" customWidth="1"/>
    <col min="8197" max="8197" width="15.85546875" style="22" customWidth="1"/>
    <col min="8198" max="8199" width="15.7109375" style="22" customWidth="1"/>
    <col min="8200" max="8200" width="28.7109375" style="22" customWidth="1"/>
    <col min="8201" max="8450" width="9.140625" style="22"/>
    <col min="8451" max="8451" width="20.7109375" style="22" customWidth="1"/>
    <col min="8452" max="8452" width="26.85546875" style="22" customWidth="1"/>
    <col min="8453" max="8453" width="15.85546875" style="22" customWidth="1"/>
    <col min="8454" max="8455" width="15.7109375" style="22" customWidth="1"/>
    <col min="8456" max="8456" width="28.7109375" style="22" customWidth="1"/>
    <col min="8457" max="8706" width="9.140625" style="22"/>
    <col min="8707" max="8707" width="20.7109375" style="22" customWidth="1"/>
    <col min="8708" max="8708" width="26.85546875" style="22" customWidth="1"/>
    <col min="8709" max="8709" width="15.85546875" style="22" customWidth="1"/>
    <col min="8710" max="8711" width="15.7109375" style="22" customWidth="1"/>
    <col min="8712" max="8712" width="28.7109375" style="22" customWidth="1"/>
    <col min="8713" max="8962" width="9.140625" style="22"/>
    <col min="8963" max="8963" width="20.7109375" style="22" customWidth="1"/>
    <col min="8964" max="8964" width="26.85546875" style="22" customWidth="1"/>
    <col min="8965" max="8965" width="15.85546875" style="22" customWidth="1"/>
    <col min="8966" max="8967" width="15.7109375" style="22" customWidth="1"/>
    <col min="8968" max="8968" width="28.7109375" style="22" customWidth="1"/>
    <col min="8969" max="9218" width="9.140625" style="22"/>
    <col min="9219" max="9219" width="20.7109375" style="22" customWidth="1"/>
    <col min="9220" max="9220" width="26.85546875" style="22" customWidth="1"/>
    <col min="9221" max="9221" width="15.85546875" style="22" customWidth="1"/>
    <col min="9222" max="9223" width="15.7109375" style="22" customWidth="1"/>
    <col min="9224" max="9224" width="28.7109375" style="22" customWidth="1"/>
    <col min="9225" max="9474" width="9.140625" style="22"/>
    <col min="9475" max="9475" width="20.7109375" style="22" customWidth="1"/>
    <col min="9476" max="9476" width="26.85546875" style="22" customWidth="1"/>
    <col min="9477" max="9477" width="15.85546875" style="22" customWidth="1"/>
    <col min="9478" max="9479" width="15.7109375" style="22" customWidth="1"/>
    <col min="9480" max="9480" width="28.7109375" style="22" customWidth="1"/>
    <col min="9481" max="9730" width="9.140625" style="22"/>
    <col min="9731" max="9731" width="20.7109375" style="22" customWidth="1"/>
    <col min="9732" max="9732" width="26.85546875" style="22" customWidth="1"/>
    <col min="9733" max="9733" width="15.85546875" style="22" customWidth="1"/>
    <col min="9734" max="9735" width="15.7109375" style="22" customWidth="1"/>
    <col min="9736" max="9736" width="28.7109375" style="22" customWidth="1"/>
    <col min="9737" max="9986" width="9.140625" style="22"/>
    <col min="9987" max="9987" width="20.7109375" style="22" customWidth="1"/>
    <col min="9988" max="9988" width="26.85546875" style="22" customWidth="1"/>
    <col min="9989" max="9989" width="15.85546875" style="22" customWidth="1"/>
    <col min="9990" max="9991" width="15.7109375" style="22" customWidth="1"/>
    <col min="9992" max="9992" width="28.7109375" style="22" customWidth="1"/>
    <col min="9993" max="10242" width="9.140625" style="22"/>
    <col min="10243" max="10243" width="20.7109375" style="22" customWidth="1"/>
    <col min="10244" max="10244" width="26.85546875" style="22" customWidth="1"/>
    <col min="10245" max="10245" width="15.85546875" style="22" customWidth="1"/>
    <col min="10246" max="10247" width="15.7109375" style="22" customWidth="1"/>
    <col min="10248" max="10248" width="28.7109375" style="22" customWidth="1"/>
    <col min="10249" max="10498" width="9.140625" style="22"/>
    <col min="10499" max="10499" width="20.7109375" style="22" customWidth="1"/>
    <col min="10500" max="10500" width="26.85546875" style="22" customWidth="1"/>
    <col min="10501" max="10501" width="15.85546875" style="22" customWidth="1"/>
    <col min="10502" max="10503" width="15.7109375" style="22" customWidth="1"/>
    <col min="10504" max="10504" width="28.7109375" style="22" customWidth="1"/>
    <col min="10505" max="10754" width="9.140625" style="22"/>
    <col min="10755" max="10755" width="20.7109375" style="22" customWidth="1"/>
    <col min="10756" max="10756" width="26.85546875" style="22" customWidth="1"/>
    <col min="10757" max="10757" width="15.85546875" style="22" customWidth="1"/>
    <col min="10758" max="10759" width="15.7109375" style="22" customWidth="1"/>
    <col min="10760" max="10760" width="28.7109375" style="22" customWidth="1"/>
    <col min="10761" max="11010" width="9.140625" style="22"/>
    <col min="11011" max="11011" width="20.7109375" style="22" customWidth="1"/>
    <col min="11012" max="11012" width="26.85546875" style="22" customWidth="1"/>
    <col min="11013" max="11013" width="15.85546875" style="22" customWidth="1"/>
    <col min="11014" max="11015" width="15.7109375" style="22" customWidth="1"/>
    <col min="11016" max="11016" width="28.7109375" style="22" customWidth="1"/>
    <col min="11017" max="11266" width="9.140625" style="22"/>
    <col min="11267" max="11267" width="20.7109375" style="22" customWidth="1"/>
    <col min="11268" max="11268" width="26.85546875" style="22" customWidth="1"/>
    <col min="11269" max="11269" width="15.85546875" style="22" customWidth="1"/>
    <col min="11270" max="11271" width="15.7109375" style="22" customWidth="1"/>
    <col min="11272" max="11272" width="28.7109375" style="22" customWidth="1"/>
    <col min="11273" max="11522" width="9.140625" style="22"/>
    <col min="11523" max="11523" width="20.7109375" style="22" customWidth="1"/>
    <col min="11524" max="11524" width="26.85546875" style="22" customWidth="1"/>
    <col min="11525" max="11525" width="15.85546875" style="22" customWidth="1"/>
    <col min="11526" max="11527" width="15.7109375" style="22" customWidth="1"/>
    <col min="11528" max="11528" width="28.7109375" style="22" customWidth="1"/>
    <col min="11529" max="11778" width="9.140625" style="22"/>
    <col min="11779" max="11779" width="20.7109375" style="22" customWidth="1"/>
    <col min="11780" max="11780" width="26.85546875" style="22" customWidth="1"/>
    <col min="11781" max="11781" width="15.85546875" style="22" customWidth="1"/>
    <col min="11782" max="11783" width="15.7109375" style="22" customWidth="1"/>
    <col min="11784" max="11784" width="28.7109375" style="22" customWidth="1"/>
    <col min="11785" max="12034" width="9.140625" style="22"/>
    <col min="12035" max="12035" width="20.7109375" style="22" customWidth="1"/>
    <col min="12036" max="12036" width="26.85546875" style="22" customWidth="1"/>
    <col min="12037" max="12037" width="15.85546875" style="22" customWidth="1"/>
    <col min="12038" max="12039" width="15.7109375" style="22" customWidth="1"/>
    <col min="12040" max="12040" width="28.7109375" style="22" customWidth="1"/>
    <col min="12041" max="12290" width="9.140625" style="22"/>
    <col min="12291" max="12291" width="20.7109375" style="22" customWidth="1"/>
    <col min="12292" max="12292" width="26.85546875" style="22" customWidth="1"/>
    <col min="12293" max="12293" width="15.85546875" style="22" customWidth="1"/>
    <col min="12294" max="12295" width="15.7109375" style="22" customWidth="1"/>
    <col min="12296" max="12296" width="28.7109375" style="22" customWidth="1"/>
    <col min="12297" max="12546" width="9.140625" style="22"/>
    <col min="12547" max="12547" width="20.7109375" style="22" customWidth="1"/>
    <col min="12548" max="12548" width="26.85546875" style="22" customWidth="1"/>
    <col min="12549" max="12549" width="15.85546875" style="22" customWidth="1"/>
    <col min="12550" max="12551" width="15.7109375" style="22" customWidth="1"/>
    <col min="12552" max="12552" width="28.7109375" style="22" customWidth="1"/>
    <col min="12553" max="12802" width="9.140625" style="22"/>
    <col min="12803" max="12803" width="20.7109375" style="22" customWidth="1"/>
    <col min="12804" max="12804" width="26.85546875" style="22" customWidth="1"/>
    <col min="12805" max="12805" width="15.85546875" style="22" customWidth="1"/>
    <col min="12806" max="12807" width="15.7109375" style="22" customWidth="1"/>
    <col min="12808" max="12808" width="28.7109375" style="22" customWidth="1"/>
    <col min="12809" max="13058" width="9.140625" style="22"/>
    <col min="13059" max="13059" width="20.7109375" style="22" customWidth="1"/>
    <col min="13060" max="13060" width="26.85546875" style="22" customWidth="1"/>
    <col min="13061" max="13061" width="15.85546875" style="22" customWidth="1"/>
    <col min="13062" max="13063" width="15.7109375" style="22" customWidth="1"/>
    <col min="13064" max="13064" width="28.7109375" style="22" customWidth="1"/>
    <col min="13065" max="13314" width="9.140625" style="22"/>
    <col min="13315" max="13315" width="20.7109375" style="22" customWidth="1"/>
    <col min="13316" max="13316" width="26.85546875" style="22" customWidth="1"/>
    <col min="13317" max="13317" width="15.85546875" style="22" customWidth="1"/>
    <col min="13318" max="13319" width="15.7109375" style="22" customWidth="1"/>
    <col min="13320" max="13320" width="28.7109375" style="22" customWidth="1"/>
    <col min="13321" max="13570" width="9.140625" style="22"/>
    <col min="13571" max="13571" width="20.7109375" style="22" customWidth="1"/>
    <col min="13572" max="13572" width="26.85546875" style="22" customWidth="1"/>
    <col min="13573" max="13573" width="15.85546875" style="22" customWidth="1"/>
    <col min="13574" max="13575" width="15.7109375" style="22" customWidth="1"/>
    <col min="13576" max="13576" width="28.7109375" style="22" customWidth="1"/>
    <col min="13577" max="13826" width="9.140625" style="22"/>
    <col min="13827" max="13827" width="20.7109375" style="22" customWidth="1"/>
    <col min="13828" max="13828" width="26.85546875" style="22" customWidth="1"/>
    <col min="13829" max="13829" width="15.85546875" style="22" customWidth="1"/>
    <col min="13830" max="13831" width="15.7109375" style="22" customWidth="1"/>
    <col min="13832" max="13832" width="28.7109375" style="22" customWidth="1"/>
    <col min="13833" max="14082" width="9.140625" style="22"/>
    <col min="14083" max="14083" width="20.7109375" style="22" customWidth="1"/>
    <col min="14084" max="14084" width="26.85546875" style="22" customWidth="1"/>
    <col min="14085" max="14085" width="15.85546875" style="22" customWidth="1"/>
    <col min="14086" max="14087" width="15.7109375" style="22" customWidth="1"/>
    <col min="14088" max="14088" width="28.7109375" style="22" customWidth="1"/>
    <col min="14089" max="14338" width="9.140625" style="22"/>
    <col min="14339" max="14339" width="20.7109375" style="22" customWidth="1"/>
    <col min="14340" max="14340" width="26.85546875" style="22" customWidth="1"/>
    <col min="14341" max="14341" width="15.85546875" style="22" customWidth="1"/>
    <col min="14342" max="14343" width="15.7109375" style="22" customWidth="1"/>
    <col min="14344" max="14344" width="28.7109375" style="22" customWidth="1"/>
    <col min="14345" max="14594" width="9.140625" style="22"/>
    <col min="14595" max="14595" width="20.7109375" style="22" customWidth="1"/>
    <col min="14596" max="14596" width="26.85546875" style="22" customWidth="1"/>
    <col min="14597" max="14597" width="15.85546875" style="22" customWidth="1"/>
    <col min="14598" max="14599" width="15.7109375" style="22" customWidth="1"/>
    <col min="14600" max="14600" width="28.7109375" style="22" customWidth="1"/>
    <col min="14601" max="14850" width="9.140625" style="22"/>
    <col min="14851" max="14851" width="20.7109375" style="22" customWidth="1"/>
    <col min="14852" max="14852" width="26.85546875" style="22" customWidth="1"/>
    <col min="14853" max="14853" width="15.85546875" style="22" customWidth="1"/>
    <col min="14854" max="14855" width="15.7109375" style="22" customWidth="1"/>
    <col min="14856" max="14856" width="28.7109375" style="22" customWidth="1"/>
    <col min="14857" max="15106" width="9.140625" style="22"/>
    <col min="15107" max="15107" width="20.7109375" style="22" customWidth="1"/>
    <col min="15108" max="15108" width="26.85546875" style="22" customWidth="1"/>
    <col min="15109" max="15109" width="15.85546875" style="22" customWidth="1"/>
    <col min="15110" max="15111" width="15.7109375" style="22" customWidth="1"/>
    <col min="15112" max="15112" width="28.7109375" style="22" customWidth="1"/>
    <col min="15113" max="15362" width="9.140625" style="22"/>
    <col min="15363" max="15363" width="20.7109375" style="22" customWidth="1"/>
    <col min="15364" max="15364" width="26.85546875" style="22" customWidth="1"/>
    <col min="15365" max="15365" width="15.85546875" style="22" customWidth="1"/>
    <col min="15366" max="15367" width="15.7109375" style="22" customWidth="1"/>
    <col min="15368" max="15368" width="28.7109375" style="22" customWidth="1"/>
    <col min="15369" max="15618" width="9.140625" style="22"/>
    <col min="15619" max="15619" width="20.7109375" style="22" customWidth="1"/>
    <col min="15620" max="15620" width="26.85546875" style="22" customWidth="1"/>
    <col min="15621" max="15621" width="15.85546875" style="22" customWidth="1"/>
    <col min="15622" max="15623" width="15.7109375" style="22" customWidth="1"/>
    <col min="15624" max="15624" width="28.7109375" style="22" customWidth="1"/>
    <col min="15625" max="15874" width="9.140625" style="22"/>
    <col min="15875" max="15875" width="20.7109375" style="22" customWidth="1"/>
    <col min="15876" max="15876" width="26.85546875" style="22" customWidth="1"/>
    <col min="15877" max="15877" width="15.85546875" style="22" customWidth="1"/>
    <col min="15878" max="15879" width="15.7109375" style="22" customWidth="1"/>
    <col min="15880" max="15880" width="28.7109375" style="22" customWidth="1"/>
    <col min="15881" max="16130" width="9.140625" style="22"/>
    <col min="16131" max="16131" width="20.7109375" style="22" customWidth="1"/>
    <col min="16132" max="16132" width="26.85546875" style="22" customWidth="1"/>
    <col min="16133" max="16133" width="15.85546875" style="22" customWidth="1"/>
    <col min="16134" max="16135" width="15.7109375" style="22" customWidth="1"/>
    <col min="16136" max="16136" width="28.7109375" style="22" customWidth="1"/>
    <col min="16137" max="16384" width="9.140625" style="22"/>
  </cols>
  <sheetData>
    <row r="1" spans="1:8">
      <c r="B1" s="157" t="s">
        <v>749</v>
      </c>
      <c r="C1" s="157"/>
      <c r="D1" s="157"/>
      <c r="E1" s="157"/>
      <c r="F1" s="157"/>
      <c r="G1" s="157"/>
      <c r="H1" s="157"/>
    </row>
    <row r="3" spans="1:8">
      <c r="A3" s="153"/>
      <c r="B3" s="153" t="s">
        <v>30</v>
      </c>
      <c r="C3" s="153" t="s">
        <v>33</v>
      </c>
      <c r="D3" s="153" t="s">
        <v>32</v>
      </c>
      <c r="E3" s="153" t="s">
        <v>34</v>
      </c>
      <c r="F3" s="153" t="s">
        <v>32</v>
      </c>
      <c r="G3" s="153" t="s">
        <v>35</v>
      </c>
      <c r="H3" s="153" t="s">
        <v>750</v>
      </c>
    </row>
    <row r="4" spans="1:8">
      <c r="C4" s="25"/>
      <c r="D4" s="25"/>
      <c r="E4" s="25"/>
      <c r="F4" s="25"/>
      <c r="G4" s="25"/>
      <c r="H4" s="25"/>
    </row>
    <row r="5" spans="1:8">
      <c r="B5" s="147" t="s">
        <v>28</v>
      </c>
      <c r="C5" s="148">
        <f>RegInstr!E25</f>
        <v>3547650</v>
      </c>
      <c r="D5" s="148">
        <f>RegInstr!F25</f>
        <v>58851</v>
      </c>
      <c r="E5" s="148">
        <f t="shared" ref="E5:E31" si="0">C5+D5</f>
        <v>3606501</v>
      </c>
      <c r="F5" s="148">
        <f>RegInstr!H25</f>
        <v>142821</v>
      </c>
      <c r="G5" s="148">
        <f>E5+F5</f>
        <v>3749322</v>
      </c>
      <c r="H5" s="165">
        <f>G5/$G$34</f>
        <v>0.31436605802217765</v>
      </c>
    </row>
    <row r="6" spans="1:8">
      <c r="B6" s="45" t="s">
        <v>113</v>
      </c>
      <c r="C6" s="46">
        <f>'Inst. Support'!F32</f>
        <v>489917</v>
      </c>
      <c r="D6" s="46">
        <f>'Inst. Support'!G32</f>
        <v>-193939</v>
      </c>
      <c r="E6" s="46">
        <f t="shared" si="0"/>
        <v>295978</v>
      </c>
      <c r="F6" s="46">
        <f>'Inst. Support'!I32</f>
        <v>-28047</v>
      </c>
      <c r="G6" s="85">
        <f t="shared" ref="G6:G31" si="1">E6+F6</f>
        <v>267931</v>
      </c>
      <c r="H6" s="166">
        <f t="shared" ref="H6:H31" si="2">G6/$G$34</f>
        <v>2.2464971611384693E-2</v>
      </c>
    </row>
    <row r="7" spans="1:8">
      <c r="B7" s="22" t="s">
        <v>751</v>
      </c>
      <c r="C7" s="24">
        <f>'Bus Serv'!E26</f>
        <v>163106</v>
      </c>
      <c r="D7" s="24">
        <f>'Bus Serv'!F26</f>
        <v>0</v>
      </c>
      <c r="E7" s="24">
        <f t="shared" si="0"/>
        <v>163106</v>
      </c>
      <c r="F7" s="24">
        <f>'Bus Serv'!H26</f>
        <v>-41506</v>
      </c>
      <c r="G7" s="85">
        <f t="shared" si="1"/>
        <v>121600</v>
      </c>
      <c r="H7" s="166">
        <f t="shared" si="2"/>
        <v>1.0195686754964444E-2</v>
      </c>
    </row>
    <row r="8" spans="1:8">
      <c r="B8" s="22" t="s">
        <v>145</v>
      </c>
      <c r="C8" s="24">
        <f>Finance!E25</f>
        <v>198613</v>
      </c>
      <c r="D8" s="24">
        <f>Finance!F25</f>
        <v>97724</v>
      </c>
      <c r="E8" s="24">
        <f t="shared" si="0"/>
        <v>296337</v>
      </c>
      <c r="F8" s="24">
        <f>Finance!H25</f>
        <v>-9180</v>
      </c>
      <c r="G8" s="85">
        <f t="shared" si="1"/>
        <v>287157</v>
      </c>
      <c r="H8" s="166">
        <f t="shared" si="2"/>
        <v>2.4076996887297079E-2</v>
      </c>
    </row>
    <row r="9" spans="1:8">
      <c r="B9" s="22" t="s">
        <v>188</v>
      </c>
      <c r="C9" s="24">
        <f>HR!E28</f>
        <v>24600</v>
      </c>
      <c r="D9" s="24">
        <f>HR!F28</f>
        <v>0</v>
      </c>
      <c r="E9" s="24">
        <f t="shared" si="0"/>
        <v>24600</v>
      </c>
      <c r="F9" s="24">
        <f>HR!H28</f>
        <v>113000</v>
      </c>
      <c r="G9" s="85">
        <f t="shared" si="1"/>
        <v>137600</v>
      </c>
      <c r="H9" s="166">
        <f t="shared" si="2"/>
        <v>1.1537224485880819E-2</v>
      </c>
    </row>
    <row r="10" spans="1:8">
      <c r="B10" s="22" t="s">
        <v>752</v>
      </c>
      <c r="C10" s="24">
        <f>Testing!E29</f>
        <v>57572</v>
      </c>
      <c r="D10" s="24">
        <f>Testing!F29</f>
        <v>0</v>
      </c>
      <c r="E10" s="24">
        <f t="shared" si="0"/>
        <v>57572</v>
      </c>
      <c r="F10" s="24">
        <f>Testing!H29</f>
        <v>390</v>
      </c>
      <c r="G10" s="85">
        <f t="shared" si="1"/>
        <v>57962</v>
      </c>
      <c r="H10" s="166">
        <f t="shared" si="2"/>
        <v>4.85988812246093E-3</v>
      </c>
    </row>
    <row r="11" spans="1:8">
      <c r="B11" s="22" t="s">
        <v>248</v>
      </c>
      <c r="C11" s="24">
        <f>'Bd of Ed'!E28</f>
        <v>167303</v>
      </c>
      <c r="D11" s="24">
        <f>'Bd of Ed'!F28</f>
        <v>0</v>
      </c>
      <c r="E11" s="24">
        <f t="shared" si="0"/>
        <v>167303</v>
      </c>
      <c r="F11" s="24">
        <f>'Bd of Ed'!H28</f>
        <v>0</v>
      </c>
      <c r="G11" s="85">
        <f t="shared" si="1"/>
        <v>167303</v>
      </c>
      <c r="H11" s="166">
        <f t="shared" si="2"/>
        <v>1.4027705437218886E-2</v>
      </c>
    </row>
    <row r="12" spans="1:8">
      <c r="B12" s="22" t="s">
        <v>285</v>
      </c>
      <c r="C12" s="24">
        <f>Supt!E25</f>
        <v>74911</v>
      </c>
      <c r="D12" s="24">
        <f>Supt!F25</f>
        <v>0</v>
      </c>
      <c r="E12" s="24">
        <f t="shared" si="0"/>
        <v>74911</v>
      </c>
      <c r="F12" s="24">
        <f>Supt!H25</f>
        <v>576</v>
      </c>
      <c r="G12" s="85">
        <f t="shared" si="1"/>
        <v>75487</v>
      </c>
      <c r="H12" s="166">
        <f t="shared" si="2"/>
        <v>6.3292911683552715E-3</v>
      </c>
    </row>
    <row r="13" spans="1:8">
      <c r="B13" s="147" t="s">
        <v>300</v>
      </c>
      <c r="C13" s="145">
        <f>'Non-Instr'!E27</f>
        <v>1115021</v>
      </c>
      <c r="D13" s="145">
        <f>'Non-Instr'!F27</f>
        <v>-129230</v>
      </c>
      <c r="E13" s="145">
        <f t="shared" si="0"/>
        <v>985791</v>
      </c>
      <c r="F13" s="145">
        <f>'Non-Instr'!H27</f>
        <v>54331</v>
      </c>
      <c r="G13" s="148">
        <f t="shared" si="1"/>
        <v>1040122</v>
      </c>
      <c r="H13" s="165">
        <f t="shared" si="2"/>
        <v>8.7210181734762568E-2</v>
      </c>
    </row>
    <row r="14" spans="1:8">
      <c r="B14" s="22" t="s">
        <v>753</v>
      </c>
      <c r="C14" s="24">
        <f>'Sch Ldrshp'!E28</f>
        <v>508986</v>
      </c>
      <c r="D14" s="24">
        <f>'Sch Ldrshp'!F28</f>
        <v>21755</v>
      </c>
      <c r="E14" s="24">
        <f t="shared" si="0"/>
        <v>530741</v>
      </c>
      <c r="F14" s="24">
        <f>'Sch Ldrshp'!H28</f>
        <v>29723</v>
      </c>
      <c r="G14" s="85">
        <f t="shared" si="1"/>
        <v>560464</v>
      </c>
      <c r="H14" s="166">
        <f t="shared" si="2"/>
        <v>4.6992725176269672E-2</v>
      </c>
    </row>
    <row r="15" spans="1:8">
      <c r="B15" s="22" t="s">
        <v>357</v>
      </c>
      <c r="C15" s="24">
        <f>'Instr Support'!E29</f>
        <v>114427</v>
      </c>
      <c r="D15" s="24">
        <f>'Instr Support'!F29</f>
        <v>76968</v>
      </c>
      <c r="E15" s="24">
        <f t="shared" si="0"/>
        <v>191395</v>
      </c>
      <c r="F15" s="24">
        <f>'Instr Support'!H29</f>
        <v>158525</v>
      </c>
      <c r="G15" s="85">
        <f t="shared" si="1"/>
        <v>349920</v>
      </c>
      <c r="H15" s="166">
        <f t="shared" si="2"/>
        <v>2.9339430175141106E-2</v>
      </c>
    </row>
    <row r="16" spans="1:8">
      <c r="B16" s="22" t="s">
        <v>393</v>
      </c>
      <c r="C16" s="24">
        <f>'Empl Benef'!E37</f>
        <v>614430</v>
      </c>
      <c r="D16" s="24">
        <f>'Empl Benef'!F37</f>
        <v>689</v>
      </c>
      <c r="E16" s="24">
        <f t="shared" si="0"/>
        <v>615119</v>
      </c>
      <c r="F16" s="24">
        <f>'Empl Benef'!H37</f>
        <v>-54367</v>
      </c>
      <c r="G16" s="85">
        <f t="shared" si="1"/>
        <v>560752</v>
      </c>
      <c r="H16" s="166">
        <f t="shared" si="2"/>
        <v>4.7016872855426169E-2</v>
      </c>
    </row>
    <row r="17" spans="1:8">
      <c r="B17" s="22" t="s">
        <v>443</v>
      </c>
      <c r="C17" s="24">
        <f>'Natl Boards'!E35</f>
        <v>18086</v>
      </c>
      <c r="D17" s="24">
        <f>'Natl Boards'!F35</f>
        <v>0</v>
      </c>
      <c r="E17" s="24">
        <f t="shared" si="0"/>
        <v>18086</v>
      </c>
      <c r="F17" s="24">
        <f>'Natl Boards'!H35</f>
        <v>-10000</v>
      </c>
      <c r="G17" s="85">
        <f t="shared" si="1"/>
        <v>8086</v>
      </c>
      <c r="H17" s="166">
        <f t="shared" si="2"/>
        <v>6.7797963076186266E-4</v>
      </c>
    </row>
    <row r="18" spans="1:8">
      <c r="B18" s="45" t="s">
        <v>458</v>
      </c>
      <c r="C18" s="46">
        <f>CTE!E40</f>
        <v>276751</v>
      </c>
      <c r="D18" s="46">
        <f>CTE!F40</f>
        <v>-56997</v>
      </c>
      <c r="E18" s="46">
        <f t="shared" si="0"/>
        <v>219754</v>
      </c>
      <c r="F18" s="46">
        <f>CTE!H40</f>
        <v>1314</v>
      </c>
      <c r="G18" s="85">
        <f t="shared" si="1"/>
        <v>221068</v>
      </c>
      <c r="H18" s="166">
        <f t="shared" si="2"/>
        <v>1.8535691443638813E-2</v>
      </c>
    </row>
    <row r="19" spans="1:8">
      <c r="B19" s="45" t="s">
        <v>498</v>
      </c>
      <c r="C19" s="46">
        <f>Technology!E20</f>
        <v>213450</v>
      </c>
      <c r="D19" s="46">
        <f>Technology!F20</f>
        <v>0</v>
      </c>
      <c r="E19" s="46">
        <f t="shared" si="0"/>
        <v>213450</v>
      </c>
      <c r="F19" s="46">
        <f>Technology!H20</f>
        <v>2156</v>
      </c>
      <c r="G19" s="85">
        <f t="shared" si="1"/>
        <v>215606</v>
      </c>
      <c r="H19" s="166">
        <f t="shared" si="2"/>
        <v>1.8077724000747235E-2</v>
      </c>
    </row>
    <row r="20" spans="1:8">
      <c r="B20" s="45" t="s">
        <v>516</v>
      </c>
      <c r="C20" s="46">
        <f>'Teach Asst'!E16</f>
        <v>0</v>
      </c>
      <c r="D20" s="46">
        <f>'Teach Asst'!F16</f>
        <v>200000</v>
      </c>
      <c r="E20" s="46">
        <f t="shared" si="0"/>
        <v>200000</v>
      </c>
      <c r="F20" s="46">
        <f>'Teach Asst'!H16</f>
        <v>165084</v>
      </c>
      <c r="G20" s="85">
        <f t="shared" si="1"/>
        <v>365084</v>
      </c>
      <c r="H20" s="166">
        <f t="shared" si="2"/>
        <v>3.06108725596171E-2</v>
      </c>
    </row>
    <row r="21" spans="1:8">
      <c r="A21" s="22" t="s">
        <v>59</v>
      </c>
      <c r="B21" s="45" t="s">
        <v>523</v>
      </c>
      <c r="C21" s="46">
        <f>Excep!E20</f>
        <v>244849</v>
      </c>
      <c r="D21" s="46">
        <f>Excep!F20</f>
        <v>-889</v>
      </c>
      <c r="E21" s="46">
        <f t="shared" si="0"/>
        <v>243960</v>
      </c>
      <c r="F21" s="46">
        <f>Excep!H20</f>
        <v>7425</v>
      </c>
      <c r="G21" s="85">
        <f t="shared" si="1"/>
        <v>251385</v>
      </c>
      <c r="H21" s="166">
        <f t="shared" si="2"/>
        <v>2.1077653905400798E-2</v>
      </c>
    </row>
    <row r="22" spans="1:8">
      <c r="B22" s="45" t="s">
        <v>754</v>
      </c>
      <c r="C22" s="46">
        <f>LEP!E19</f>
        <v>5000</v>
      </c>
      <c r="D22" s="46">
        <f>LEP!F19</f>
        <v>0</v>
      </c>
      <c r="E22" s="46">
        <f t="shared" si="0"/>
        <v>5000</v>
      </c>
      <c r="F22" s="46">
        <f>LEP!H19</f>
        <v>0</v>
      </c>
      <c r="G22" s="85">
        <f t="shared" si="1"/>
        <v>5000</v>
      </c>
      <c r="H22" s="166">
        <f t="shared" si="2"/>
        <v>4.1923054091136695E-4</v>
      </c>
    </row>
    <row r="23" spans="1:8">
      <c r="B23" s="45" t="s">
        <v>545</v>
      </c>
      <c r="C23" s="46">
        <f>Trans!E30</f>
        <v>301896</v>
      </c>
      <c r="D23" s="46">
        <f>Trans!F30</f>
        <v>0</v>
      </c>
      <c r="E23" s="46">
        <f t="shared" si="0"/>
        <v>301896</v>
      </c>
      <c r="F23" s="46">
        <f>Trans!H30</f>
        <v>-20852</v>
      </c>
      <c r="G23" s="85">
        <f t="shared" si="1"/>
        <v>281044</v>
      </c>
      <c r="H23" s="166">
        <f t="shared" si="2"/>
        <v>2.3564445627978842E-2</v>
      </c>
    </row>
    <row r="24" spans="1:8">
      <c r="B24" s="45" t="s">
        <v>755</v>
      </c>
      <c r="C24" s="46">
        <f>'Instr Matls'!E35</f>
        <v>244450</v>
      </c>
      <c r="D24" s="46">
        <f>'Instr Matls'!F35</f>
        <v>0</v>
      </c>
      <c r="E24" s="46">
        <f t="shared" si="0"/>
        <v>244450</v>
      </c>
      <c r="F24" s="46">
        <f>'Instr Matls'!H35</f>
        <v>0</v>
      </c>
      <c r="G24" s="85">
        <f t="shared" si="1"/>
        <v>244450</v>
      </c>
      <c r="H24" s="166">
        <f t="shared" si="2"/>
        <v>2.0496181145156729E-2</v>
      </c>
    </row>
    <row r="25" spans="1:8">
      <c r="B25" s="97" t="s">
        <v>592</v>
      </c>
      <c r="C25" s="46">
        <f>'Public Info'!E33</f>
        <v>146988</v>
      </c>
      <c r="D25" s="46">
        <f>'Public Info'!F33</f>
        <v>0</v>
      </c>
      <c r="E25" s="46">
        <f t="shared" si="0"/>
        <v>146988</v>
      </c>
      <c r="F25" s="46">
        <f>'Public Info'!H33</f>
        <v>1746</v>
      </c>
      <c r="G25" s="85">
        <f t="shared" si="1"/>
        <v>148734</v>
      </c>
      <c r="H25" s="166">
        <f t="shared" si="2"/>
        <v>1.2470767054382251E-2</v>
      </c>
    </row>
    <row r="26" spans="1:8">
      <c r="B26" s="144" t="s">
        <v>756</v>
      </c>
      <c r="C26" s="145">
        <f>'Oper Plant'!E29</f>
        <v>1721058</v>
      </c>
      <c r="D26" s="145">
        <f>'Oper Plant'!F29</f>
        <v>-21377</v>
      </c>
      <c r="E26" s="145">
        <f t="shared" si="0"/>
        <v>1699681</v>
      </c>
      <c r="F26" s="145">
        <f>'Oper Plant'!H29</f>
        <v>38735</v>
      </c>
      <c r="G26" s="148">
        <f t="shared" si="1"/>
        <v>1738416</v>
      </c>
      <c r="H26" s="165">
        <f t="shared" si="2"/>
        <v>0.14575941600179498</v>
      </c>
    </row>
    <row r="27" spans="1:8">
      <c r="B27" s="45" t="s">
        <v>757</v>
      </c>
      <c r="C27" s="46">
        <f>Maint!E28</f>
        <v>732832</v>
      </c>
      <c r="D27" s="46">
        <f>Maint!F28</f>
        <v>0</v>
      </c>
      <c r="E27" s="46">
        <f t="shared" si="0"/>
        <v>732832</v>
      </c>
      <c r="F27" s="46">
        <f>Maint!H28</f>
        <v>0</v>
      </c>
      <c r="G27" s="85">
        <f t="shared" si="1"/>
        <v>732832</v>
      </c>
      <c r="H27" s="166">
        <f t="shared" si="2"/>
        <v>6.1445111151431774E-2</v>
      </c>
    </row>
    <row r="28" spans="1:8">
      <c r="B28" s="45" t="s">
        <v>686</v>
      </c>
      <c r="C28" s="46">
        <f>'HS Athletics'!E23</f>
        <v>264070</v>
      </c>
      <c r="D28" s="46">
        <f>'HS Athletics'!F23</f>
        <v>-57400</v>
      </c>
      <c r="E28" s="46">
        <f t="shared" si="0"/>
        <v>206670</v>
      </c>
      <c r="F28" s="46">
        <f>'HS Athletics'!H23</f>
        <v>2500</v>
      </c>
      <c r="G28" s="85">
        <f t="shared" si="1"/>
        <v>209170</v>
      </c>
      <c r="H28" s="166">
        <f t="shared" si="2"/>
        <v>1.7538090448486126E-2</v>
      </c>
    </row>
    <row r="29" spans="1:8">
      <c r="B29" s="22" t="s">
        <v>733</v>
      </c>
      <c r="C29" s="24">
        <f>'Arts Education'!E28</f>
        <v>68224</v>
      </c>
      <c r="D29" s="24">
        <f>'Arts Education'!F28</f>
        <v>0</v>
      </c>
      <c r="E29" s="24">
        <f t="shared" si="0"/>
        <v>68224</v>
      </c>
      <c r="F29" s="24">
        <f>'Arts Education'!H28</f>
        <v>0</v>
      </c>
      <c r="G29" s="85">
        <f t="shared" si="1"/>
        <v>68224</v>
      </c>
      <c r="H29" s="166">
        <f t="shared" si="2"/>
        <v>5.7203168846274195E-3</v>
      </c>
    </row>
    <row r="30" spans="1:8">
      <c r="B30" s="83" t="s">
        <v>734</v>
      </c>
      <c r="C30" s="24">
        <f>'MS Athletics'!E19</f>
        <v>59293</v>
      </c>
      <c r="D30" s="24">
        <f>'MS Athletics'!F19</f>
        <v>0</v>
      </c>
      <c r="E30" s="24">
        <f t="shared" si="0"/>
        <v>59293</v>
      </c>
      <c r="F30" s="24">
        <f>'MS Athletics'!H19</f>
        <v>600</v>
      </c>
      <c r="G30" s="85">
        <f t="shared" si="1"/>
        <v>59893</v>
      </c>
      <c r="H30" s="166">
        <f t="shared" si="2"/>
        <v>5.0217949573609002E-3</v>
      </c>
    </row>
    <row r="31" spans="1:8">
      <c r="B31" s="83" t="s">
        <v>745</v>
      </c>
      <c r="C31" s="86">
        <f>'504'!E15</f>
        <v>2000</v>
      </c>
      <c r="D31" s="86">
        <f>'504'!F15</f>
        <v>0</v>
      </c>
      <c r="E31" s="86">
        <f t="shared" si="0"/>
        <v>2000</v>
      </c>
      <c r="F31" s="86">
        <f>'504'!H15</f>
        <v>0</v>
      </c>
      <c r="G31" s="150">
        <f t="shared" si="1"/>
        <v>2000</v>
      </c>
      <c r="H31" s="167">
        <f t="shared" si="2"/>
        <v>1.6769221636454677E-4</v>
      </c>
    </row>
    <row r="34" spans="1:8" ht="13.5" thickBot="1">
      <c r="B34" s="83" t="s">
        <v>758</v>
      </c>
      <c r="C34" s="87">
        <f>SUM(C5:C31)</f>
        <v>11375483</v>
      </c>
      <c r="D34" s="87">
        <f>SUM(D5:D31)</f>
        <v>-3845</v>
      </c>
      <c r="E34" s="87">
        <f>SUM(E5:E31)</f>
        <v>11371638</v>
      </c>
      <c r="F34" s="87">
        <f t="shared" ref="F34:G34" si="3">SUM(F5:F31)</f>
        <v>554974</v>
      </c>
      <c r="G34" s="87">
        <f t="shared" si="3"/>
        <v>11926612</v>
      </c>
      <c r="H34" s="146">
        <f>SUM(H5:H31)</f>
        <v>1.0000000000000002</v>
      </c>
    </row>
    <row r="35" spans="1:8" ht="13.5" thickTop="1">
      <c r="A35" s="22" t="s">
        <v>59</v>
      </c>
      <c r="B35" s="153"/>
      <c r="C35" s="153"/>
      <c r="D35" s="153"/>
      <c r="E35" s="153"/>
      <c r="F35" s="153"/>
      <c r="G35" s="153"/>
      <c r="H35" s="153"/>
    </row>
    <row r="36" spans="1:8">
      <c r="A36" s="22" t="s">
        <v>59</v>
      </c>
    </row>
    <row r="37" spans="1:8">
      <c r="C37" s="24"/>
      <c r="D37" s="24"/>
      <c r="E37" s="24"/>
      <c r="F37" s="24"/>
      <c r="G37" s="24"/>
      <c r="H37" s="24"/>
    </row>
    <row r="45" spans="1:8">
      <c r="C45" s="22" t="s">
        <v>59</v>
      </c>
    </row>
    <row r="47" spans="1:8">
      <c r="C47" s="24"/>
      <c r="D47" s="24"/>
      <c r="E47" s="24"/>
      <c r="F47" s="24"/>
      <c r="G47" s="24"/>
      <c r="H47" s="24"/>
    </row>
  </sheetData>
  <mergeCells count="1">
    <mergeCell ref="B1:H1"/>
  </mergeCells>
  <printOptions gridLines="1"/>
  <pageMargins left="0.75" right="0.75" top="1" bottom="1" header="0.5" footer="0.25"/>
  <pageSetup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view="pageLayout" zoomScaleNormal="100" workbookViewId="0">
      <selection activeCell="J35" sqref="J35"/>
    </sheetView>
  </sheetViews>
  <sheetFormatPr defaultRowHeight="12.75"/>
  <cols>
    <col min="1" max="1" width="20.7109375" style="22" customWidth="1"/>
    <col min="2" max="2" width="35.7109375" style="22" customWidth="1"/>
    <col min="3" max="3" width="15.85546875" style="22" hidden="1" customWidth="1"/>
    <col min="4" max="7" width="15.7109375" style="22" hidden="1" customWidth="1"/>
    <col min="8" max="10" width="15.7109375" style="22" customWidth="1"/>
    <col min="11" max="11" width="31.28515625" style="22" customWidth="1"/>
    <col min="12" max="12" width="9.140625" style="22"/>
    <col min="13" max="13" width="11.28515625" style="22" bestFit="1" customWidth="1"/>
    <col min="14" max="261" width="9.140625" style="22"/>
    <col min="262" max="262" width="20.7109375" style="22" customWidth="1"/>
    <col min="263" max="263" width="26.85546875" style="22" customWidth="1"/>
    <col min="264" max="264" width="15.85546875" style="22" customWidth="1"/>
    <col min="265" max="266" width="15.7109375" style="22" customWidth="1"/>
    <col min="267" max="267" width="28.85546875" style="22" customWidth="1"/>
    <col min="268" max="517" width="9.140625" style="22"/>
    <col min="518" max="518" width="20.7109375" style="22" customWidth="1"/>
    <col min="519" max="519" width="26.85546875" style="22" customWidth="1"/>
    <col min="520" max="520" width="15.85546875" style="22" customWidth="1"/>
    <col min="521" max="522" width="15.7109375" style="22" customWidth="1"/>
    <col min="523" max="523" width="28.85546875" style="22" customWidth="1"/>
    <col min="524" max="773" width="9.140625" style="22"/>
    <col min="774" max="774" width="20.7109375" style="22" customWidth="1"/>
    <col min="775" max="775" width="26.85546875" style="22" customWidth="1"/>
    <col min="776" max="776" width="15.85546875" style="22" customWidth="1"/>
    <col min="777" max="778" width="15.7109375" style="22" customWidth="1"/>
    <col min="779" max="779" width="28.85546875" style="22" customWidth="1"/>
    <col min="780" max="1029" width="9.140625" style="22"/>
    <col min="1030" max="1030" width="20.7109375" style="22" customWidth="1"/>
    <col min="1031" max="1031" width="26.85546875" style="22" customWidth="1"/>
    <col min="1032" max="1032" width="15.85546875" style="22" customWidth="1"/>
    <col min="1033" max="1034" width="15.7109375" style="22" customWidth="1"/>
    <col min="1035" max="1035" width="28.85546875" style="22" customWidth="1"/>
    <col min="1036" max="1285" width="9.140625" style="22"/>
    <col min="1286" max="1286" width="20.7109375" style="22" customWidth="1"/>
    <col min="1287" max="1287" width="26.85546875" style="22" customWidth="1"/>
    <col min="1288" max="1288" width="15.85546875" style="22" customWidth="1"/>
    <col min="1289" max="1290" width="15.7109375" style="22" customWidth="1"/>
    <col min="1291" max="1291" width="28.85546875" style="22" customWidth="1"/>
    <col min="1292" max="1541" width="9.140625" style="22"/>
    <col min="1542" max="1542" width="20.7109375" style="22" customWidth="1"/>
    <col min="1543" max="1543" width="26.85546875" style="22" customWidth="1"/>
    <col min="1544" max="1544" width="15.85546875" style="22" customWidth="1"/>
    <col min="1545" max="1546" width="15.7109375" style="22" customWidth="1"/>
    <col min="1547" max="1547" width="28.85546875" style="22" customWidth="1"/>
    <col min="1548" max="1797" width="9.140625" style="22"/>
    <col min="1798" max="1798" width="20.7109375" style="22" customWidth="1"/>
    <col min="1799" max="1799" width="26.85546875" style="22" customWidth="1"/>
    <col min="1800" max="1800" width="15.85546875" style="22" customWidth="1"/>
    <col min="1801" max="1802" width="15.7109375" style="22" customWidth="1"/>
    <col min="1803" max="1803" width="28.85546875" style="22" customWidth="1"/>
    <col min="1804" max="2053" width="9.140625" style="22"/>
    <col min="2054" max="2054" width="20.7109375" style="22" customWidth="1"/>
    <col min="2055" max="2055" width="26.85546875" style="22" customWidth="1"/>
    <col min="2056" max="2056" width="15.85546875" style="22" customWidth="1"/>
    <col min="2057" max="2058" width="15.7109375" style="22" customWidth="1"/>
    <col min="2059" max="2059" width="28.85546875" style="22" customWidth="1"/>
    <col min="2060" max="2309" width="9.140625" style="22"/>
    <col min="2310" max="2310" width="20.7109375" style="22" customWidth="1"/>
    <col min="2311" max="2311" width="26.85546875" style="22" customWidth="1"/>
    <col min="2312" max="2312" width="15.85546875" style="22" customWidth="1"/>
    <col min="2313" max="2314" width="15.7109375" style="22" customWidth="1"/>
    <col min="2315" max="2315" width="28.85546875" style="22" customWidth="1"/>
    <col min="2316" max="2565" width="9.140625" style="22"/>
    <col min="2566" max="2566" width="20.7109375" style="22" customWidth="1"/>
    <col min="2567" max="2567" width="26.85546875" style="22" customWidth="1"/>
    <col min="2568" max="2568" width="15.85546875" style="22" customWidth="1"/>
    <col min="2569" max="2570" width="15.7109375" style="22" customWidth="1"/>
    <col min="2571" max="2571" width="28.85546875" style="22" customWidth="1"/>
    <col min="2572" max="2821" width="9.140625" style="22"/>
    <col min="2822" max="2822" width="20.7109375" style="22" customWidth="1"/>
    <col min="2823" max="2823" width="26.85546875" style="22" customWidth="1"/>
    <col min="2824" max="2824" width="15.85546875" style="22" customWidth="1"/>
    <col min="2825" max="2826" width="15.7109375" style="22" customWidth="1"/>
    <col min="2827" max="2827" width="28.85546875" style="22" customWidth="1"/>
    <col min="2828" max="3077" width="9.140625" style="22"/>
    <col min="3078" max="3078" width="20.7109375" style="22" customWidth="1"/>
    <col min="3079" max="3079" width="26.85546875" style="22" customWidth="1"/>
    <col min="3080" max="3080" width="15.85546875" style="22" customWidth="1"/>
    <col min="3081" max="3082" width="15.7109375" style="22" customWidth="1"/>
    <col min="3083" max="3083" width="28.85546875" style="22" customWidth="1"/>
    <col min="3084" max="3333" width="9.140625" style="22"/>
    <col min="3334" max="3334" width="20.7109375" style="22" customWidth="1"/>
    <col min="3335" max="3335" width="26.85546875" style="22" customWidth="1"/>
    <col min="3336" max="3336" width="15.85546875" style="22" customWidth="1"/>
    <col min="3337" max="3338" width="15.7109375" style="22" customWidth="1"/>
    <col min="3339" max="3339" width="28.85546875" style="22" customWidth="1"/>
    <col min="3340" max="3589" width="9.140625" style="22"/>
    <col min="3590" max="3590" width="20.7109375" style="22" customWidth="1"/>
    <col min="3591" max="3591" width="26.85546875" style="22" customWidth="1"/>
    <col min="3592" max="3592" width="15.85546875" style="22" customWidth="1"/>
    <col min="3593" max="3594" width="15.7109375" style="22" customWidth="1"/>
    <col min="3595" max="3595" width="28.85546875" style="22" customWidth="1"/>
    <col min="3596" max="3845" width="9.140625" style="22"/>
    <col min="3846" max="3846" width="20.7109375" style="22" customWidth="1"/>
    <col min="3847" max="3847" width="26.85546875" style="22" customWidth="1"/>
    <col min="3848" max="3848" width="15.85546875" style="22" customWidth="1"/>
    <col min="3849" max="3850" width="15.7109375" style="22" customWidth="1"/>
    <col min="3851" max="3851" width="28.85546875" style="22" customWidth="1"/>
    <col min="3852" max="4101" width="9.140625" style="22"/>
    <col min="4102" max="4102" width="20.7109375" style="22" customWidth="1"/>
    <col min="4103" max="4103" width="26.85546875" style="22" customWidth="1"/>
    <col min="4104" max="4104" width="15.85546875" style="22" customWidth="1"/>
    <col min="4105" max="4106" width="15.7109375" style="22" customWidth="1"/>
    <col min="4107" max="4107" width="28.85546875" style="22" customWidth="1"/>
    <col min="4108" max="4357" width="9.140625" style="22"/>
    <col min="4358" max="4358" width="20.7109375" style="22" customWidth="1"/>
    <col min="4359" max="4359" width="26.85546875" style="22" customWidth="1"/>
    <col min="4360" max="4360" width="15.85546875" style="22" customWidth="1"/>
    <col min="4361" max="4362" width="15.7109375" style="22" customWidth="1"/>
    <col min="4363" max="4363" width="28.85546875" style="22" customWidth="1"/>
    <col min="4364" max="4613" width="9.140625" style="22"/>
    <col min="4614" max="4614" width="20.7109375" style="22" customWidth="1"/>
    <col min="4615" max="4615" width="26.85546875" style="22" customWidth="1"/>
    <col min="4616" max="4616" width="15.85546875" style="22" customWidth="1"/>
    <col min="4617" max="4618" width="15.7109375" style="22" customWidth="1"/>
    <col min="4619" max="4619" width="28.85546875" style="22" customWidth="1"/>
    <col min="4620" max="4869" width="9.140625" style="22"/>
    <col min="4870" max="4870" width="20.7109375" style="22" customWidth="1"/>
    <col min="4871" max="4871" width="26.85546875" style="22" customWidth="1"/>
    <col min="4872" max="4872" width="15.85546875" style="22" customWidth="1"/>
    <col min="4873" max="4874" width="15.7109375" style="22" customWidth="1"/>
    <col min="4875" max="4875" width="28.85546875" style="22" customWidth="1"/>
    <col min="4876" max="5125" width="9.140625" style="22"/>
    <col min="5126" max="5126" width="20.7109375" style="22" customWidth="1"/>
    <col min="5127" max="5127" width="26.85546875" style="22" customWidth="1"/>
    <col min="5128" max="5128" width="15.85546875" style="22" customWidth="1"/>
    <col min="5129" max="5130" width="15.7109375" style="22" customWidth="1"/>
    <col min="5131" max="5131" width="28.85546875" style="22" customWidth="1"/>
    <col min="5132" max="5381" width="9.140625" style="22"/>
    <col min="5382" max="5382" width="20.7109375" style="22" customWidth="1"/>
    <col min="5383" max="5383" width="26.85546875" style="22" customWidth="1"/>
    <col min="5384" max="5384" width="15.85546875" style="22" customWidth="1"/>
    <col min="5385" max="5386" width="15.7109375" style="22" customWidth="1"/>
    <col min="5387" max="5387" width="28.85546875" style="22" customWidth="1"/>
    <col min="5388" max="5637" width="9.140625" style="22"/>
    <col min="5638" max="5638" width="20.7109375" style="22" customWidth="1"/>
    <col min="5639" max="5639" width="26.85546875" style="22" customWidth="1"/>
    <col min="5640" max="5640" width="15.85546875" style="22" customWidth="1"/>
    <col min="5641" max="5642" width="15.7109375" style="22" customWidth="1"/>
    <col min="5643" max="5643" width="28.85546875" style="22" customWidth="1"/>
    <col min="5644" max="5893" width="9.140625" style="22"/>
    <col min="5894" max="5894" width="20.7109375" style="22" customWidth="1"/>
    <col min="5895" max="5895" width="26.85546875" style="22" customWidth="1"/>
    <col min="5896" max="5896" width="15.85546875" style="22" customWidth="1"/>
    <col min="5897" max="5898" width="15.7109375" style="22" customWidth="1"/>
    <col min="5899" max="5899" width="28.85546875" style="22" customWidth="1"/>
    <col min="5900" max="6149" width="9.140625" style="22"/>
    <col min="6150" max="6150" width="20.7109375" style="22" customWidth="1"/>
    <col min="6151" max="6151" width="26.85546875" style="22" customWidth="1"/>
    <col min="6152" max="6152" width="15.85546875" style="22" customWidth="1"/>
    <col min="6153" max="6154" width="15.7109375" style="22" customWidth="1"/>
    <col min="6155" max="6155" width="28.85546875" style="22" customWidth="1"/>
    <col min="6156" max="6405" width="9.140625" style="22"/>
    <col min="6406" max="6406" width="20.7109375" style="22" customWidth="1"/>
    <col min="6407" max="6407" width="26.85546875" style="22" customWidth="1"/>
    <col min="6408" max="6408" width="15.85546875" style="22" customWidth="1"/>
    <col min="6409" max="6410" width="15.7109375" style="22" customWidth="1"/>
    <col min="6411" max="6411" width="28.85546875" style="22" customWidth="1"/>
    <col min="6412" max="6661" width="9.140625" style="22"/>
    <col min="6662" max="6662" width="20.7109375" style="22" customWidth="1"/>
    <col min="6663" max="6663" width="26.85546875" style="22" customWidth="1"/>
    <col min="6664" max="6664" width="15.85546875" style="22" customWidth="1"/>
    <col min="6665" max="6666" width="15.7109375" style="22" customWidth="1"/>
    <col min="6667" max="6667" width="28.85546875" style="22" customWidth="1"/>
    <col min="6668" max="6917" width="9.140625" style="22"/>
    <col min="6918" max="6918" width="20.7109375" style="22" customWidth="1"/>
    <col min="6919" max="6919" width="26.85546875" style="22" customWidth="1"/>
    <col min="6920" max="6920" width="15.85546875" style="22" customWidth="1"/>
    <col min="6921" max="6922" width="15.7109375" style="22" customWidth="1"/>
    <col min="6923" max="6923" width="28.85546875" style="22" customWidth="1"/>
    <col min="6924" max="7173" width="9.140625" style="22"/>
    <col min="7174" max="7174" width="20.7109375" style="22" customWidth="1"/>
    <col min="7175" max="7175" width="26.85546875" style="22" customWidth="1"/>
    <col min="7176" max="7176" width="15.85546875" style="22" customWidth="1"/>
    <col min="7177" max="7178" width="15.7109375" style="22" customWidth="1"/>
    <col min="7179" max="7179" width="28.85546875" style="22" customWidth="1"/>
    <col min="7180" max="7429" width="9.140625" style="22"/>
    <col min="7430" max="7430" width="20.7109375" style="22" customWidth="1"/>
    <col min="7431" max="7431" width="26.85546875" style="22" customWidth="1"/>
    <col min="7432" max="7432" width="15.85546875" style="22" customWidth="1"/>
    <col min="7433" max="7434" width="15.7109375" style="22" customWidth="1"/>
    <col min="7435" max="7435" width="28.85546875" style="22" customWidth="1"/>
    <col min="7436" max="7685" width="9.140625" style="22"/>
    <col min="7686" max="7686" width="20.7109375" style="22" customWidth="1"/>
    <col min="7687" max="7687" width="26.85546875" style="22" customWidth="1"/>
    <col min="7688" max="7688" width="15.85546875" style="22" customWidth="1"/>
    <col min="7689" max="7690" width="15.7109375" style="22" customWidth="1"/>
    <col min="7691" max="7691" width="28.85546875" style="22" customWidth="1"/>
    <col min="7692" max="7941" width="9.140625" style="22"/>
    <col min="7942" max="7942" width="20.7109375" style="22" customWidth="1"/>
    <col min="7943" max="7943" width="26.85546875" style="22" customWidth="1"/>
    <col min="7944" max="7944" width="15.85546875" style="22" customWidth="1"/>
    <col min="7945" max="7946" width="15.7109375" style="22" customWidth="1"/>
    <col min="7947" max="7947" width="28.85546875" style="22" customWidth="1"/>
    <col min="7948" max="8197" width="9.140625" style="22"/>
    <col min="8198" max="8198" width="20.7109375" style="22" customWidth="1"/>
    <col min="8199" max="8199" width="26.85546875" style="22" customWidth="1"/>
    <col min="8200" max="8200" width="15.85546875" style="22" customWidth="1"/>
    <col min="8201" max="8202" width="15.7109375" style="22" customWidth="1"/>
    <col min="8203" max="8203" width="28.85546875" style="22" customWidth="1"/>
    <col min="8204" max="8453" width="9.140625" style="22"/>
    <col min="8454" max="8454" width="20.7109375" style="22" customWidth="1"/>
    <col min="8455" max="8455" width="26.85546875" style="22" customWidth="1"/>
    <col min="8456" max="8456" width="15.85546875" style="22" customWidth="1"/>
    <col min="8457" max="8458" width="15.7109375" style="22" customWidth="1"/>
    <col min="8459" max="8459" width="28.85546875" style="22" customWidth="1"/>
    <col min="8460" max="8709" width="9.140625" style="22"/>
    <col min="8710" max="8710" width="20.7109375" style="22" customWidth="1"/>
    <col min="8711" max="8711" width="26.85546875" style="22" customWidth="1"/>
    <col min="8712" max="8712" width="15.85546875" style="22" customWidth="1"/>
    <col min="8713" max="8714" width="15.7109375" style="22" customWidth="1"/>
    <col min="8715" max="8715" width="28.85546875" style="22" customWidth="1"/>
    <col min="8716" max="8965" width="9.140625" style="22"/>
    <col min="8966" max="8966" width="20.7109375" style="22" customWidth="1"/>
    <col min="8967" max="8967" width="26.85546875" style="22" customWidth="1"/>
    <col min="8968" max="8968" width="15.85546875" style="22" customWidth="1"/>
    <col min="8969" max="8970" width="15.7109375" style="22" customWidth="1"/>
    <col min="8971" max="8971" width="28.85546875" style="22" customWidth="1"/>
    <col min="8972" max="9221" width="9.140625" style="22"/>
    <col min="9222" max="9222" width="20.7109375" style="22" customWidth="1"/>
    <col min="9223" max="9223" width="26.85546875" style="22" customWidth="1"/>
    <col min="9224" max="9224" width="15.85546875" style="22" customWidth="1"/>
    <col min="9225" max="9226" width="15.7109375" style="22" customWidth="1"/>
    <col min="9227" max="9227" width="28.85546875" style="22" customWidth="1"/>
    <col min="9228" max="9477" width="9.140625" style="22"/>
    <col min="9478" max="9478" width="20.7109375" style="22" customWidth="1"/>
    <col min="9479" max="9479" width="26.85546875" style="22" customWidth="1"/>
    <col min="9480" max="9480" width="15.85546875" style="22" customWidth="1"/>
    <col min="9481" max="9482" width="15.7109375" style="22" customWidth="1"/>
    <col min="9483" max="9483" width="28.85546875" style="22" customWidth="1"/>
    <col min="9484" max="9733" width="9.140625" style="22"/>
    <col min="9734" max="9734" width="20.7109375" style="22" customWidth="1"/>
    <col min="9735" max="9735" width="26.85546875" style="22" customWidth="1"/>
    <col min="9736" max="9736" width="15.85546875" style="22" customWidth="1"/>
    <col min="9737" max="9738" width="15.7109375" style="22" customWidth="1"/>
    <col min="9739" max="9739" width="28.85546875" style="22" customWidth="1"/>
    <col min="9740" max="9989" width="9.140625" style="22"/>
    <col min="9990" max="9990" width="20.7109375" style="22" customWidth="1"/>
    <col min="9991" max="9991" width="26.85546875" style="22" customWidth="1"/>
    <col min="9992" max="9992" width="15.85546875" style="22" customWidth="1"/>
    <col min="9993" max="9994" width="15.7109375" style="22" customWidth="1"/>
    <col min="9995" max="9995" width="28.85546875" style="22" customWidth="1"/>
    <col min="9996" max="10245" width="9.140625" style="22"/>
    <col min="10246" max="10246" width="20.7109375" style="22" customWidth="1"/>
    <col min="10247" max="10247" width="26.85546875" style="22" customWidth="1"/>
    <col min="10248" max="10248" width="15.85546875" style="22" customWidth="1"/>
    <col min="10249" max="10250" width="15.7109375" style="22" customWidth="1"/>
    <col min="10251" max="10251" width="28.85546875" style="22" customWidth="1"/>
    <col min="10252" max="10501" width="9.140625" style="22"/>
    <col min="10502" max="10502" width="20.7109375" style="22" customWidth="1"/>
    <col min="10503" max="10503" width="26.85546875" style="22" customWidth="1"/>
    <col min="10504" max="10504" width="15.85546875" style="22" customWidth="1"/>
    <col min="10505" max="10506" width="15.7109375" style="22" customWidth="1"/>
    <col min="10507" max="10507" width="28.85546875" style="22" customWidth="1"/>
    <col min="10508" max="10757" width="9.140625" style="22"/>
    <col min="10758" max="10758" width="20.7109375" style="22" customWidth="1"/>
    <col min="10759" max="10759" width="26.85546875" style="22" customWidth="1"/>
    <col min="10760" max="10760" width="15.85546875" style="22" customWidth="1"/>
    <col min="10761" max="10762" width="15.7109375" style="22" customWidth="1"/>
    <col min="10763" max="10763" width="28.85546875" style="22" customWidth="1"/>
    <col min="10764" max="11013" width="9.140625" style="22"/>
    <col min="11014" max="11014" width="20.7109375" style="22" customWidth="1"/>
    <col min="11015" max="11015" width="26.85546875" style="22" customWidth="1"/>
    <col min="11016" max="11016" width="15.85546875" style="22" customWidth="1"/>
    <col min="11017" max="11018" width="15.7109375" style="22" customWidth="1"/>
    <col min="11019" max="11019" width="28.85546875" style="22" customWidth="1"/>
    <col min="11020" max="11269" width="9.140625" style="22"/>
    <col min="11270" max="11270" width="20.7109375" style="22" customWidth="1"/>
    <col min="11271" max="11271" width="26.85546875" style="22" customWidth="1"/>
    <col min="11272" max="11272" width="15.85546875" style="22" customWidth="1"/>
    <col min="11273" max="11274" width="15.7109375" style="22" customWidth="1"/>
    <col min="11275" max="11275" width="28.85546875" style="22" customWidth="1"/>
    <col min="11276" max="11525" width="9.140625" style="22"/>
    <col min="11526" max="11526" width="20.7109375" style="22" customWidth="1"/>
    <col min="11527" max="11527" width="26.85546875" style="22" customWidth="1"/>
    <col min="11528" max="11528" width="15.85546875" style="22" customWidth="1"/>
    <col min="11529" max="11530" width="15.7109375" style="22" customWidth="1"/>
    <col min="11531" max="11531" width="28.85546875" style="22" customWidth="1"/>
    <col min="11532" max="11781" width="9.140625" style="22"/>
    <col min="11782" max="11782" width="20.7109375" style="22" customWidth="1"/>
    <col min="11783" max="11783" width="26.85546875" style="22" customWidth="1"/>
    <col min="11784" max="11784" width="15.85546875" style="22" customWidth="1"/>
    <col min="11785" max="11786" width="15.7109375" style="22" customWidth="1"/>
    <col min="11787" max="11787" width="28.85546875" style="22" customWidth="1"/>
    <col min="11788" max="12037" width="9.140625" style="22"/>
    <col min="12038" max="12038" width="20.7109375" style="22" customWidth="1"/>
    <col min="12039" max="12039" width="26.85546875" style="22" customWidth="1"/>
    <col min="12040" max="12040" width="15.85546875" style="22" customWidth="1"/>
    <col min="12041" max="12042" width="15.7109375" style="22" customWidth="1"/>
    <col min="12043" max="12043" width="28.85546875" style="22" customWidth="1"/>
    <col min="12044" max="12293" width="9.140625" style="22"/>
    <col min="12294" max="12294" width="20.7109375" style="22" customWidth="1"/>
    <col min="12295" max="12295" width="26.85546875" style="22" customWidth="1"/>
    <col min="12296" max="12296" width="15.85546875" style="22" customWidth="1"/>
    <col min="12297" max="12298" width="15.7109375" style="22" customWidth="1"/>
    <col min="12299" max="12299" width="28.85546875" style="22" customWidth="1"/>
    <col min="12300" max="12549" width="9.140625" style="22"/>
    <col min="12550" max="12550" width="20.7109375" style="22" customWidth="1"/>
    <col min="12551" max="12551" width="26.85546875" style="22" customWidth="1"/>
    <col min="12552" max="12552" width="15.85546875" style="22" customWidth="1"/>
    <col min="12553" max="12554" width="15.7109375" style="22" customWidth="1"/>
    <col min="12555" max="12555" width="28.85546875" style="22" customWidth="1"/>
    <col min="12556" max="12805" width="9.140625" style="22"/>
    <col min="12806" max="12806" width="20.7109375" style="22" customWidth="1"/>
    <col min="12807" max="12807" width="26.85546875" style="22" customWidth="1"/>
    <col min="12808" max="12808" width="15.85546875" style="22" customWidth="1"/>
    <col min="12809" max="12810" width="15.7109375" style="22" customWidth="1"/>
    <col min="12811" max="12811" width="28.85546875" style="22" customWidth="1"/>
    <col min="12812" max="13061" width="9.140625" style="22"/>
    <col min="13062" max="13062" width="20.7109375" style="22" customWidth="1"/>
    <col min="13063" max="13063" width="26.85546875" style="22" customWidth="1"/>
    <col min="13064" max="13064" width="15.85546875" style="22" customWidth="1"/>
    <col min="13065" max="13066" width="15.7109375" style="22" customWidth="1"/>
    <col min="13067" max="13067" width="28.85546875" style="22" customWidth="1"/>
    <col min="13068" max="13317" width="9.140625" style="22"/>
    <col min="13318" max="13318" width="20.7109375" style="22" customWidth="1"/>
    <col min="13319" max="13319" width="26.85546875" style="22" customWidth="1"/>
    <col min="13320" max="13320" width="15.85546875" style="22" customWidth="1"/>
    <col min="13321" max="13322" width="15.7109375" style="22" customWidth="1"/>
    <col min="13323" max="13323" width="28.85546875" style="22" customWidth="1"/>
    <col min="13324" max="13573" width="9.140625" style="22"/>
    <col min="13574" max="13574" width="20.7109375" style="22" customWidth="1"/>
    <col min="13575" max="13575" width="26.85546875" style="22" customWidth="1"/>
    <col min="13576" max="13576" width="15.85546875" style="22" customWidth="1"/>
    <col min="13577" max="13578" width="15.7109375" style="22" customWidth="1"/>
    <col min="13579" max="13579" width="28.85546875" style="22" customWidth="1"/>
    <col min="13580" max="13829" width="9.140625" style="22"/>
    <col min="13830" max="13830" width="20.7109375" style="22" customWidth="1"/>
    <col min="13831" max="13831" width="26.85546875" style="22" customWidth="1"/>
    <col min="13832" max="13832" width="15.85546875" style="22" customWidth="1"/>
    <col min="13833" max="13834" width="15.7109375" style="22" customWidth="1"/>
    <col min="13835" max="13835" width="28.85546875" style="22" customWidth="1"/>
    <col min="13836" max="14085" width="9.140625" style="22"/>
    <col min="14086" max="14086" width="20.7109375" style="22" customWidth="1"/>
    <col min="14087" max="14087" width="26.85546875" style="22" customWidth="1"/>
    <col min="14088" max="14088" width="15.85546875" style="22" customWidth="1"/>
    <col min="14089" max="14090" width="15.7109375" style="22" customWidth="1"/>
    <col min="14091" max="14091" width="28.85546875" style="22" customWidth="1"/>
    <col min="14092" max="14341" width="9.140625" style="22"/>
    <col min="14342" max="14342" width="20.7109375" style="22" customWidth="1"/>
    <col min="14343" max="14343" width="26.85546875" style="22" customWidth="1"/>
    <col min="14344" max="14344" width="15.85546875" style="22" customWidth="1"/>
    <col min="14345" max="14346" width="15.7109375" style="22" customWidth="1"/>
    <col min="14347" max="14347" width="28.85546875" style="22" customWidth="1"/>
    <col min="14348" max="14597" width="9.140625" style="22"/>
    <col min="14598" max="14598" width="20.7109375" style="22" customWidth="1"/>
    <col min="14599" max="14599" width="26.85546875" style="22" customWidth="1"/>
    <col min="14600" max="14600" width="15.85546875" style="22" customWidth="1"/>
    <col min="14601" max="14602" width="15.7109375" style="22" customWidth="1"/>
    <col min="14603" max="14603" width="28.85546875" style="22" customWidth="1"/>
    <col min="14604" max="14853" width="9.140625" style="22"/>
    <col min="14854" max="14854" width="20.7109375" style="22" customWidth="1"/>
    <col min="14855" max="14855" width="26.85546875" style="22" customWidth="1"/>
    <col min="14856" max="14856" width="15.85546875" style="22" customWidth="1"/>
    <col min="14857" max="14858" width="15.7109375" style="22" customWidth="1"/>
    <col min="14859" max="14859" width="28.85546875" style="22" customWidth="1"/>
    <col min="14860" max="15109" width="9.140625" style="22"/>
    <col min="15110" max="15110" width="20.7109375" style="22" customWidth="1"/>
    <col min="15111" max="15111" width="26.85546875" style="22" customWidth="1"/>
    <col min="15112" max="15112" width="15.85546875" style="22" customWidth="1"/>
    <col min="15113" max="15114" width="15.7109375" style="22" customWidth="1"/>
    <col min="15115" max="15115" width="28.85546875" style="22" customWidth="1"/>
    <col min="15116" max="15365" width="9.140625" style="22"/>
    <col min="15366" max="15366" width="20.7109375" style="22" customWidth="1"/>
    <col min="15367" max="15367" width="26.85546875" style="22" customWidth="1"/>
    <col min="15368" max="15368" width="15.85546875" style="22" customWidth="1"/>
    <col min="15369" max="15370" width="15.7109375" style="22" customWidth="1"/>
    <col min="15371" max="15371" width="28.85546875" style="22" customWidth="1"/>
    <col min="15372" max="15621" width="9.140625" style="22"/>
    <col min="15622" max="15622" width="20.7109375" style="22" customWidth="1"/>
    <col min="15623" max="15623" width="26.85546875" style="22" customWidth="1"/>
    <col min="15624" max="15624" width="15.85546875" style="22" customWidth="1"/>
    <col min="15625" max="15626" width="15.7109375" style="22" customWidth="1"/>
    <col min="15627" max="15627" width="28.85546875" style="22" customWidth="1"/>
    <col min="15628" max="15877" width="9.140625" style="22"/>
    <col min="15878" max="15878" width="20.7109375" style="22" customWidth="1"/>
    <col min="15879" max="15879" width="26.85546875" style="22" customWidth="1"/>
    <col min="15880" max="15880" width="15.85546875" style="22" customWidth="1"/>
    <col min="15881" max="15882" width="15.7109375" style="22" customWidth="1"/>
    <col min="15883" max="15883" width="28.85546875" style="22" customWidth="1"/>
    <col min="15884" max="16133" width="9.140625" style="22"/>
    <col min="16134" max="16134" width="20.7109375" style="22" customWidth="1"/>
    <col min="16135" max="16135" width="26.85546875" style="22" customWidth="1"/>
    <col min="16136" max="16136" width="15.85546875" style="22" customWidth="1"/>
    <col min="16137" max="16138" width="15.7109375" style="22" customWidth="1"/>
    <col min="16139" max="16139" width="28.85546875" style="22" customWidth="1"/>
    <col min="16140" max="16384" width="9.140625" style="22"/>
  </cols>
  <sheetData>
    <row r="1" spans="1:14">
      <c r="A1" s="20" t="s">
        <v>68</v>
      </c>
      <c r="B1" s="22" t="s">
        <v>69</v>
      </c>
      <c r="F1" s="24"/>
      <c r="G1" s="24"/>
      <c r="H1" s="24"/>
      <c r="I1" s="24"/>
      <c r="J1" s="24"/>
    </row>
    <row r="2" spans="1:14">
      <c r="F2" s="24"/>
      <c r="G2" s="24"/>
      <c r="H2" s="24"/>
      <c r="I2" s="24"/>
      <c r="J2" s="24"/>
    </row>
    <row r="3" spans="1:14">
      <c r="A3" s="153" t="s">
        <v>29</v>
      </c>
      <c r="B3" s="153" t="s">
        <v>30</v>
      </c>
      <c r="C3" s="153" t="s">
        <v>31</v>
      </c>
      <c r="D3" s="153" t="s">
        <v>32</v>
      </c>
      <c r="E3" s="153" t="s">
        <v>70</v>
      </c>
      <c r="F3" s="153" t="s">
        <v>33</v>
      </c>
      <c r="G3" s="153" t="s">
        <v>71</v>
      </c>
      <c r="H3" s="153" t="s">
        <v>72</v>
      </c>
      <c r="I3" s="153" t="s">
        <v>71</v>
      </c>
      <c r="J3" s="153" t="s">
        <v>73</v>
      </c>
      <c r="K3" s="153" t="s">
        <v>36</v>
      </c>
    </row>
    <row r="4" spans="1:14">
      <c r="A4" s="153"/>
      <c r="B4" s="153"/>
      <c r="C4" s="153"/>
      <c r="D4" s="153"/>
      <c r="E4" s="121">
        <v>41030</v>
      </c>
      <c r="F4" s="121"/>
      <c r="G4" s="121"/>
      <c r="H4" s="121"/>
      <c r="I4" s="121"/>
      <c r="J4" s="121"/>
      <c r="K4" s="153"/>
    </row>
    <row r="5" spans="1:14" ht="25.5">
      <c r="A5" s="127" t="s">
        <v>74</v>
      </c>
      <c r="B5" s="127" t="s">
        <v>75</v>
      </c>
      <c r="C5" s="163">
        <v>345258</v>
      </c>
      <c r="D5" s="128">
        <v>33260</v>
      </c>
      <c r="E5" s="128">
        <v>398518</v>
      </c>
      <c r="F5" s="124">
        <v>294518</v>
      </c>
      <c r="G5" s="124">
        <v>-118000</v>
      </c>
      <c r="H5" s="124">
        <f>F5+G5</f>
        <v>176518</v>
      </c>
      <c r="I5" s="124">
        <v>-30000</v>
      </c>
      <c r="J5" s="124">
        <f>H5+I5</f>
        <v>146518</v>
      </c>
      <c r="K5" s="151" t="s">
        <v>76</v>
      </c>
    </row>
    <row r="6" spans="1:14">
      <c r="A6" s="127" t="s">
        <v>77</v>
      </c>
      <c r="B6" s="59" t="s">
        <v>46</v>
      </c>
      <c r="C6" s="129">
        <v>26413</v>
      </c>
      <c r="D6" s="164">
        <v>2739</v>
      </c>
      <c r="E6" s="164">
        <v>30486</v>
      </c>
      <c r="F6" s="129">
        <v>24152</v>
      </c>
      <c r="G6" s="129">
        <v>-10000</v>
      </c>
      <c r="H6" s="124">
        <f t="shared" ref="H6:H8" si="0">F6+G6</f>
        <v>14152</v>
      </c>
      <c r="I6" s="124">
        <f>I5*0.0765</f>
        <v>-2295</v>
      </c>
      <c r="J6" s="124">
        <f t="shared" ref="J6:J8" si="1">H6+I6</f>
        <v>11857</v>
      </c>
      <c r="K6" s="122">
        <v>7.6499999999999999E-2</v>
      </c>
      <c r="M6" s="26"/>
      <c r="N6" s="47"/>
    </row>
    <row r="7" spans="1:14">
      <c r="A7" s="127" t="s">
        <v>78</v>
      </c>
      <c r="B7" s="59" t="s">
        <v>48</v>
      </c>
      <c r="C7" s="129">
        <v>45298</v>
      </c>
      <c r="D7" s="129">
        <v>4759</v>
      </c>
      <c r="E7" s="129">
        <v>57028</v>
      </c>
      <c r="F7" s="129">
        <v>43057</v>
      </c>
      <c r="G7" s="129">
        <v>-11250</v>
      </c>
      <c r="H7" s="124">
        <f t="shared" si="0"/>
        <v>31807</v>
      </c>
      <c r="I7" s="124">
        <v>3194</v>
      </c>
      <c r="J7" s="124">
        <f t="shared" si="1"/>
        <v>35001</v>
      </c>
      <c r="K7" s="122">
        <v>0.1585</v>
      </c>
    </row>
    <row r="8" spans="1:14">
      <c r="A8" s="59" t="s">
        <v>79</v>
      </c>
      <c r="B8" s="127" t="s">
        <v>80</v>
      </c>
      <c r="C8" s="129">
        <v>24655</v>
      </c>
      <c r="D8" s="164">
        <v>1305</v>
      </c>
      <c r="E8" s="164">
        <v>25960</v>
      </c>
      <c r="F8" s="129">
        <v>20960</v>
      </c>
      <c r="G8" s="129">
        <v>2211</v>
      </c>
      <c r="H8" s="124">
        <f t="shared" si="0"/>
        <v>23171</v>
      </c>
      <c r="I8" s="124">
        <v>1054</v>
      </c>
      <c r="J8" s="124">
        <f t="shared" si="1"/>
        <v>24225</v>
      </c>
      <c r="K8" s="114" t="s">
        <v>51</v>
      </c>
    </row>
    <row r="9" spans="1:14">
      <c r="A9" s="59"/>
      <c r="B9" s="59"/>
      <c r="C9" s="59"/>
      <c r="D9" s="59"/>
      <c r="E9" s="59"/>
      <c r="F9" s="59"/>
      <c r="G9" s="59"/>
      <c r="H9" s="59"/>
      <c r="I9" s="59"/>
      <c r="J9" s="59"/>
    </row>
    <row r="10" spans="1:14">
      <c r="A10" s="59"/>
      <c r="B10" s="59"/>
      <c r="C10" s="59"/>
      <c r="D10" s="59"/>
      <c r="E10" s="59"/>
      <c r="F10" s="59"/>
      <c r="G10" s="59"/>
      <c r="H10" s="59"/>
      <c r="I10" s="59"/>
      <c r="J10" s="59"/>
    </row>
    <row r="11" spans="1:14">
      <c r="A11" s="59"/>
      <c r="B11" s="130" t="s">
        <v>81</v>
      </c>
      <c r="C11" s="59"/>
      <c r="D11" s="59"/>
      <c r="E11" s="59"/>
      <c r="F11" s="59"/>
      <c r="G11" s="59"/>
      <c r="H11" s="59"/>
      <c r="I11" s="59"/>
      <c r="J11" s="59"/>
    </row>
    <row r="12" spans="1:14">
      <c r="A12" s="59"/>
      <c r="B12" s="59"/>
      <c r="C12" s="59"/>
      <c r="D12" s="59"/>
      <c r="E12" s="59"/>
      <c r="F12" s="59"/>
      <c r="G12" s="59"/>
      <c r="H12" s="59"/>
      <c r="I12" s="59"/>
      <c r="J12" s="59"/>
    </row>
    <row r="13" spans="1:14">
      <c r="A13" s="127" t="s">
        <v>82</v>
      </c>
      <c r="B13" s="59" t="s">
        <v>83</v>
      </c>
      <c r="C13" s="129">
        <v>5000</v>
      </c>
      <c r="D13" s="129">
        <v>0</v>
      </c>
      <c r="E13" s="129"/>
      <c r="F13" s="129">
        <f t="shared" ref="F13:F18" si="2">C13+D13</f>
        <v>5000</v>
      </c>
      <c r="G13" s="129"/>
      <c r="H13" s="124">
        <f t="shared" ref="H13:H18" si="3">F13+G13</f>
        <v>5000</v>
      </c>
      <c r="I13" s="124">
        <v>0</v>
      </c>
      <c r="J13" s="124">
        <f>H13+I13</f>
        <v>5000</v>
      </c>
      <c r="K13" s="83" t="s">
        <v>84</v>
      </c>
    </row>
    <row r="14" spans="1:14">
      <c r="A14" s="127" t="s">
        <v>85</v>
      </c>
      <c r="B14" s="127" t="s">
        <v>46</v>
      </c>
      <c r="C14" s="129">
        <v>383</v>
      </c>
      <c r="D14" s="129">
        <v>0</v>
      </c>
      <c r="E14" s="129"/>
      <c r="F14" s="129">
        <f t="shared" si="2"/>
        <v>383</v>
      </c>
      <c r="G14" s="129"/>
      <c r="H14" s="124">
        <f t="shared" si="3"/>
        <v>383</v>
      </c>
      <c r="I14" s="124">
        <v>0</v>
      </c>
      <c r="J14" s="124">
        <f t="shared" ref="J14:J16" si="4">H14+I14</f>
        <v>383</v>
      </c>
    </row>
    <row r="15" spans="1:14">
      <c r="A15" s="127" t="s">
        <v>86</v>
      </c>
      <c r="B15" s="127" t="s">
        <v>87</v>
      </c>
      <c r="C15" s="129">
        <v>22500</v>
      </c>
      <c r="D15" s="129">
        <v>-15000</v>
      </c>
      <c r="E15" s="129"/>
      <c r="F15" s="129">
        <f t="shared" si="2"/>
        <v>7500</v>
      </c>
      <c r="G15" s="129"/>
      <c r="H15" s="124">
        <f t="shared" si="3"/>
        <v>7500</v>
      </c>
      <c r="I15" s="124">
        <v>0</v>
      </c>
      <c r="J15" s="124">
        <f t="shared" si="4"/>
        <v>7500</v>
      </c>
      <c r="K15" s="83" t="s">
        <v>88</v>
      </c>
    </row>
    <row r="16" spans="1:14" s="45" customFormat="1">
      <c r="A16" s="127" t="s">
        <v>89</v>
      </c>
      <c r="B16" s="127" t="s">
        <v>90</v>
      </c>
      <c r="C16" s="129">
        <v>900</v>
      </c>
      <c r="D16" s="129">
        <v>0</v>
      </c>
      <c r="E16" s="129"/>
      <c r="F16" s="129">
        <f t="shared" si="2"/>
        <v>900</v>
      </c>
      <c r="G16" s="129"/>
      <c r="H16" s="124">
        <f t="shared" si="3"/>
        <v>900</v>
      </c>
      <c r="I16" s="124">
        <v>0</v>
      </c>
      <c r="J16" s="124">
        <f t="shared" si="4"/>
        <v>900</v>
      </c>
      <c r="K16" s="97"/>
    </row>
    <row r="17" spans="1:13" ht="25.5">
      <c r="A17" s="127" t="s">
        <v>91</v>
      </c>
      <c r="B17" s="59" t="s">
        <v>92</v>
      </c>
      <c r="C17" s="129">
        <v>9000</v>
      </c>
      <c r="D17" s="129">
        <v>0</v>
      </c>
      <c r="E17" s="129"/>
      <c r="F17" s="129">
        <f t="shared" si="2"/>
        <v>9000</v>
      </c>
      <c r="G17" s="129"/>
      <c r="H17" s="124">
        <f t="shared" si="3"/>
        <v>9000</v>
      </c>
      <c r="I17" s="124">
        <v>0</v>
      </c>
      <c r="J17" s="124">
        <f>H17+I17</f>
        <v>9000</v>
      </c>
      <c r="K17" s="88" t="s">
        <v>93</v>
      </c>
    </row>
    <row r="18" spans="1:13">
      <c r="A18" s="127" t="s">
        <v>94</v>
      </c>
      <c r="B18" s="59" t="s">
        <v>95</v>
      </c>
      <c r="C18" s="129">
        <v>15047</v>
      </c>
      <c r="D18" s="129">
        <v>0</v>
      </c>
      <c r="E18" s="129"/>
      <c r="F18" s="129">
        <f t="shared" si="2"/>
        <v>15047</v>
      </c>
      <c r="G18" s="129"/>
      <c r="H18" s="124">
        <f t="shared" si="3"/>
        <v>15047</v>
      </c>
      <c r="I18" s="124">
        <v>0</v>
      </c>
      <c r="J18" s="124">
        <f t="shared" ref="J18" si="5">H18+I18</f>
        <v>15047</v>
      </c>
      <c r="K18" s="22" t="s">
        <v>96</v>
      </c>
    </row>
    <row r="19" spans="1:13">
      <c r="A19" s="59"/>
      <c r="B19" s="59"/>
      <c r="C19" s="131"/>
      <c r="D19" s="59"/>
      <c r="E19" s="59"/>
      <c r="F19" s="129"/>
      <c r="G19" s="129"/>
      <c r="H19" s="129"/>
      <c r="I19" s="129"/>
      <c r="J19" s="124"/>
      <c r="K19" s="22" t="s">
        <v>97</v>
      </c>
    </row>
    <row r="20" spans="1:13">
      <c r="A20" s="59"/>
      <c r="B20" s="59"/>
      <c r="C20" s="131"/>
      <c r="D20" s="59"/>
      <c r="E20" s="59"/>
      <c r="F20" s="129"/>
      <c r="G20" s="129"/>
      <c r="H20" s="129"/>
      <c r="I20" s="129"/>
      <c r="J20" s="124"/>
      <c r="K20" s="22" t="s">
        <v>98</v>
      </c>
    </row>
    <row r="21" spans="1:13" hidden="1">
      <c r="A21" s="127" t="s">
        <v>99</v>
      </c>
      <c r="B21" s="59" t="s">
        <v>100</v>
      </c>
      <c r="C21" s="129">
        <v>18000</v>
      </c>
      <c r="D21" s="129">
        <v>0</v>
      </c>
      <c r="E21" s="129"/>
      <c r="F21" s="129">
        <v>18000</v>
      </c>
      <c r="G21" s="129">
        <v>-18000</v>
      </c>
      <c r="H21" s="124">
        <f t="shared" ref="H21:H23" si="6">F21+G21</f>
        <v>0</v>
      </c>
      <c r="I21" s="124">
        <v>0</v>
      </c>
      <c r="J21" s="124"/>
      <c r="K21" s="97" t="s">
        <v>101</v>
      </c>
    </row>
    <row r="22" spans="1:13" hidden="1">
      <c r="A22" s="127" t="s">
        <v>102</v>
      </c>
      <c r="B22" s="127" t="s">
        <v>103</v>
      </c>
      <c r="C22" s="129">
        <v>35000</v>
      </c>
      <c r="D22" s="129">
        <v>3517</v>
      </c>
      <c r="E22" s="129"/>
      <c r="F22" s="129">
        <f t="shared" ref="F22:F23" si="7">C22+D22</f>
        <v>38517</v>
      </c>
      <c r="G22" s="129">
        <v>-38517</v>
      </c>
      <c r="H22" s="124">
        <f t="shared" si="6"/>
        <v>0</v>
      </c>
      <c r="I22" s="124">
        <v>0</v>
      </c>
      <c r="J22" s="124"/>
      <c r="K22" s="97" t="s">
        <v>104</v>
      </c>
      <c r="L22" s="97"/>
      <c r="M22" s="45"/>
    </row>
    <row r="23" spans="1:13" s="45" customFormat="1">
      <c r="A23" s="127" t="s">
        <v>105</v>
      </c>
      <c r="B23" s="127" t="s">
        <v>106</v>
      </c>
      <c r="C23" s="129">
        <v>4500</v>
      </c>
      <c r="D23" s="129">
        <v>0</v>
      </c>
      <c r="E23" s="129"/>
      <c r="F23" s="129">
        <f t="shared" si="7"/>
        <v>4500</v>
      </c>
      <c r="G23" s="129"/>
      <c r="H23" s="124">
        <f t="shared" si="6"/>
        <v>4500</v>
      </c>
      <c r="I23" s="124">
        <v>0</v>
      </c>
      <c r="J23" s="124">
        <f>H23+I23</f>
        <v>4500</v>
      </c>
      <c r="K23" s="97" t="s">
        <v>107</v>
      </c>
    </row>
    <row r="24" spans="1:13">
      <c r="C24" s="47"/>
      <c r="F24" s="47"/>
      <c r="G24" s="47"/>
      <c r="H24" s="47"/>
      <c r="I24" s="47"/>
      <c r="J24" s="124"/>
    </row>
    <row r="25" spans="1:13">
      <c r="B25" s="20" t="s">
        <v>108</v>
      </c>
      <c r="J25" s="124"/>
    </row>
    <row r="26" spans="1:13">
      <c r="J26" s="124"/>
    </row>
    <row r="27" spans="1:13">
      <c r="A27" s="83" t="s">
        <v>109</v>
      </c>
      <c r="B27" s="22" t="s">
        <v>83</v>
      </c>
      <c r="C27" s="24">
        <v>5383</v>
      </c>
      <c r="D27" s="24">
        <v>0</v>
      </c>
      <c r="E27" s="24"/>
      <c r="F27" s="24">
        <f t="shared" ref="F27:F28" si="8">C27+D27</f>
        <v>5383</v>
      </c>
      <c r="G27" s="24">
        <v>-383</v>
      </c>
      <c r="H27" s="124">
        <f t="shared" ref="H27:H28" si="9">F27+G27</f>
        <v>5000</v>
      </c>
      <c r="I27" s="124">
        <v>0</v>
      </c>
      <c r="J27" s="124">
        <f>H27+I27</f>
        <v>5000</v>
      </c>
      <c r="K27" s="83" t="s">
        <v>84</v>
      </c>
    </row>
    <row r="28" spans="1:13">
      <c r="A28" s="83" t="s">
        <v>110</v>
      </c>
      <c r="B28" s="83" t="s">
        <v>111</v>
      </c>
      <c r="C28" s="24">
        <v>3000</v>
      </c>
      <c r="D28" s="24">
        <v>0</v>
      </c>
      <c r="E28" s="24"/>
      <c r="F28" s="24">
        <f t="shared" si="8"/>
        <v>3000</v>
      </c>
      <c r="G28" s="24"/>
      <c r="H28" s="124">
        <f t="shared" si="9"/>
        <v>3000</v>
      </c>
      <c r="I28" s="124">
        <v>0</v>
      </c>
      <c r="J28" s="124">
        <f t="shared" ref="J28" si="10">H28+I28</f>
        <v>3000</v>
      </c>
      <c r="K28" s="83" t="s">
        <v>112</v>
      </c>
    </row>
    <row r="29" spans="1:13">
      <c r="C29" s="24"/>
      <c r="D29" s="24"/>
      <c r="E29" s="24"/>
      <c r="F29" s="24"/>
      <c r="G29" s="24"/>
      <c r="H29" s="24"/>
      <c r="I29" s="24"/>
      <c r="J29" s="124"/>
    </row>
    <row r="30" spans="1:13">
      <c r="C30" s="24"/>
      <c r="D30" s="24"/>
      <c r="E30" s="24"/>
      <c r="F30" s="24"/>
      <c r="G30" s="24"/>
      <c r="H30" s="24"/>
      <c r="I30" s="24"/>
      <c r="J30" s="124"/>
    </row>
    <row r="32" spans="1:13">
      <c r="A32" s="22" t="s">
        <v>67</v>
      </c>
      <c r="B32" s="22" t="s">
        <v>113</v>
      </c>
      <c r="C32" s="25">
        <f>SUM(C5:C28)</f>
        <v>560337</v>
      </c>
      <c r="D32" s="25">
        <f>SUM(D5:D28)</f>
        <v>30580</v>
      </c>
      <c r="E32" s="25"/>
      <c r="F32" s="25">
        <f>SUM(F5:F28)</f>
        <v>489917</v>
      </c>
      <c r="G32" s="25">
        <f>SUM(G5:G28)</f>
        <v>-193939</v>
      </c>
      <c r="H32" s="124">
        <f>SUM(H5:H28)</f>
        <v>295978</v>
      </c>
      <c r="I32" s="124">
        <f>SUM(I5:I28)</f>
        <v>-28047</v>
      </c>
      <c r="J32" s="124">
        <f>SUM(J5:J28)</f>
        <v>267931</v>
      </c>
    </row>
  </sheetData>
  <printOptions gridLines="1"/>
  <pageMargins left="0.75" right="0.75" top="1" bottom="1" header="0.5" footer="0.25"/>
  <pageSetup scale="79"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zoomScale="86" zoomScaleNormal="86" workbookViewId="0">
      <selection activeCell="J35" sqref="J35"/>
    </sheetView>
  </sheetViews>
  <sheetFormatPr defaultRowHeight="12.75"/>
  <cols>
    <col min="1" max="1" width="20.7109375" style="22" customWidth="1"/>
    <col min="2" max="2" width="26.42578125" style="22" customWidth="1"/>
    <col min="3" max="3" width="15.85546875" style="22" hidden="1" customWidth="1"/>
    <col min="4" max="4" width="15.7109375" style="22" hidden="1" customWidth="1"/>
    <col min="5" max="5" width="15.7109375" style="22" customWidth="1"/>
    <col min="6" max="6" width="28.7109375" style="22" customWidth="1"/>
    <col min="7" max="7" width="21.140625" style="22" customWidth="1"/>
    <col min="8" max="9" width="9.140625" style="22"/>
    <col min="10" max="11" width="11.42578125" style="22" bestFit="1" customWidth="1"/>
    <col min="12" max="256" width="9.140625" style="22"/>
    <col min="257" max="257" width="20.7109375" style="22" customWidth="1"/>
    <col min="258" max="258" width="26.42578125" style="22" customWidth="1"/>
    <col min="259" max="259" width="15.85546875" style="22" customWidth="1"/>
    <col min="260" max="261" width="15.7109375" style="22" customWidth="1"/>
    <col min="262" max="262" width="28.7109375" style="22" customWidth="1"/>
    <col min="263" max="512" width="9.140625" style="22"/>
    <col min="513" max="513" width="20.7109375" style="22" customWidth="1"/>
    <col min="514" max="514" width="26.42578125" style="22" customWidth="1"/>
    <col min="515" max="515" width="15.85546875" style="22" customWidth="1"/>
    <col min="516" max="517" width="15.7109375" style="22" customWidth="1"/>
    <col min="518" max="518" width="28.7109375" style="22" customWidth="1"/>
    <col min="519" max="768" width="9.140625" style="22"/>
    <col min="769" max="769" width="20.7109375" style="22" customWidth="1"/>
    <col min="770" max="770" width="26.42578125" style="22" customWidth="1"/>
    <col min="771" max="771" width="15.85546875" style="22" customWidth="1"/>
    <col min="772" max="773" width="15.7109375" style="22" customWidth="1"/>
    <col min="774" max="774" width="28.7109375" style="22" customWidth="1"/>
    <col min="775" max="1024" width="9.140625" style="22"/>
    <col min="1025" max="1025" width="20.7109375" style="22" customWidth="1"/>
    <col min="1026" max="1026" width="26.42578125" style="22" customWidth="1"/>
    <col min="1027" max="1027" width="15.85546875" style="22" customWidth="1"/>
    <col min="1028" max="1029" width="15.7109375" style="22" customWidth="1"/>
    <col min="1030" max="1030" width="28.7109375" style="22" customWidth="1"/>
    <col min="1031" max="1280" width="9.140625" style="22"/>
    <col min="1281" max="1281" width="20.7109375" style="22" customWidth="1"/>
    <col min="1282" max="1282" width="26.42578125" style="22" customWidth="1"/>
    <col min="1283" max="1283" width="15.85546875" style="22" customWidth="1"/>
    <col min="1284" max="1285" width="15.7109375" style="22" customWidth="1"/>
    <col min="1286" max="1286" width="28.7109375" style="22" customWidth="1"/>
    <col min="1287" max="1536" width="9.140625" style="22"/>
    <col min="1537" max="1537" width="20.7109375" style="22" customWidth="1"/>
    <col min="1538" max="1538" width="26.42578125" style="22" customWidth="1"/>
    <col min="1539" max="1539" width="15.85546875" style="22" customWidth="1"/>
    <col min="1540" max="1541" width="15.7109375" style="22" customWidth="1"/>
    <col min="1542" max="1542" width="28.7109375" style="22" customWidth="1"/>
    <col min="1543" max="1792" width="9.140625" style="22"/>
    <col min="1793" max="1793" width="20.7109375" style="22" customWidth="1"/>
    <col min="1794" max="1794" width="26.42578125" style="22" customWidth="1"/>
    <col min="1795" max="1795" width="15.85546875" style="22" customWidth="1"/>
    <col min="1796" max="1797" width="15.7109375" style="22" customWidth="1"/>
    <col min="1798" max="1798" width="28.7109375" style="22" customWidth="1"/>
    <col min="1799" max="2048" width="9.140625" style="22"/>
    <col min="2049" max="2049" width="20.7109375" style="22" customWidth="1"/>
    <col min="2050" max="2050" width="26.42578125" style="22" customWidth="1"/>
    <col min="2051" max="2051" width="15.85546875" style="22" customWidth="1"/>
    <col min="2052" max="2053" width="15.7109375" style="22" customWidth="1"/>
    <col min="2054" max="2054" width="28.7109375" style="22" customWidth="1"/>
    <col min="2055" max="2304" width="9.140625" style="22"/>
    <col min="2305" max="2305" width="20.7109375" style="22" customWidth="1"/>
    <col min="2306" max="2306" width="26.42578125" style="22" customWidth="1"/>
    <col min="2307" max="2307" width="15.85546875" style="22" customWidth="1"/>
    <col min="2308" max="2309" width="15.7109375" style="22" customWidth="1"/>
    <col min="2310" max="2310" width="28.7109375" style="22" customWidth="1"/>
    <col min="2311" max="2560" width="9.140625" style="22"/>
    <col min="2561" max="2561" width="20.7109375" style="22" customWidth="1"/>
    <col min="2562" max="2562" width="26.42578125" style="22" customWidth="1"/>
    <col min="2563" max="2563" width="15.85546875" style="22" customWidth="1"/>
    <col min="2564" max="2565" width="15.7109375" style="22" customWidth="1"/>
    <col min="2566" max="2566" width="28.7109375" style="22" customWidth="1"/>
    <col min="2567" max="2816" width="9.140625" style="22"/>
    <col min="2817" max="2817" width="20.7109375" style="22" customWidth="1"/>
    <col min="2818" max="2818" width="26.42578125" style="22" customWidth="1"/>
    <col min="2819" max="2819" width="15.85546875" style="22" customWidth="1"/>
    <col min="2820" max="2821" width="15.7109375" style="22" customWidth="1"/>
    <col min="2822" max="2822" width="28.7109375" style="22" customWidth="1"/>
    <col min="2823" max="3072" width="9.140625" style="22"/>
    <col min="3073" max="3073" width="20.7109375" style="22" customWidth="1"/>
    <col min="3074" max="3074" width="26.42578125" style="22" customWidth="1"/>
    <col min="3075" max="3075" width="15.85546875" style="22" customWidth="1"/>
    <col min="3076" max="3077" width="15.7109375" style="22" customWidth="1"/>
    <col min="3078" max="3078" width="28.7109375" style="22" customWidth="1"/>
    <col min="3079" max="3328" width="9.140625" style="22"/>
    <col min="3329" max="3329" width="20.7109375" style="22" customWidth="1"/>
    <col min="3330" max="3330" width="26.42578125" style="22" customWidth="1"/>
    <col min="3331" max="3331" width="15.85546875" style="22" customWidth="1"/>
    <col min="3332" max="3333" width="15.7109375" style="22" customWidth="1"/>
    <col min="3334" max="3334" width="28.7109375" style="22" customWidth="1"/>
    <col min="3335" max="3584" width="9.140625" style="22"/>
    <col min="3585" max="3585" width="20.7109375" style="22" customWidth="1"/>
    <col min="3586" max="3586" width="26.42578125" style="22" customWidth="1"/>
    <col min="3587" max="3587" width="15.85546875" style="22" customWidth="1"/>
    <col min="3588" max="3589" width="15.7109375" style="22" customWidth="1"/>
    <col min="3590" max="3590" width="28.7109375" style="22" customWidth="1"/>
    <col min="3591" max="3840" width="9.140625" style="22"/>
    <col min="3841" max="3841" width="20.7109375" style="22" customWidth="1"/>
    <col min="3842" max="3842" width="26.42578125" style="22" customWidth="1"/>
    <col min="3843" max="3843" width="15.85546875" style="22" customWidth="1"/>
    <col min="3844" max="3845" width="15.7109375" style="22" customWidth="1"/>
    <col min="3846" max="3846" width="28.7109375" style="22" customWidth="1"/>
    <col min="3847" max="4096" width="9.140625" style="22"/>
    <col min="4097" max="4097" width="20.7109375" style="22" customWidth="1"/>
    <col min="4098" max="4098" width="26.42578125" style="22" customWidth="1"/>
    <col min="4099" max="4099" width="15.85546875" style="22" customWidth="1"/>
    <col min="4100" max="4101" width="15.7109375" style="22" customWidth="1"/>
    <col min="4102" max="4102" width="28.7109375" style="22" customWidth="1"/>
    <col min="4103" max="4352" width="9.140625" style="22"/>
    <col min="4353" max="4353" width="20.7109375" style="22" customWidth="1"/>
    <col min="4354" max="4354" width="26.42578125" style="22" customWidth="1"/>
    <col min="4355" max="4355" width="15.85546875" style="22" customWidth="1"/>
    <col min="4356" max="4357" width="15.7109375" style="22" customWidth="1"/>
    <col min="4358" max="4358" width="28.7109375" style="22" customWidth="1"/>
    <col min="4359" max="4608" width="9.140625" style="22"/>
    <col min="4609" max="4609" width="20.7109375" style="22" customWidth="1"/>
    <col min="4610" max="4610" width="26.42578125" style="22" customWidth="1"/>
    <col min="4611" max="4611" width="15.85546875" style="22" customWidth="1"/>
    <col min="4612" max="4613" width="15.7109375" style="22" customWidth="1"/>
    <col min="4614" max="4614" width="28.7109375" style="22" customWidth="1"/>
    <col min="4615" max="4864" width="9.140625" style="22"/>
    <col min="4865" max="4865" width="20.7109375" style="22" customWidth="1"/>
    <col min="4866" max="4866" width="26.42578125" style="22" customWidth="1"/>
    <col min="4867" max="4867" width="15.85546875" style="22" customWidth="1"/>
    <col min="4868" max="4869" width="15.7109375" style="22" customWidth="1"/>
    <col min="4870" max="4870" width="28.7109375" style="22" customWidth="1"/>
    <col min="4871" max="5120" width="9.140625" style="22"/>
    <col min="5121" max="5121" width="20.7109375" style="22" customWidth="1"/>
    <col min="5122" max="5122" width="26.42578125" style="22" customWidth="1"/>
    <col min="5123" max="5123" width="15.85546875" style="22" customWidth="1"/>
    <col min="5124" max="5125" width="15.7109375" style="22" customWidth="1"/>
    <col min="5126" max="5126" width="28.7109375" style="22" customWidth="1"/>
    <col min="5127" max="5376" width="9.140625" style="22"/>
    <col min="5377" max="5377" width="20.7109375" style="22" customWidth="1"/>
    <col min="5378" max="5378" width="26.42578125" style="22" customWidth="1"/>
    <col min="5379" max="5379" width="15.85546875" style="22" customWidth="1"/>
    <col min="5380" max="5381" width="15.7109375" style="22" customWidth="1"/>
    <col min="5382" max="5382" width="28.7109375" style="22" customWidth="1"/>
    <col min="5383" max="5632" width="9.140625" style="22"/>
    <col min="5633" max="5633" width="20.7109375" style="22" customWidth="1"/>
    <col min="5634" max="5634" width="26.42578125" style="22" customWidth="1"/>
    <col min="5635" max="5635" width="15.85546875" style="22" customWidth="1"/>
    <col min="5636" max="5637" width="15.7109375" style="22" customWidth="1"/>
    <col min="5638" max="5638" width="28.7109375" style="22" customWidth="1"/>
    <col min="5639" max="5888" width="9.140625" style="22"/>
    <col min="5889" max="5889" width="20.7109375" style="22" customWidth="1"/>
    <col min="5890" max="5890" width="26.42578125" style="22" customWidth="1"/>
    <col min="5891" max="5891" width="15.85546875" style="22" customWidth="1"/>
    <col min="5892" max="5893" width="15.7109375" style="22" customWidth="1"/>
    <col min="5894" max="5894" width="28.7109375" style="22" customWidth="1"/>
    <col min="5895" max="6144" width="9.140625" style="22"/>
    <col min="6145" max="6145" width="20.7109375" style="22" customWidth="1"/>
    <col min="6146" max="6146" width="26.42578125" style="22" customWidth="1"/>
    <col min="6147" max="6147" width="15.85546875" style="22" customWidth="1"/>
    <col min="6148" max="6149" width="15.7109375" style="22" customWidth="1"/>
    <col min="6150" max="6150" width="28.7109375" style="22" customWidth="1"/>
    <col min="6151" max="6400" width="9.140625" style="22"/>
    <col min="6401" max="6401" width="20.7109375" style="22" customWidth="1"/>
    <col min="6402" max="6402" width="26.42578125" style="22" customWidth="1"/>
    <col min="6403" max="6403" width="15.85546875" style="22" customWidth="1"/>
    <col min="6404" max="6405" width="15.7109375" style="22" customWidth="1"/>
    <col min="6406" max="6406" width="28.7109375" style="22" customWidth="1"/>
    <col min="6407" max="6656" width="9.140625" style="22"/>
    <col min="6657" max="6657" width="20.7109375" style="22" customWidth="1"/>
    <col min="6658" max="6658" width="26.42578125" style="22" customWidth="1"/>
    <col min="6659" max="6659" width="15.85546875" style="22" customWidth="1"/>
    <col min="6660" max="6661" width="15.7109375" style="22" customWidth="1"/>
    <col min="6662" max="6662" width="28.7109375" style="22" customWidth="1"/>
    <col min="6663" max="6912" width="9.140625" style="22"/>
    <col min="6913" max="6913" width="20.7109375" style="22" customWidth="1"/>
    <col min="6914" max="6914" width="26.42578125" style="22" customWidth="1"/>
    <col min="6915" max="6915" width="15.85546875" style="22" customWidth="1"/>
    <col min="6916" max="6917" width="15.7109375" style="22" customWidth="1"/>
    <col min="6918" max="6918" width="28.7109375" style="22" customWidth="1"/>
    <col min="6919" max="7168" width="9.140625" style="22"/>
    <col min="7169" max="7169" width="20.7109375" style="22" customWidth="1"/>
    <col min="7170" max="7170" width="26.42578125" style="22" customWidth="1"/>
    <col min="7171" max="7171" width="15.85546875" style="22" customWidth="1"/>
    <col min="7172" max="7173" width="15.7109375" style="22" customWidth="1"/>
    <col min="7174" max="7174" width="28.7109375" style="22" customWidth="1"/>
    <col min="7175" max="7424" width="9.140625" style="22"/>
    <col min="7425" max="7425" width="20.7109375" style="22" customWidth="1"/>
    <col min="7426" max="7426" width="26.42578125" style="22" customWidth="1"/>
    <col min="7427" max="7427" width="15.85546875" style="22" customWidth="1"/>
    <col min="7428" max="7429" width="15.7109375" style="22" customWidth="1"/>
    <col min="7430" max="7430" width="28.7109375" style="22" customWidth="1"/>
    <col min="7431" max="7680" width="9.140625" style="22"/>
    <col min="7681" max="7681" width="20.7109375" style="22" customWidth="1"/>
    <col min="7682" max="7682" width="26.42578125" style="22" customWidth="1"/>
    <col min="7683" max="7683" width="15.85546875" style="22" customWidth="1"/>
    <col min="7684" max="7685" width="15.7109375" style="22" customWidth="1"/>
    <col min="7686" max="7686" width="28.7109375" style="22" customWidth="1"/>
    <col min="7687" max="7936" width="9.140625" style="22"/>
    <col min="7937" max="7937" width="20.7109375" style="22" customWidth="1"/>
    <col min="7938" max="7938" width="26.42578125" style="22" customWidth="1"/>
    <col min="7939" max="7939" width="15.85546875" style="22" customWidth="1"/>
    <col min="7940" max="7941" width="15.7109375" style="22" customWidth="1"/>
    <col min="7942" max="7942" width="28.7109375" style="22" customWidth="1"/>
    <col min="7943" max="8192" width="9.140625" style="22"/>
    <col min="8193" max="8193" width="20.7109375" style="22" customWidth="1"/>
    <col min="8194" max="8194" width="26.42578125" style="22" customWidth="1"/>
    <col min="8195" max="8195" width="15.85546875" style="22" customWidth="1"/>
    <col min="8196" max="8197" width="15.7109375" style="22" customWidth="1"/>
    <col min="8198" max="8198" width="28.7109375" style="22" customWidth="1"/>
    <col min="8199" max="8448" width="9.140625" style="22"/>
    <col min="8449" max="8449" width="20.7109375" style="22" customWidth="1"/>
    <col min="8450" max="8450" width="26.42578125" style="22" customWidth="1"/>
    <col min="8451" max="8451" width="15.85546875" style="22" customWidth="1"/>
    <col min="8452" max="8453" width="15.7109375" style="22" customWidth="1"/>
    <col min="8454" max="8454" width="28.7109375" style="22" customWidth="1"/>
    <col min="8455" max="8704" width="9.140625" style="22"/>
    <col min="8705" max="8705" width="20.7109375" style="22" customWidth="1"/>
    <col min="8706" max="8706" width="26.42578125" style="22" customWidth="1"/>
    <col min="8707" max="8707" width="15.85546875" style="22" customWidth="1"/>
    <col min="8708" max="8709" width="15.7109375" style="22" customWidth="1"/>
    <col min="8710" max="8710" width="28.7109375" style="22" customWidth="1"/>
    <col min="8711" max="8960" width="9.140625" style="22"/>
    <col min="8961" max="8961" width="20.7109375" style="22" customWidth="1"/>
    <col min="8962" max="8962" width="26.42578125" style="22" customWidth="1"/>
    <col min="8963" max="8963" width="15.85546875" style="22" customWidth="1"/>
    <col min="8964" max="8965" width="15.7109375" style="22" customWidth="1"/>
    <col min="8966" max="8966" width="28.7109375" style="22" customWidth="1"/>
    <col min="8967" max="9216" width="9.140625" style="22"/>
    <col min="9217" max="9217" width="20.7109375" style="22" customWidth="1"/>
    <col min="9218" max="9218" width="26.42578125" style="22" customWidth="1"/>
    <col min="9219" max="9219" width="15.85546875" style="22" customWidth="1"/>
    <col min="9220" max="9221" width="15.7109375" style="22" customWidth="1"/>
    <col min="9222" max="9222" width="28.7109375" style="22" customWidth="1"/>
    <col min="9223" max="9472" width="9.140625" style="22"/>
    <col min="9473" max="9473" width="20.7109375" style="22" customWidth="1"/>
    <col min="9474" max="9474" width="26.42578125" style="22" customWidth="1"/>
    <col min="9475" max="9475" width="15.85546875" style="22" customWidth="1"/>
    <col min="9476" max="9477" width="15.7109375" style="22" customWidth="1"/>
    <col min="9478" max="9478" width="28.7109375" style="22" customWidth="1"/>
    <col min="9479" max="9728" width="9.140625" style="22"/>
    <col min="9729" max="9729" width="20.7109375" style="22" customWidth="1"/>
    <col min="9730" max="9730" width="26.42578125" style="22" customWidth="1"/>
    <col min="9731" max="9731" width="15.85546875" style="22" customWidth="1"/>
    <col min="9732" max="9733" width="15.7109375" style="22" customWidth="1"/>
    <col min="9734" max="9734" width="28.7109375" style="22" customWidth="1"/>
    <col min="9735" max="9984" width="9.140625" style="22"/>
    <col min="9985" max="9985" width="20.7109375" style="22" customWidth="1"/>
    <col min="9986" max="9986" width="26.42578125" style="22" customWidth="1"/>
    <col min="9987" max="9987" width="15.85546875" style="22" customWidth="1"/>
    <col min="9988" max="9989" width="15.7109375" style="22" customWidth="1"/>
    <col min="9990" max="9990" width="28.7109375" style="22" customWidth="1"/>
    <col min="9991" max="10240" width="9.140625" style="22"/>
    <col min="10241" max="10241" width="20.7109375" style="22" customWidth="1"/>
    <col min="10242" max="10242" width="26.42578125" style="22" customWidth="1"/>
    <col min="10243" max="10243" width="15.85546875" style="22" customWidth="1"/>
    <col min="10244" max="10245" width="15.7109375" style="22" customWidth="1"/>
    <col min="10246" max="10246" width="28.7109375" style="22" customWidth="1"/>
    <col min="10247" max="10496" width="9.140625" style="22"/>
    <col min="10497" max="10497" width="20.7109375" style="22" customWidth="1"/>
    <col min="10498" max="10498" width="26.42578125" style="22" customWidth="1"/>
    <col min="10499" max="10499" width="15.85546875" style="22" customWidth="1"/>
    <col min="10500" max="10501" width="15.7109375" style="22" customWidth="1"/>
    <col min="10502" max="10502" width="28.7109375" style="22" customWidth="1"/>
    <col min="10503" max="10752" width="9.140625" style="22"/>
    <col min="10753" max="10753" width="20.7109375" style="22" customWidth="1"/>
    <col min="10754" max="10754" width="26.42578125" style="22" customWidth="1"/>
    <col min="10755" max="10755" width="15.85546875" style="22" customWidth="1"/>
    <col min="10756" max="10757" width="15.7109375" style="22" customWidth="1"/>
    <col min="10758" max="10758" width="28.7109375" style="22" customWidth="1"/>
    <col min="10759" max="11008" width="9.140625" style="22"/>
    <col min="11009" max="11009" width="20.7109375" style="22" customWidth="1"/>
    <col min="11010" max="11010" width="26.42578125" style="22" customWidth="1"/>
    <col min="11011" max="11011" width="15.85546875" style="22" customWidth="1"/>
    <col min="11012" max="11013" width="15.7109375" style="22" customWidth="1"/>
    <col min="11014" max="11014" width="28.7109375" style="22" customWidth="1"/>
    <col min="11015" max="11264" width="9.140625" style="22"/>
    <col min="11265" max="11265" width="20.7109375" style="22" customWidth="1"/>
    <col min="11266" max="11266" width="26.42578125" style="22" customWidth="1"/>
    <col min="11267" max="11267" width="15.85546875" style="22" customWidth="1"/>
    <col min="11268" max="11269" width="15.7109375" style="22" customWidth="1"/>
    <col min="11270" max="11270" width="28.7109375" style="22" customWidth="1"/>
    <col min="11271" max="11520" width="9.140625" style="22"/>
    <col min="11521" max="11521" width="20.7109375" style="22" customWidth="1"/>
    <col min="11522" max="11522" width="26.42578125" style="22" customWidth="1"/>
    <col min="11523" max="11523" width="15.85546875" style="22" customWidth="1"/>
    <col min="11524" max="11525" width="15.7109375" style="22" customWidth="1"/>
    <col min="11526" max="11526" width="28.7109375" style="22" customWidth="1"/>
    <col min="11527" max="11776" width="9.140625" style="22"/>
    <col min="11777" max="11777" width="20.7109375" style="22" customWidth="1"/>
    <col min="11778" max="11778" width="26.42578125" style="22" customWidth="1"/>
    <col min="11779" max="11779" width="15.85546875" style="22" customWidth="1"/>
    <col min="11780" max="11781" width="15.7109375" style="22" customWidth="1"/>
    <col min="11782" max="11782" width="28.7109375" style="22" customWidth="1"/>
    <col min="11783" max="12032" width="9.140625" style="22"/>
    <col min="12033" max="12033" width="20.7109375" style="22" customWidth="1"/>
    <col min="12034" max="12034" width="26.42578125" style="22" customWidth="1"/>
    <col min="12035" max="12035" width="15.85546875" style="22" customWidth="1"/>
    <col min="12036" max="12037" width="15.7109375" style="22" customWidth="1"/>
    <col min="12038" max="12038" width="28.7109375" style="22" customWidth="1"/>
    <col min="12039" max="12288" width="9.140625" style="22"/>
    <col min="12289" max="12289" width="20.7109375" style="22" customWidth="1"/>
    <col min="12290" max="12290" width="26.42578125" style="22" customWidth="1"/>
    <col min="12291" max="12291" width="15.85546875" style="22" customWidth="1"/>
    <col min="12292" max="12293" width="15.7109375" style="22" customWidth="1"/>
    <col min="12294" max="12294" width="28.7109375" style="22" customWidth="1"/>
    <col min="12295" max="12544" width="9.140625" style="22"/>
    <col min="12545" max="12545" width="20.7109375" style="22" customWidth="1"/>
    <col min="12546" max="12546" width="26.42578125" style="22" customWidth="1"/>
    <col min="12547" max="12547" width="15.85546875" style="22" customWidth="1"/>
    <col min="12548" max="12549" width="15.7109375" style="22" customWidth="1"/>
    <col min="12550" max="12550" width="28.7109375" style="22" customWidth="1"/>
    <col min="12551" max="12800" width="9.140625" style="22"/>
    <col min="12801" max="12801" width="20.7109375" style="22" customWidth="1"/>
    <col min="12802" max="12802" width="26.42578125" style="22" customWidth="1"/>
    <col min="12803" max="12803" width="15.85546875" style="22" customWidth="1"/>
    <col min="12804" max="12805" width="15.7109375" style="22" customWidth="1"/>
    <col min="12806" max="12806" width="28.7109375" style="22" customWidth="1"/>
    <col min="12807" max="13056" width="9.140625" style="22"/>
    <col min="13057" max="13057" width="20.7109375" style="22" customWidth="1"/>
    <col min="13058" max="13058" width="26.42578125" style="22" customWidth="1"/>
    <col min="13059" max="13059" width="15.85546875" style="22" customWidth="1"/>
    <col min="13060" max="13061" width="15.7109375" style="22" customWidth="1"/>
    <col min="13062" max="13062" width="28.7109375" style="22" customWidth="1"/>
    <col min="13063" max="13312" width="9.140625" style="22"/>
    <col min="13313" max="13313" width="20.7109375" style="22" customWidth="1"/>
    <col min="13314" max="13314" width="26.42578125" style="22" customWidth="1"/>
    <col min="13315" max="13315" width="15.85546875" style="22" customWidth="1"/>
    <col min="13316" max="13317" width="15.7109375" style="22" customWidth="1"/>
    <col min="13318" max="13318" width="28.7109375" style="22" customWidth="1"/>
    <col min="13319" max="13568" width="9.140625" style="22"/>
    <col min="13569" max="13569" width="20.7109375" style="22" customWidth="1"/>
    <col min="13570" max="13570" width="26.42578125" style="22" customWidth="1"/>
    <col min="13571" max="13571" width="15.85546875" style="22" customWidth="1"/>
    <col min="13572" max="13573" width="15.7109375" style="22" customWidth="1"/>
    <col min="13574" max="13574" width="28.7109375" style="22" customWidth="1"/>
    <col min="13575" max="13824" width="9.140625" style="22"/>
    <col min="13825" max="13825" width="20.7109375" style="22" customWidth="1"/>
    <col min="13826" max="13826" width="26.42578125" style="22" customWidth="1"/>
    <col min="13827" max="13827" width="15.85546875" style="22" customWidth="1"/>
    <col min="13828" max="13829" width="15.7109375" style="22" customWidth="1"/>
    <col min="13830" max="13830" width="28.7109375" style="22" customWidth="1"/>
    <col min="13831" max="14080" width="9.140625" style="22"/>
    <col min="14081" max="14081" width="20.7109375" style="22" customWidth="1"/>
    <col min="14082" max="14082" width="26.42578125" style="22" customWidth="1"/>
    <col min="14083" max="14083" width="15.85546875" style="22" customWidth="1"/>
    <col min="14084" max="14085" width="15.7109375" style="22" customWidth="1"/>
    <col min="14086" max="14086" width="28.7109375" style="22" customWidth="1"/>
    <col min="14087" max="14336" width="9.140625" style="22"/>
    <col min="14337" max="14337" width="20.7109375" style="22" customWidth="1"/>
    <col min="14338" max="14338" width="26.42578125" style="22" customWidth="1"/>
    <col min="14339" max="14339" width="15.85546875" style="22" customWidth="1"/>
    <col min="14340" max="14341" width="15.7109375" style="22" customWidth="1"/>
    <col min="14342" max="14342" width="28.7109375" style="22" customWidth="1"/>
    <col min="14343" max="14592" width="9.140625" style="22"/>
    <col min="14593" max="14593" width="20.7109375" style="22" customWidth="1"/>
    <col min="14594" max="14594" width="26.42578125" style="22" customWidth="1"/>
    <col min="14595" max="14595" width="15.85546875" style="22" customWidth="1"/>
    <col min="14596" max="14597" width="15.7109375" style="22" customWidth="1"/>
    <col min="14598" max="14598" width="28.7109375" style="22" customWidth="1"/>
    <col min="14599" max="14848" width="9.140625" style="22"/>
    <col min="14849" max="14849" width="20.7109375" style="22" customWidth="1"/>
    <col min="14850" max="14850" width="26.42578125" style="22" customWidth="1"/>
    <col min="14851" max="14851" width="15.85546875" style="22" customWidth="1"/>
    <col min="14852" max="14853" width="15.7109375" style="22" customWidth="1"/>
    <col min="14854" max="14854" width="28.7109375" style="22" customWidth="1"/>
    <col min="14855" max="15104" width="9.140625" style="22"/>
    <col min="15105" max="15105" width="20.7109375" style="22" customWidth="1"/>
    <col min="15106" max="15106" width="26.42578125" style="22" customWidth="1"/>
    <col min="15107" max="15107" width="15.85546875" style="22" customWidth="1"/>
    <col min="15108" max="15109" width="15.7109375" style="22" customWidth="1"/>
    <col min="15110" max="15110" width="28.7109375" style="22" customWidth="1"/>
    <col min="15111" max="15360" width="9.140625" style="22"/>
    <col min="15361" max="15361" width="20.7109375" style="22" customWidth="1"/>
    <col min="15362" max="15362" width="26.42578125" style="22" customWidth="1"/>
    <col min="15363" max="15363" width="15.85546875" style="22" customWidth="1"/>
    <col min="15364" max="15365" width="15.7109375" style="22" customWidth="1"/>
    <col min="15366" max="15366" width="28.7109375" style="22" customWidth="1"/>
    <col min="15367" max="15616" width="9.140625" style="22"/>
    <col min="15617" max="15617" width="20.7109375" style="22" customWidth="1"/>
    <col min="15618" max="15618" width="26.42578125" style="22" customWidth="1"/>
    <col min="15619" max="15619" width="15.85546875" style="22" customWidth="1"/>
    <col min="15620" max="15621" width="15.7109375" style="22" customWidth="1"/>
    <col min="15622" max="15622" width="28.7109375" style="22" customWidth="1"/>
    <col min="15623" max="15872" width="9.140625" style="22"/>
    <col min="15873" max="15873" width="20.7109375" style="22" customWidth="1"/>
    <col min="15874" max="15874" width="26.42578125" style="22" customWidth="1"/>
    <col min="15875" max="15875" width="15.85546875" style="22" customWidth="1"/>
    <col min="15876" max="15877" width="15.7109375" style="22" customWidth="1"/>
    <col min="15878" max="15878" width="28.7109375" style="22" customWidth="1"/>
    <col min="15879" max="16128" width="9.140625" style="22"/>
    <col min="16129" max="16129" width="20.7109375" style="22" customWidth="1"/>
    <col min="16130" max="16130" width="26.42578125" style="22" customWidth="1"/>
    <col min="16131" max="16131" width="15.85546875" style="22" customWidth="1"/>
    <col min="16132" max="16133" width="15.7109375" style="22" customWidth="1"/>
    <col min="16134" max="16134" width="28.7109375" style="22" customWidth="1"/>
    <col min="16135" max="16384" width="9.140625" style="22"/>
  </cols>
  <sheetData>
    <row r="1" spans="1:7">
      <c r="B1" s="20" t="s">
        <v>759</v>
      </c>
    </row>
    <row r="3" spans="1:7">
      <c r="A3" s="153"/>
      <c r="B3" s="153" t="s">
        <v>30</v>
      </c>
      <c r="C3" s="153" t="s">
        <v>33</v>
      </c>
      <c r="D3" s="153" t="s">
        <v>32</v>
      </c>
      <c r="E3" s="153" t="s">
        <v>34</v>
      </c>
      <c r="F3" s="153" t="s">
        <v>32</v>
      </c>
      <c r="G3" s="153" t="s">
        <v>35</v>
      </c>
    </row>
    <row r="4" spans="1:7">
      <c r="C4" s="25"/>
      <c r="D4" s="25"/>
      <c r="E4" s="25"/>
    </row>
    <row r="5" spans="1:7">
      <c r="B5" s="22" t="s">
        <v>760</v>
      </c>
      <c r="C5" s="26">
        <v>96310</v>
      </c>
      <c r="D5" s="26">
        <v>0</v>
      </c>
      <c r="E5" s="26">
        <f t="shared" ref="E5:E7" si="0">C5+D5</f>
        <v>96310</v>
      </c>
      <c r="F5" s="22">
        <v>0</v>
      </c>
      <c r="G5" s="26">
        <f>E5+F5</f>
        <v>96310</v>
      </c>
    </row>
    <row r="6" spans="1:7">
      <c r="B6" s="22" t="s">
        <v>761</v>
      </c>
      <c r="C6" s="24">
        <v>96310</v>
      </c>
      <c r="D6" s="24">
        <v>0</v>
      </c>
      <c r="E6" s="28">
        <f t="shared" si="0"/>
        <v>96310</v>
      </c>
      <c r="F6" s="22">
        <v>0</v>
      </c>
      <c r="G6" s="26">
        <f t="shared" ref="G6:G7" si="1">E6+F6</f>
        <v>96310</v>
      </c>
    </row>
    <row r="7" spans="1:7">
      <c r="B7" s="22" t="s">
        <v>23</v>
      </c>
      <c r="C7" s="28">
        <v>178024</v>
      </c>
      <c r="D7" s="28">
        <v>0</v>
      </c>
      <c r="E7" s="28">
        <f t="shared" si="0"/>
        <v>178024</v>
      </c>
      <c r="F7" s="22">
        <v>0</v>
      </c>
      <c r="G7" s="26">
        <f t="shared" si="1"/>
        <v>178024</v>
      </c>
    </row>
    <row r="8" spans="1:7">
      <c r="C8" s="24"/>
      <c r="D8" s="24"/>
      <c r="E8" s="24"/>
    </row>
    <row r="9" spans="1:7">
      <c r="C9" s="24"/>
      <c r="D9" s="24"/>
      <c r="E9" s="24"/>
      <c r="F9" s="83"/>
    </row>
    <row r="10" spans="1:7">
      <c r="C10" s="24"/>
      <c r="D10" s="24"/>
      <c r="E10" s="24"/>
    </row>
    <row r="11" spans="1:7">
      <c r="C11" s="24"/>
      <c r="D11" s="24"/>
      <c r="E11" s="24"/>
    </row>
    <row r="12" spans="1:7">
      <c r="C12" s="24"/>
      <c r="D12" s="24"/>
      <c r="E12" s="24"/>
    </row>
    <row r="13" spans="1:7">
      <c r="C13" s="24"/>
      <c r="D13" s="24"/>
      <c r="E13" s="24"/>
    </row>
    <row r="14" spans="1:7">
      <c r="C14" s="24"/>
      <c r="D14" s="24"/>
      <c r="E14" s="24"/>
    </row>
    <row r="15" spans="1:7">
      <c r="C15" s="24"/>
      <c r="D15" s="24"/>
      <c r="E15" s="24"/>
    </row>
    <row r="16" spans="1:7">
      <c r="C16" s="24"/>
      <c r="D16" s="24"/>
      <c r="E16" s="24"/>
    </row>
    <row r="17" spans="1:7">
      <c r="C17" s="24"/>
      <c r="D17" s="24"/>
      <c r="E17" s="24"/>
      <c r="G17" s="20"/>
    </row>
    <row r="18" spans="1:7">
      <c r="C18" s="24"/>
      <c r="D18" s="24"/>
      <c r="E18" s="24"/>
    </row>
    <row r="19" spans="1:7">
      <c r="C19" s="24"/>
      <c r="D19" s="24"/>
      <c r="E19" s="24"/>
    </row>
    <row r="21" spans="1:7">
      <c r="A21" s="20" t="s">
        <v>762</v>
      </c>
      <c r="C21" s="26">
        <f>SUM(C5:C20)</f>
        <v>370644</v>
      </c>
      <c r="D21" s="26">
        <f>SUM(D5:D20)</f>
        <v>0</v>
      </c>
      <c r="E21" s="26">
        <f>SUM(E5:E20)</f>
        <v>370644</v>
      </c>
      <c r="F21" s="26">
        <f t="shared" ref="F21:G21" si="2">SUM(F5:F20)</f>
        <v>0</v>
      </c>
      <c r="G21" s="26">
        <f t="shared" si="2"/>
        <v>370644</v>
      </c>
    </row>
    <row r="22" spans="1:7">
      <c r="B22" s="20"/>
      <c r="F22" s="153"/>
    </row>
    <row r="24" spans="1:7">
      <c r="A24" s="153"/>
      <c r="B24" s="153"/>
      <c r="C24" s="153"/>
      <c r="D24" s="153"/>
      <c r="E24" s="153"/>
    </row>
    <row r="26" spans="1:7">
      <c r="C26" s="25"/>
      <c r="D26" s="25"/>
      <c r="E26" s="25"/>
    </row>
    <row r="27" spans="1:7">
      <c r="C27" s="24"/>
      <c r="D27" s="24"/>
      <c r="E27" s="24"/>
    </row>
    <row r="28" spans="1:7">
      <c r="C28" s="24"/>
      <c r="D28" s="24"/>
      <c r="E28" s="24"/>
    </row>
    <row r="29" spans="1:7">
      <c r="B29" s="27"/>
      <c r="C29" s="24"/>
      <c r="D29" s="24"/>
      <c r="E29" s="24"/>
    </row>
    <row r="30" spans="1:7">
      <c r="B30" s="21"/>
      <c r="C30" s="24"/>
      <c r="D30" s="24"/>
      <c r="E30" s="24"/>
    </row>
    <row r="31" spans="1:7">
      <c r="C31" s="24"/>
      <c r="D31" s="24"/>
      <c r="E31" s="24"/>
    </row>
    <row r="32" spans="1:7">
      <c r="C32" s="24"/>
      <c r="D32" s="24"/>
      <c r="E32" s="24"/>
    </row>
    <row r="33" spans="3:5">
      <c r="C33" s="24"/>
      <c r="D33" s="24"/>
      <c r="E33" s="24"/>
    </row>
    <row r="34" spans="3:5">
      <c r="C34" s="24"/>
      <c r="D34" s="24"/>
      <c r="E34" s="24"/>
    </row>
    <row r="58" spans="2:5">
      <c r="B58" s="20"/>
      <c r="C58" s="26"/>
      <c r="D58" s="26"/>
      <c r="E58" s="26"/>
    </row>
    <row r="61" spans="2:5">
      <c r="C61" s="24"/>
      <c r="D61" s="24"/>
      <c r="E61" s="24"/>
    </row>
  </sheetData>
  <printOptions gridLines="1"/>
  <pageMargins left="0.75" right="0.75" top="1" bottom="1" header="0.5" footer="0.25"/>
  <pageSetup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2"/>
  <sheetViews>
    <sheetView zoomScale="86" zoomScaleNormal="86" workbookViewId="0">
      <selection activeCell="J35" sqref="J35"/>
    </sheetView>
  </sheetViews>
  <sheetFormatPr defaultRowHeight="12.75"/>
  <cols>
    <col min="1" max="1" width="20.7109375" style="22" customWidth="1"/>
    <col min="2" max="2" width="26.140625" style="22" customWidth="1"/>
    <col min="3" max="3" width="15.85546875" style="22" hidden="1" customWidth="1"/>
    <col min="4" max="4" width="15.7109375" style="22" hidden="1" customWidth="1"/>
    <col min="5" max="5" width="15.7109375" style="22" customWidth="1"/>
    <col min="6" max="6" width="28.7109375" style="22" customWidth="1"/>
    <col min="7" max="7" width="20.7109375" style="22" customWidth="1"/>
    <col min="8" max="256" width="9.140625" style="22"/>
    <col min="257" max="257" width="20.7109375" style="22" customWidth="1"/>
    <col min="258" max="258" width="26.140625" style="22" customWidth="1"/>
    <col min="259" max="259" width="15.85546875" style="22" customWidth="1"/>
    <col min="260" max="261" width="15.7109375" style="22" customWidth="1"/>
    <col min="262" max="262" width="28.7109375" style="22" customWidth="1"/>
    <col min="263" max="512" width="9.140625" style="22"/>
    <col min="513" max="513" width="20.7109375" style="22" customWidth="1"/>
    <col min="514" max="514" width="26.140625" style="22" customWidth="1"/>
    <col min="515" max="515" width="15.85546875" style="22" customWidth="1"/>
    <col min="516" max="517" width="15.7109375" style="22" customWidth="1"/>
    <col min="518" max="518" width="28.7109375" style="22" customWidth="1"/>
    <col min="519" max="768" width="9.140625" style="22"/>
    <col min="769" max="769" width="20.7109375" style="22" customWidth="1"/>
    <col min="770" max="770" width="26.140625" style="22" customWidth="1"/>
    <col min="771" max="771" width="15.85546875" style="22" customWidth="1"/>
    <col min="772" max="773" width="15.7109375" style="22" customWidth="1"/>
    <col min="774" max="774" width="28.7109375" style="22" customWidth="1"/>
    <col min="775" max="1024" width="9.140625" style="22"/>
    <col min="1025" max="1025" width="20.7109375" style="22" customWidth="1"/>
    <col min="1026" max="1026" width="26.140625" style="22" customWidth="1"/>
    <col min="1027" max="1027" width="15.85546875" style="22" customWidth="1"/>
    <col min="1028" max="1029" width="15.7109375" style="22" customWidth="1"/>
    <col min="1030" max="1030" width="28.7109375" style="22" customWidth="1"/>
    <col min="1031" max="1280" width="9.140625" style="22"/>
    <col min="1281" max="1281" width="20.7109375" style="22" customWidth="1"/>
    <col min="1282" max="1282" width="26.140625" style="22" customWidth="1"/>
    <col min="1283" max="1283" width="15.85546875" style="22" customWidth="1"/>
    <col min="1284" max="1285" width="15.7109375" style="22" customWidth="1"/>
    <col min="1286" max="1286" width="28.7109375" style="22" customWidth="1"/>
    <col min="1287" max="1536" width="9.140625" style="22"/>
    <col min="1537" max="1537" width="20.7109375" style="22" customWidth="1"/>
    <col min="1538" max="1538" width="26.140625" style="22" customWidth="1"/>
    <col min="1539" max="1539" width="15.85546875" style="22" customWidth="1"/>
    <col min="1540" max="1541" width="15.7109375" style="22" customWidth="1"/>
    <col min="1542" max="1542" width="28.7109375" style="22" customWidth="1"/>
    <col min="1543" max="1792" width="9.140625" style="22"/>
    <col min="1793" max="1793" width="20.7109375" style="22" customWidth="1"/>
    <col min="1794" max="1794" width="26.140625" style="22" customWidth="1"/>
    <col min="1795" max="1795" width="15.85546875" style="22" customWidth="1"/>
    <col min="1796" max="1797" width="15.7109375" style="22" customWidth="1"/>
    <col min="1798" max="1798" width="28.7109375" style="22" customWidth="1"/>
    <col min="1799" max="2048" width="9.140625" style="22"/>
    <col min="2049" max="2049" width="20.7109375" style="22" customWidth="1"/>
    <col min="2050" max="2050" width="26.140625" style="22" customWidth="1"/>
    <col min="2051" max="2051" width="15.85546875" style="22" customWidth="1"/>
    <col min="2052" max="2053" width="15.7109375" style="22" customWidth="1"/>
    <col min="2054" max="2054" width="28.7109375" style="22" customWidth="1"/>
    <col min="2055" max="2304" width="9.140625" style="22"/>
    <col min="2305" max="2305" width="20.7109375" style="22" customWidth="1"/>
    <col min="2306" max="2306" width="26.140625" style="22" customWidth="1"/>
    <col min="2307" max="2307" width="15.85546875" style="22" customWidth="1"/>
    <col min="2308" max="2309" width="15.7109375" style="22" customWidth="1"/>
    <col min="2310" max="2310" width="28.7109375" style="22" customWidth="1"/>
    <col min="2311" max="2560" width="9.140625" style="22"/>
    <col min="2561" max="2561" width="20.7109375" style="22" customWidth="1"/>
    <col min="2562" max="2562" width="26.140625" style="22" customWidth="1"/>
    <col min="2563" max="2563" width="15.85546875" style="22" customWidth="1"/>
    <col min="2564" max="2565" width="15.7109375" style="22" customWidth="1"/>
    <col min="2566" max="2566" width="28.7109375" style="22" customWidth="1"/>
    <col min="2567" max="2816" width="9.140625" style="22"/>
    <col min="2817" max="2817" width="20.7109375" style="22" customWidth="1"/>
    <col min="2818" max="2818" width="26.140625" style="22" customWidth="1"/>
    <col min="2819" max="2819" width="15.85546875" style="22" customWidth="1"/>
    <col min="2820" max="2821" width="15.7109375" style="22" customWidth="1"/>
    <col min="2822" max="2822" width="28.7109375" style="22" customWidth="1"/>
    <col min="2823" max="3072" width="9.140625" style="22"/>
    <col min="3073" max="3073" width="20.7109375" style="22" customWidth="1"/>
    <col min="3074" max="3074" width="26.140625" style="22" customWidth="1"/>
    <col min="3075" max="3075" width="15.85546875" style="22" customWidth="1"/>
    <col min="3076" max="3077" width="15.7109375" style="22" customWidth="1"/>
    <col min="3078" max="3078" width="28.7109375" style="22" customWidth="1"/>
    <col min="3079" max="3328" width="9.140625" style="22"/>
    <col min="3329" max="3329" width="20.7109375" style="22" customWidth="1"/>
    <col min="3330" max="3330" width="26.140625" style="22" customWidth="1"/>
    <col min="3331" max="3331" width="15.85546875" style="22" customWidth="1"/>
    <col min="3332" max="3333" width="15.7109375" style="22" customWidth="1"/>
    <col min="3334" max="3334" width="28.7109375" style="22" customWidth="1"/>
    <col min="3335" max="3584" width="9.140625" style="22"/>
    <col min="3585" max="3585" width="20.7109375" style="22" customWidth="1"/>
    <col min="3586" max="3586" width="26.140625" style="22" customWidth="1"/>
    <col min="3587" max="3587" width="15.85546875" style="22" customWidth="1"/>
    <col min="3588" max="3589" width="15.7109375" style="22" customWidth="1"/>
    <col min="3590" max="3590" width="28.7109375" style="22" customWidth="1"/>
    <col min="3591" max="3840" width="9.140625" style="22"/>
    <col min="3841" max="3841" width="20.7109375" style="22" customWidth="1"/>
    <col min="3842" max="3842" width="26.140625" style="22" customWidth="1"/>
    <col min="3843" max="3843" width="15.85546875" style="22" customWidth="1"/>
    <col min="3844" max="3845" width="15.7109375" style="22" customWidth="1"/>
    <col min="3846" max="3846" width="28.7109375" style="22" customWidth="1"/>
    <col min="3847" max="4096" width="9.140625" style="22"/>
    <col min="4097" max="4097" width="20.7109375" style="22" customWidth="1"/>
    <col min="4098" max="4098" width="26.140625" style="22" customWidth="1"/>
    <col min="4099" max="4099" width="15.85546875" style="22" customWidth="1"/>
    <col min="4100" max="4101" width="15.7109375" style="22" customWidth="1"/>
    <col min="4102" max="4102" width="28.7109375" style="22" customWidth="1"/>
    <col min="4103" max="4352" width="9.140625" style="22"/>
    <col min="4353" max="4353" width="20.7109375" style="22" customWidth="1"/>
    <col min="4354" max="4354" width="26.140625" style="22" customWidth="1"/>
    <col min="4355" max="4355" width="15.85546875" style="22" customWidth="1"/>
    <col min="4356" max="4357" width="15.7109375" style="22" customWidth="1"/>
    <col min="4358" max="4358" width="28.7109375" style="22" customWidth="1"/>
    <col min="4359" max="4608" width="9.140625" style="22"/>
    <col min="4609" max="4609" width="20.7109375" style="22" customWidth="1"/>
    <col min="4610" max="4610" width="26.140625" style="22" customWidth="1"/>
    <col min="4611" max="4611" width="15.85546875" style="22" customWidth="1"/>
    <col min="4612" max="4613" width="15.7109375" style="22" customWidth="1"/>
    <col min="4614" max="4614" width="28.7109375" style="22" customWidth="1"/>
    <col min="4615" max="4864" width="9.140625" style="22"/>
    <col min="4865" max="4865" width="20.7109375" style="22" customWidth="1"/>
    <col min="4866" max="4866" width="26.140625" style="22" customWidth="1"/>
    <col min="4867" max="4867" width="15.85546875" style="22" customWidth="1"/>
    <col min="4868" max="4869" width="15.7109375" style="22" customWidth="1"/>
    <col min="4870" max="4870" width="28.7109375" style="22" customWidth="1"/>
    <col min="4871" max="5120" width="9.140625" style="22"/>
    <col min="5121" max="5121" width="20.7109375" style="22" customWidth="1"/>
    <col min="5122" max="5122" width="26.140625" style="22" customWidth="1"/>
    <col min="5123" max="5123" width="15.85546875" style="22" customWidth="1"/>
    <col min="5124" max="5125" width="15.7109375" style="22" customWidth="1"/>
    <col min="5126" max="5126" width="28.7109375" style="22" customWidth="1"/>
    <col min="5127" max="5376" width="9.140625" style="22"/>
    <col min="5377" max="5377" width="20.7109375" style="22" customWidth="1"/>
    <col min="5378" max="5378" width="26.140625" style="22" customWidth="1"/>
    <col min="5379" max="5379" width="15.85546875" style="22" customWidth="1"/>
    <col min="5380" max="5381" width="15.7109375" style="22" customWidth="1"/>
    <col min="5382" max="5382" width="28.7109375" style="22" customWidth="1"/>
    <col min="5383" max="5632" width="9.140625" style="22"/>
    <col min="5633" max="5633" width="20.7109375" style="22" customWidth="1"/>
    <col min="5634" max="5634" width="26.140625" style="22" customWidth="1"/>
    <col min="5635" max="5635" width="15.85546875" style="22" customWidth="1"/>
    <col min="5636" max="5637" width="15.7109375" style="22" customWidth="1"/>
    <col min="5638" max="5638" width="28.7109375" style="22" customWidth="1"/>
    <col min="5639" max="5888" width="9.140625" style="22"/>
    <col min="5889" max="5889" width="20.7109375" style="22" customWidth="1"/>
    <col min="5890" max="5890" width="26.140625" style="22" customWidth="1"/>
    <col min="5891" max="5891" width="15.85546875" style="22" customWidth="1"/>
    <col min="5892" max="5893" width="15.7109375" style="22" customWidth="1"/>
    <col min="5894" max="5894" width="28.7109375" style="22" customWidth="1"/>
    <col min="5895" max="6144" width="9.140625" style="22"/>
    <col min="6145" max="6145" width="20.7109375" style="22" customWidth="1"/>
    <col min="6146" max="6146" width="26.140625" style="22" customWidth="1"/>
    <col min="6147" max="6147" width="15.85546875" style="22" customWidth="1"/>
    <col min="6148" max="6149" width="15.7109375" style="22" customWidth="1"/>
    <col min="6150" max="6150" width="28.7109375" style="22" customWidth="1"/>
    <col min="6151" max="6400" width="9.140625" style="22"/>
    <col min="6401" max="6401" width="20.7109375" style="22" customWidth="1"/>
    <col min="6402" max="6402" width="26.140625" style="22" customWidth="1"/>
    <col min="6403" max="6403" width="15.85546875" style="22" customWidth="1"/>
    <col min="6404" max="6405" width="15.7109375" style="22" customWidth="1"/>
    <col min="6406" max="6406" width="28.7109375" style="22" customWidth="1"/>
    <col min="6407" max="6656" width="9.140625" style="22"/>
    <col min="6657" max="6657" width="20.7109375" style="22" customWidth="1"/>
    <col min="6658" max="6658" width="26.140625" style="22" customWidth="1"/>
    <col min="6659" max="6659" width="15.85546875" style="22" customWidth="1"/>
    <col min="6660" max="6661" width="15.7109375" style="22" customWidth="1"/>
    <col min="6662" max="6662" width="28.7109375" style="22" customWidth="1"/>
    <col min="6663" max="6912" width="9.140625" style="22"/>
    <col min="6913" max="6913" width="20.7109375" style="22" customWidth="1"/>
    <col min="6914" max="6914" width="26.140625" style="22" customWidth="1"/>
    <col min="6915" max="6915" width="15.85546875" style="22" customWidth="1"/>
    <col min="6916" max="6917" width="15.7109375" style="22" customWidth="1"/>
    <col min="6918" max="6918" width="28.7109375" style="22" customWidth="1"/>
    <col min="6919" max="7168" width="9.140625" style="22"/>
    <col min="7169" max="7169" width="20.7109375" style="22" customWidth="1"/>
    <col min="7170" max="7170" width="26.140625" style="22" customWidth="1"/>
    <col min="7171" max="7171" width="15.85546875" style="22" customWidth="1"/>
    <col min="7172" max="7173" width="15.7109375" style="22" customWidth="1"/>
    <col min="7174" max="7174" width="28.7109375" style="22" customWidth="1"/>
    <col min="7175" max="7424" width="9.140625" style="22"/>
    <col min="7425" max="7425" width="20.7109375" style="22" customWidth="1"/>
    <col min="7426" max="7426" width="26.140625" style="22" customWidth="1"/>
    <col min="7427" max="7427" width="15.85546875" style="22" customWidth="1"/>
    <col min="7428" max="7429" width="15.7109375" style="22" customWidth="1"/>
    <col min="7430" max="7430" width="28.7109375" style="22" customWidth="1"/>
    <col min="7431" max="7680" width="9.140625" style="22"/>
    <col min="7681" max="7681" width="20.7109375" style="22" customWidth="1"/>
    <col min="7682" max="7682" width="26.140625" style="22" customWidth="1"/>
    <col min="7683" max="7683" width="15.85546875" style="22" customWidth="1"/>
    <col min="7684" max="7685" width="15.7109375" style="22" customWidth="1"/>
    <col min="7686" max="7686" width="28.7109375" style="22" customWidth="1"/>
    <col min="7687" max="7936" width="9.140625" style="22"/>
    <col min="7937" max="7937" width="20.7109375" style="22" customWidth="1"/>
    <col min="7938" max="7938" width="26.140625" style="22" customWidth="1"/>
    <col min="7939" max="7939" width="15.85546875" style="22" customWidth="1"/>
    <col min="7940" max="7941" width="15.7109375" style="22" customWidth="1"/>
    <col min="7942" max="7942" width="28.7109375" style="22" customWidth="1"/>
    <col min="7943" max="8192" width="9.140625" style="22"/>
    <col min="8193" max="8193" width="20.7109375" style="22" customWidth="1"/>
    <col min="8194" max="8194" width="26.140625" style="22" customWidth="1"/>
    <col min="8195" max="8195" width="15.85546875" style="22" customWidth="1"/>
    <col min="8196" max="8197" width="15.7109375" style="22" customWidth="1"/>
    <col min="8198" max="8198" width="28.7109375" style="22" customWidth="1"/>
    <col min="8199" max="8448" width="9.140625" style="22"/>
    <col min="8449" max="8449" width="20.7109375" style="22" customWidth="1"/>
    <col min="8450" max="8450" width="26.140625" style="22" customWidth="1"/>
    <col min="8451" max="8451" width="15.85546875" style="22" customWidth="1"/>
    <col min="8452" max="8453" width="15.7109375" style="22" customWidth="1"/>
    <col min="8454" max="8454" width="28.7109375" style="22" customWidth="1"/>
    <col min="8455" max="8704" width="9.140625" style="22"/>
    <col min="8705" max="8705" width="20.7109375" style="22" customWidth="1"/>
    <col min="8706" max="8706" width="26.140625" style="22" customWidth="1"/>
    <col min="8707" max="8707" width="15.85546875" style="22" customWidth="1"/>
    <col min="8708" max="8709" width="15.7109375" style="22" customWidth="1"/>
    <col min="8710" max="8710" width="28.7109375" style="22" customWidth="1"/>
    <col min="8711" max="8960" width="9.140625" style="22"/>
    <col min="8961" max="8961" width="20.7109375" style="22" customWidth="1"/>
    <col min="8962" max="8962" width="26.140625" style="22" customWidth="1"/>
    <col min="8963" max="8963" width="15.85546875" style="22" customWidth="1"/>
    <col min="8964" max="8965" width="15.7109375" style="22" customWidth="1"/>
    <col min="8966" max="8966" width="28.7109375" style="22" customWidth="1"/>
    <col min="8967" max="9216" width="9.140625" style="22"/>
    <col min="9217" max="9217" width="20.7109375" style="22" customWidth="1"/>
    <col min="9218" max="9218" width="26.140625" style="22" customWidth="1"/>
    <col min="9219" max="9219" width="15.85546875" style="22" customWidth="1"/>
    <col min="9220" max="9221" width="15.7109375" style="22" customWidth="1"/>
    <col min="9222" max="9222" width="28.7109375" style="22" customWidth="1"/>
    <col min="9223" max="9472" width="9.140625" style="22"/>
    <col min="9473" max="9473" width="20.7109375" style="22" customWidth="1"/>
    <col min="9474" max="9474" width="26.140625" style="22" customWidth="1"/>
    <col min="9475" max="9475" width="15.85546875" style="22" customWidth="1"/>
    <col min="9476" max="9477" width="15.7109375" style="22" customWidth="1"/>
    <col min="9478" max="9478" width="28.7109375" style="22" customWidth="1"/>
    <col min="9479" max="9728" width="9.140625" style="22"/>
    <col min="9729" max="9729" width="20.7109375" style="22" customWidth="1"/>
    <col min="9730" max="9730" width="26.140625" style="22" customWidth="1"/>
    <col min="9731" max="9731" width="15.85546875" style="22" customWidth="1"/>
    <col min="9732" max="9733" width="15.7109375" style="22" customWidth="1"/>
    <col min="9734" max="9734" width="28.7109375" style="22" customWidth="1"/>
    <col min="9735" max="9984" width="9.140625" style="22"/>
    <col min="9985" max="9985" width="20.7109375" style="22" customWidth="1"/>
    <col min="9986" max="9986" width="26.140625" style="22" customWidth="1"/>
    <col min="9987" max="9987" width="15.85546875" style="22" customWidth="1"/>
    <col min="9988" max="9989" width="15.7109375" style="22" customWidth="1"/>
    <col min="9990" max="9990" width="28.7109375" style="22" customWidth="1"/>
    <col min="9991" max="10240" width="9.140625" style="22"/>
    <col min="10241" max="10241" width="20.7109375" style="22" customWidth="1"/>
    <col min="10242" max="10242" width="26.140625" style="22" customWidth="1"/>
    <col min="10243" max="10243" width="15.85546875" style="22" customWidth="1"/>
    <col min="10244" max="10245" width="15.7109375" style="22" customWidth="1"/>
    <col min="10246" max="10246" width="28.7109375" style="22" customWidth="1"/>
    <col min="10247" max="10496" width="9.140625" style="22"/>
    <col min="10497" max="10497" width="20.7109375" style="22" customWidth="1"/>
    <col min="10498" max="10498" width="26.140625" style="22" customWidth="1"/>
    <col min="10499" max="10499" width="15.85546875" style="22" customWidth="1"/>
    <col min="10500" max="10501" width="15.7109375" style="22" customWidth="1"/>
    <col min="10502" max="10502" width="28.7109375" style="22" customWidth="1"/>
    <col min="10503" max="10752" width="9.140625" style="22"/>
    <col min="10753" max="10753" width="20.7109375" style="22" customWidth="1"/>
    <col min="10754" max="10754" width="26.140625" style="22" customWidth="1"/>
    <col min="10755" max="10755" width="15.85546875" style="22" customWidth="1"/>
    <col min="10756" max="10757" width="15.7109375" style="22" customWidth="1"/>
    <col min="10758" max="10758" width="28.7109375" style="22" customWidth="1"/>
    <col min="10759" max="11008" width="9.140625" style="22"/>
    <col min="11009" max="11009" width="20.7109375" style="22" customWidth="1"/>
    <col min="11010" max="11010" width="26.140625" style="22" customWidth="1"/>
    <col min="11011" max="11011" width="15.85546875" style="22" customWidth="1"/>
    <col min="11012" max="11013" width="15.7109375" style="22" customWidth="1"/>
    <col min="11014" max="11014" width="28.7109375" style="22" customWidth="1"/>
    <col min="11015" max="11264" width="9.140625" style="22"/>
    <col min="11265" max="11265" width="20.7109375" style="22" customWidth="1"/>
    <col min="11266" max="11266" width="26.140625" style="22" customWidth="1"/>
    <col min="11267" max="11267" width="15.85546875" style="22" customWidth="1"/>
    <col min="11268" max="11269" width="15.7109375" style="22" customWidth="1"/>
    <col min="11270" max="11270" width="28.7109375" style="22" customWidth="1"/>
    <col min="11271" max="11520" width="9.140625" style="22"/>
    <col min="11521" max="11521" width="20.7109375" style="22" customWidth="1"/>
    <col min="11522" max="11522" width="26.140625" style="22" customWidth="1"/>
    <col min="11523" max="11523" width="15.85546875" style="22" customWidth="1"/>
    <col min="11524" max="11525" width="15.7109375" style="22" customWidth="1"/>
    <col min="11526" max="11526" width="28.7109375" style="22" customWidth="1"/>
    <col min="11527" max="11776" width="9.140625" style="22"/>
    <col min="11777" max="11777" width="20.7109375" style="22" customWidth="1"/>
    <col min="11778" max="11778" width="26.140625" style="22" customWidth="1"/>
    <col min="11779" max="11779" width="15.85546875" style="22" customWidth="1"/>
    <col min="11780" max="11781" width="15.7109375" style="22" customWidth="1"/>
    <col min="11782" max="11782" width="28.7109375" style="22" customWidth="1"/>
    <col min="11783" max="12032" width="9.140625" style="22"/>
    <col min="12033" max="12033" width="20.7109375" style="22" customWidth="1"/>
    <col min="12034" max="12034" width="26.140625" style="22" customWidth="1"/>
    <col min="12035" max="12035" width="15.85546875" style="22" customWidth="1"/>
    <col min="12036" max="12037" width="15.7109375" style="22" customWidth="1"/>
    <col min="12038" max="12038" width="28.7109375" style="22" customWidth="1"/>
    <col min="12039" max="12288" width="9.140625" style="22"/>
    <col min="12289" max="12289" width="20.7109375" style="22" customWidth="1"/>
    <col min="12290" max="12290" width="26.140625" style="22" customWidth="1"/>
    <col min="12291" max="12291" width="15.85546875" style="22" customWidth="1"/>
    <col min="12292" max="12293" width="15.7109375" style="22" customWidth="1"/>
    <col min="12294" max="12294" width="28.7109375" style="22" customWidth="1"/>
    <col min="12295" max="12544" width="9.140625" style="22"/>
    <col min="12545" max="12545" width="20.7109375" style="22" customWidth="1"/>
    <col min="12546" max="12546" width="26.140625" style="22" customWidth="1"/>
    <col min="12547" max="12547" width="15.85546875" style="22" customWidth="1"/>
    <col min="12548" max="12549" width="15.7109375" style="22" customWidth="1"/>
    <col min="12550" max="12550" width="28.7109375" style="22" customWidth="1"/>
    <col min="12551" max="12800" width="9.140625" style="22"/>
    <col min="12801" max="12801" width="20.7109375" style="22" customWidth="1"/>
    <col min="12802" max="12802" width="26.140625" style="22" customWidth="1"/>
    <col min="12803" max="12803" width="15.85546875" style="22" customWidth="1"/>
    <col min="12804" max="12805" width="15.7109375" style="22" customWidth="1"/>
    <col min="12806" max="12806" width="28.7109375" style="22" customWidth="1"/>
    <col min="12807" max="13056" width="9.140625" style="22"/>
    <col min="13057" max="13057" width="20.7109375" style="22" customWidth="1"/>
    <col min="13058" max="13058" width="26.140625" style="22" customWidth="1"/>
    <col min="13059" max="13059" width="15.85546875" style="22" customWidth="1"/>
    <col min="13060" max="13061" width="15.7109375" style="22" customWidth="1"/>
    <col min="13062" max="13062" width="28.7109375" style="22" customWidth="1"/>
    <col min="13063" max="13312" width="9.140625" style="22"/>
    <col min="13313" max="13313" width="20.7109375" style="22" customWidth="1"/>
    <col min="13314" max="13314" width="26.140625" style="22" customWidth="1"/>
    <col min="13315" max="13315" width="15.85546875" style="22" customWidth="1"/>
    <col min="13316" max="13317" width="15.7109375" style="22" customWidth="1"/>
    <col min="13318" max="13318" width="28.7109375" style="22" customWidth="1"/>
    <col min="13319" max="13568" width="9.140625" style="22"/>
    <col min="13569" max="13569" width="20.7109375" style="22" customWidth="1"/>
    <col min="13570" max="13570" width="26.140625" style="22" customWidth="1"/>
    <col min="13571" max="13571" width="15.85546875" style="22" customWidth="1"/>
    <col min="13572" max="13573" width="15.7109375" style="22" customWidth="1"/>
    <col min="13574" max="13574" width="28.7109375" style="22" customWidth="1"/>
    <col min="13575" max="13824" width="9.140625" style="22"/>
    <col min="13825" max="13825" width="20.7109375" style="22" customWidth="1"/>
    <col min="13826" max="13826" width="26.140625" style="22" customWidth="1"/>
    <col min="13827" max="13827" width="15.85546875" style="22" customWidth="1"/>
    <col min="13828" max="13829" width="15.7109375" style="22" customWidth="1"/>
    <col min="13830" max="13830" width="28.7109375" style="22" customWidth="1"/>
    <col min="13831" max="14080" width="9.140625" style="22"/>
    <col min="14081" max="14081" width="20.7109375" style="22" customWidth="1"/>
    <col min="14082" max="14082" width="26.140625" style="22" customWidth="1"/>
    <col min="14083" max="14083" width="15.85546875" style="22" customWidth="1"/>
    <col min="14084" max="14085" width="15.7109375" style="22" customWidth="1"/>
    <col min="14086" max="14086" width="28.7109375" style="22" customWidth="1"/>
    <col min="14087" max="14336" width="9.140625" style="22"/>
    <col min="14337" max="14337" width="20.7109375" style="22" customWidth="1"/>
    <col min="14338" max="14338" width="26.140625" style="22" customWidth="1"/>
    <col min="14339" max="14339" width="15.85546875" style="22" customWidth="1"/>
    <col min="14340" max="14341" width="15.7109375" style="22" customWidth="1"/>
    <col min="14342" max="14342" width="28.7109375" style="22" customWidth="1"/>
    <col min="14343" max="14592" width="9.140625" style="22"/>
    <col min="14593" max="14593" width="20.7109375" style="22" customWidth="1"/>
    <col min="14594" max="14594" width="26.140625" style="22" customWidth="1"/>
    <col min="14595" max="14595" width="15.85546875" style="22" customWidth="1"/>
    <col min="14596" max="14597" width="15.7109375" style="22" customWidth="1"/>
    <col min="14598" max="14598" width="28.7109375" style="22" customWidth="1"/>
    <col min="14599" max="14848" width="9.140625" style="22"/>
    <col min="14849" max="14849" width="20.7109375" style="22" customWidth="1"/>
    <col min="14850" max="14850" width="26.140625" style="22" customWidth="1"/>
    <col min="14851" max="14851" width="15.85546875" style="22" customWidth="1"/>
    <col min="14852" max="14853" width="15.7109375" style="22" customWidth="1"/>
    <col min="14854" max="14854" width="28.7109375" style="22" customWidth="1"/>
    <col min="14855" max="15104" width="9.140625" style="22"/>
    <col min="15105" max="15105" width="20.7109375" style="22" customWidth="1"/>
    <col min="15106" max="15106" width="26.140625" style="22" customWidth="1"/>
    <col min="15107" max="15107" width="15.85546875" style="22" customWidth="1"/>
    <col min="15108" max="15109" width="15.7109375" style="22" customWidth="1"/>
    <col min="15110" max="15110" width="28.7109375" style="22" customWidth="1"/>
    <col min="15111" max="15360" width="9.140625" style="22"/>
    <col min="15361" max="15361" width="20.7109375" style="22" customWidth="1"/>
    <col min="15362" max="15362" width="26.140625" style="22" customWidth="1"/>
    <col min="15363" max="15363" width="15.85546875" style="22" customWidth="1"/>
    <col min="15364" max="15365" width="15.7109375" style="22" customWidth="1"/>
    <col min="15366" max="15366" width="28.7109375" style="22" customWidth="1"/>
    <col min="15367" max="15616" width="9.140625" style="22"/>
    <col min="15617" max="15617" width="20.7109375" style="22" customWidth="1"/>
    <col min="15618" max="15618" width="26.140625" style="22" customWidth="1"/>
    <col min="15619" max="15619" width="15.85546875" style="22" customWidth="1"/>
    <col min="15620" max="15621" width="15.7109375" style="22" customWidth="1"/>
    <col min="15622" max="15622" width="28.7109375" style="22" customWidth="1"/>
    <col min="15623" max="15872" width="9.140625" style="22"/>
    <col min="15873" max="15873" width="20.7109375" style="22" customWidth="1"/>
    <col min="15874" max="15874" width="26.140625" style="22" customWidth="1"/>
    <col min="15875" max="15875" width="15.85546875" style="22" customWidth="1"/>
    <col min="15876" max="15877" width="15.7109375" style="22" customWidth="1"/>
    <col min="15878" max="15878" width="28.7109375" style="22" customWidth="1"/>
    <col min="15879" max="16128" width="9.140625" style="22"/>
    <col min="16129" max="16129" width="20.7109375" style="22" customWidth="1"/>
    <col min="16130" max="16130" width="26.140625" style="22" customWidth="1"/>
    <col min="16131" max="16131" width="15.85546875" style="22" customWidth="1"/>
    <col min="16132" max="16133" width="15.7109375" style="22" customWidth="1"/>
    <col min="16134" max="16134" width="28.7109375" style="22" customWidth="1"/>
    <col min="16135" max="16384" width="9.140625" style="22"/>
  </cols>
  <sheetData>
    <row r="1" spans="1:7">
      <c r="B1" s="20" t="s">
        <v>763</v>
      </c>
    </row>
    <row r="3" spans="1:7">
      <c r="A3" s="153"/>
      <c r="B3" s="153" t="s">
        <v>30</v>
      </c>
      <c r="C3" s="153" t="s">
        <v>33</v>
      </c>
      <c r="D3" s="153" t="s">
        <v>32</v>
      </c>
      <c r="E3" s="153" t="s">
        <v>34</v>
      </c>
      <c r="F3" s="153" t="s">
        <v>32</v>
      </c>
      <c r="G3" s="153" t="s">
        <v>35</v>
      </c>
    </row>
    <row r="4" spans="1:7">
      <c r="C4" s="25"/>
      <c r="D4" s="25"/>
      <c r="E4" s="25"/>
    </row>
    <row r="5" spans="1:7">
      <c r="B5" s="22" t="s">
        <v>764</v>
      </c>
      <c r="C5" s="26">
        <f>TOTAL!C34</f>
        <v>11375483</v>
      </c>
      <c r="D5" s="26">
        <f>TOTAL!D34</f>
        <v>-3845</v>
      </c>
      <c r="E5" s="26">
        <f>C5+D5</f>
        <v>11371638</v>
      </c>
      <c r="F5" s="26">
        <f>TOTAL!F34</f>
        <v>554974</v>
      </c>
      <c r="G5" s="26">
        <f>E5+F5</f>
        <v>11926612</v>
      </c>
    </row>
    <row r="6" spans="1:7">
      <c r="B6" s="22" t="s">
        <v>765</v>
      </c>
      <c r="C6" s="24">
        <f>'TOTAL (2)'!C21</f>
        <v>370644</v>
      </c>
      <c r="D6" s="24">
        <f>'TOTAL (2)'!D21</f>
        <v>0</v>
      </c>
      <c r="E6" s="24">
        <f>C6+D6</f>
        <v>370644</v>
      </c>
      <c r="F6" s="26">
        <f>'TOTAL (2)'!F21</f>
        <v>0</v>
      </c>
      <c r="G6" s="26">
        <f>E6+F6</f>
        <v>370644</v>
      </c>
    </row>
    <row r="8" spans="1:7">
      <c r="C8" s="24"/>
      <c r="D8" s="24"/>
      <c r="E8" s="24"/>
    </row>
    <row r="9" spans="1:7">
      <c r="C9" s="24"/>
      <c r="D9" s="24"/>
      <c r="E9" s="24"/>
    </row>
    <row r="10" spans="1:7">
      <c r="C10" s="24"/>
      <c r="D10" s="24"/>
      <c r="E10" s="24"/>
    </row>
    <row r="11" spans="1:7">
      <c r="C11" s="24"/>
      <c r="D11" s="24"/>
      <c r="E11" s="24"/>
    </row>
    <row r="12" spans="1:7">
      <c r="C12" s="24"/>
      <c r="D12" s="24"/>
      <c r="E12" s="24"/>
      <c r="F12" s="22" t="s">
        <v>59</v>
      </c>
    </row>
    <row r="13" spans="1:7">
      <c r="C13" s="24"/>
      <c r="D13" s="24"/>
      <c r="E13" s="24"/>
    </row>
    <row r="14" spans="1:7">
      <c r="C14" s="24"/>
      <c r="D14" s="24"/>
      <c r="E14" s="24"/>
    </row>
    <row r="15" spans="1:7">
      <c r="C15" s="24"/>
      <c r="D15" s="24"/>
      <c r="E15" s="24"/>
    </row>
    <row r="16" spans="1:7">
      <c r="C16" s="24"/>
      <c r="D16" s="24"/>
      <c r="E16" s="24"/>
    </row>
    <row r="17" spans="1:7">
      <c r="C17" s="24"/>
      <c r="D17" s="24"/>
      <c r="E17" s="24"/>
    </row>
    <row r="18" spans="1:7">
      <c r="C18" s="24"/>
      <c r="D18" s="24"/>
      <c r="E18" s="24"/>
    </row>
    <row r="22" spans="1:7">
      <c r="A22" s="20"/>
      <c r="B22" s="20" t="s">
        <v>26</v>
      </c>
      <c r="C22" s="26">
        <f>SUM(C5:C19)</f>
        <v>11746127</v>
      </c>
      <c r="D22" s="26">
        <f>SUM(D5:D19)</f>
        <v>-3845</v>
      </c>
      <c r="E22" s="26">
        <f>SUM(E5:E19)</f>
        <v>11742282</v>
      </c>
      <c r="F22" s="26">
        <f t="shared" ref="F22:G22" si="0">SUM(F5:F19)</f>
        <v>554974</v>
      </c>
      <c r="G22" s="26">
        <f t="shared" si="0"/>
        <v>12297256</v>
      </c>
    </row>
    <row r="23" spans="1:7">
      <c r="B23" s="20"/>
      <c r="F23" s="153"/>
    </row>
    <row r="25" spans="1:7">
      <c r="A25" s="153"/>
      <c r="B25" s="153"/>
      <c r="C25" s="153"/>
      <c r="D25" s="153"/>
      <c r="E25" s="153"/>
    </row>
    <row r="27" spans="1:7">
      <c r="C27" s="25"/>
      <c r="D27" s="25"/>
      <c r="E27" s="25"/>
    </row>
    <row r="28" spans="1:7">
      <c r="C28" s="24"/>
      <c r="D28" s="24"/>
      <c r="E28" s="24"/>
    </row>
    <row r="29" spans="1:7">
      <c r="C29" s="24"/>
      <c r="D29" s="24"/>
      <c r="E29" s="24"/>
    </row>
    <row r="30" spans="1:7">
      <c r="B30" s="27"/>
      <c r="C30" s="24"/>
      <c r="D30" s="24"/>
      <c r="E30" s="24"/>
    </row>
    <row r="31" spans="1:7">
      <c r="B31" s="21"/>
      <c r="C31" s="24"/>
      <c r="D31" s="24"/>
      <c r="E31" s="24"/>
    </row>
    <row r="32" spans="1:7">
      <c r="C32" s="24"/>
      <c r="D32" s="24"/>
      <c r="E32" s="24"/>
    </row>
    <row r="33" spans="3:5">
      <c r="C33" s="24"/>
      <c r="D33" s="24"/>
      <c r="E33" s="24"/>
    </row>
    <row r="34" spans="3:5">
      <c r="C34" s="24"/>
      <c r="D34" s="24"/>
      <c r="E34" s="24"/>
    </row>
    <row r="35" spans="3:5">
      <c r="C35" s="24"/>
      <c r="D35" s="24"/>
      <c r="E35" s="24"/>
    </row>
    <row r="59" spans="2:5">
      <c r="B59" s="20"/>
      <c r="C59" s="26"/>
      <c r="D59" s="26"/>
      <c r="E59" s="26"/>
    </row>
    <row r="62" spans="2:5">
      <c r="C62" s="24"/>
      <c r="D62" s="24"/>
      <c r="E62" s="24"/>
    </row>
  </sheetData>
  <printOptions gridLines="1"/>
  <pageMargins left="0.75" right="0.75" top="1" bottom="1" header="0.5" footer="0.25"/>
  <pageSetup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5" sqref="J35"/>
    </sheetView>
  </sheetViews>
  <sheetFormatPr defaultRowHeight="12.75"/>
  <sheetData/>
  <printOptions gridLines="1"/>
  <pageMargins left="0.75" right="0.75" top="1" bottom="1" header="0.5" footer="0.25"/>
  <pageSetup scale="66"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view="pageLayout" zoomScaleNormal="86" workbookViewId="0">
      <selection activeCell="J35" sqref="J35"/>
    </sheetView>
  </sheetViews>
  <sheetFormatPr defaultRowHeight="12.75"/>
  <cols>
    <col min="1" max="1" width="24.28515625" style="22" bestFit="1" customWidth="1"/>
    <col min="2" max="2" width="27" style="22" customWidth="1"/>
    <col min="3" max="3" width="15.85546875" style="22" hidden="1" customWidth="1"/>
    <col min="4" max="4" width="14.7109375" style="22" hidden="1" customWidth="1"/>
    <col min="5" max="6" width="16.140625" style="22" hidden="1" customWidth="1"/>
    <col min="7" max="9" width="16.140625" style="22" customWidth="1"/>
    <col min="10" max="10" width="27.85546875" style="22" customWidth="1"/>
    <col min="11" max="260" width="9.140625" style="22"/>
    <col min="261" max="261" width="20.7109375" style="22" customWidth="1"/>
    <col min="262" max="262" width="26.140625" style="22" customWidth="1"/>
    <col min="263" max="263" width="15.85546875" style="22" customWidth="1"/>
    <col min="264" max="265" width="15.7109375" style="22" customWidth="1"/>
    <col min="266" max="266" width="29.5703125" style="22" customWidth="1"/>
    <col min="267" max="516" width="9.140625" style="22"/>
    <col min="517" max="517" width="20.7109375" style="22" customWidth="1"/>
    <col min="518" max="518" width="26.140625" style="22" customWidth="1"/>
    <col min="519" max="519" width="15.85546875" style="22" customWidth="1"/>
    <col min="520" max="521" width="15.7109375" style="22" customWidth="1"/>
    <col min="522" max="522" width="29.5703125" style="22" customWidth="1"/>
    <col min="523" max="772" width="9.140625" style="22"/>
    <col min="773" max="773" width="20.7109375" style="22" customWidth="1"/>
    <col min="774" max="774" width="26.140625" style="22" customWidth="1"/>
    <col min="775" max="775" width="15.85546875" style="22" customWidth="1"/>
    <col min="776" max="777" width="15.7109375" style="22" customWidth="1"/>
    <col min="778" max="778" width="29.5703125" style="22" customWidth="1"/>
    <col min="779" max="1028" width="9.140625" style="22"/>
    <col min="1029" max="1029" width="20.7109375" style="22" customWidth="1"/>
    <col min="1030" max="1030" width="26.140625" style="22" customWidth="1"/>
    <col min="1031" max="1031" width="15.85546875" style="22" customWidth="1"/>
    <col min="1032" max="1033" width="15.7109375" style="22" customWidth="1"/>
    <col min="1034" max="1034" width="29.5703125" style="22" customWidth="1"/>
    <col min="1035" max="1284" width="9.140625" style="22"/>
    <col min="1285" max="1285" width="20.7109375" style="22" customWidth="1"/>
    <col min="1286" max="1286" width="26.140625" style="22" customWidth="1"/>
    <col min="1287" max="1287" width="15.85546875" style="22" customWidth="1"/>
    <col min="1288" max="1289" width="15.7109375" style="22" customWidth="1"/>
    <col min="1290" max="1290" width="29.5703125" style="22" customWidth="1"/>
    <col min="1291" max="1540" width="9.140625" style="22"/>
    <col min="1541" max="1541" width="20.7109375" style="22" customWidth="1"/>
    <col min="1542" max="1542" width="26.140625" style="22" customWidth="1"/>
    <col min="1543" max="1543" width="15.85546875" style="22" customWidth="1"/>
    <col min="1544" max="1545" width="15.7109375" style="22" customWidth="1"/>
    <col min="1546" max="1546" width="29.5703125" style="22" customWidth="1"/>
    <col min="1547" max="1796" width="9.140625" style="22"/>
    <col min="1797" max="1797" width="20.7109375" style="22" customWidth="1"/>
    <col min="1798" max="1798" width="26.140625" style="22" customWidth="1"/>
    <col min="1799" max="1799" width="15.85546875" style="22" customWidth="1"/>
    <col min="1800" max="1801" width="15.7109375" style="22" customWidth="1"/>
    <col min="1802" max="1802" width="29.5703125" style="22" customWidth="1"/>
    <col min="1803" max="2052" width="9.140625" style="22"/>
    <col min="2053" max="2053" width="20.7109375" style="22" customWidth="1"/>
    <col min="2054" max="2054" width="26.140625" style="22" customWidth="1"/>
    <col min="2055" max="2055" width="15.85546875" style="22" customWidth="1"/>
    <col min="2056" max="2057" width="15.7109375" style="22" customWidth="1"/>
    <col min="2058" max="2058" width="29.5703125" style="22" customWidth="1"/>
    <col min="2059" max="2308" width="9.140625" style="22"/>
    <col min="2309" max="2309" width="20.7109375" style="22" customWidth="1"/>
    <col min="2310" max="2310" width="26.140625" style="22" customWidth="1"/>
    <col min="2311" max="2311" width="15.85546875" style="22" customWidth="1"/>
    <col min="2312" max="2313" width="15.7109375" style="22" customWidth="1"/>
    <col min="2314" max="2314" width="29.5703125" style="22" customWidth="1"/>
    <col min="2315" max="2564" width="9.140625" style="22"/>
    <col min="2565" max="2565" width="20.7109375" style="22" customWidth="1"/>
    <col min="2566" max="2566" width="26.140625" style="22" customWidth="1"/>
    <col min="2567" max="2567" width="15.85546875" style="22" customWidth="1"/>
    <col min="2568" max="2569" width="15.7109375" style="22" customWidth="1"/>
    <col min="2570" max="2570" width="29.5703125" style="22" customWidth="1"/>
    <col min="2571" max="2820" width="9.140625" style="22"/>
    <col min="2821" max="2821" width="20.7109375" style="22" customWidth="1"/>
    <col min="2822" max="2822" width="26.140625" style="22" customWidth="1"/>
    <col min="2823" max="2823" width="15.85546875" style="22" customWidth="1"/>
    <col min="2824" max="2825" width="15.7109375" style="22" customWidth="1"/>
    <col min="2826" max="2826" width="29.5703125" style="22" customWidth="1"/>
    <col min="2827" max="3076" width="9.140625" style="22"/>
    <col min="3077" max="3077" width="20.7109375" style="22" customWidth="1"/>
    <col min="3078" max="3078" width="26.140625" style="22" customWidth="1"/>
    <col min="3079" max="3079" width="15.85546875" style="22" customWidth="1"/>
    <col min="3080" max="3081" width="15.7109375" style="22" customWidth="1"/>
    <col min="3082" max="3082" width="29.5703125" style="22" customWidth="1"/>
    <col min="3083" max="3332" width="9.140625" style="22"/>
    <col min="3333" max="3333" width="20.7109375" style="22" customWidth="1"/>
    <col min="3334" max="3334" width="26.140625" style="22" customWidth="1"/>
    <col min="3335" max="3335" width="15.85546875" style="22" customWidth="1"/>
    <col min="3336" max="3337" width="15.7109375" style="22" customWidth="1"/>
    <col min="3338" max="3338" width="29.5703125" style="22" customWidth="1"/>
    <col min="3339" max="3588" width="9.140625" style="22"/>
    <col min="3589" max="3589" width="20.7109375" style="22" customWidth="1"/>
    <col min="3590" max="3590" width="26.140625" style="22" customWidth="1"/>
    <col min="3591" max="3591" width="15.85546875" style="22" customWidth="1"/>
    <col min="3592" max="3593" width="15.7109375" style="22" customWidth="1"/>
    <col min="3594" max="3594" width="29.5703125" style="22" customWidth="1"/>
    <col min="3595" max="3844" width="9.140625" style="22"/>
    <col min="3845" max="3845" width="20.7109375" style="22" customWidth="1"/>
    <col min="3846" max="3846" width="26.140625" style="22" customWidth="1"/>
    <col min="3847" max="3847" width="15.85546875" style="22" customWidth="1"/>
    <col min="3848" max="3849" width="15.7109375" style="22" customWidth="1"/>
    <col min="3850" max="3850" width="29.5703125" style="22" customWidth="1"/>
    <col min="3851" max="4100" width="9.140625" style="22"/>
    <col min="4101" max="4101" width="20.7109375" style="22" customWidth="1"/>
    <col min="4102" max="4102" width="26.140625" style="22" customWidth="1"/>
    <col min="4103" max="4103" width="15.85546875" style="22" customWidth="1"/>
    <col min="4104" max="4105" width="15.7109375" style="22" customWidth="1"/>
    <col min="4106" max="4106" width="29.5703125" style="22" customWidth="1"/>
    <col min="4107" max="4356" width="9.140625" style="22"/>
    <col min="4357" max="4357" width="20.7109375" style="22" customWidth="1"/>
    <col min="4358" max="4358" width="26.140625" style="22" customWidth="1"/>
    <col min="4359" max="4359" width="15.85546875" style="22" customWidth="1"/>
    <col min="4360" max="4361" width="15.7109375" style="22" customWidth="1"/>
    <col min="4362" max="4362" width="29.5703125" style="22" customWidth="1"/>
    <col min="4363" max="4612" width="9.140625" style="22"/>
    <col min="4613" max="4613" width="20.7109375" style="22" customWidth="1"/>
    <col min="4614" max="4614" width="26.140625" style="22" customWidth="1"/>
    <col min="4615" max="4615" width="15.85546875" style="22" customWidth="1"/>
    <col min="4616" max="4617" width="15.7109375" style="22" customWidth="1"/>
    <col min="4618" max="4618" width="29.5703125" style="22" customWidth="1"/>
    <col min="4619" max="4868" width="9.140625" style="22"/>
    <col min="4869" max="4869" width="20.7109375" style="22" customWidth="1"/>
    <col min="4870" max="4870" width="26.140625" style="22" customWidth="1"/>
    <col min="4871" max="4871" width="15.85546875" style="22" customWidth="1"/>
    <col min="4872" max="4873" width="15.7109375" style="22" customWidth="1"/>
    <col min="4874" max="4874" width="29.5703125" style="22" customWidth="1"/>
    <col min="4875" max="5124" width="9.140625" style="22"/>
    <col min="5125" max="5125" width="20.7109375" style="22" customWidth="1"/>
    <col min="5126" max="5126" width="26.140625" style="22" customWidth="1"/>
    <col min="5127" max="5127" width="15.85546875" style="22" customWidth="1"/>
    <col min="5128" max="5129" width="15.7109375" style="22" customWidth="1"/>
    <col min="5130" max="5130" width="29.5703125" style="22" customWidth="1"/>
    <col min="5131" max="5380" width="9.140625" style="22"/>
    <col min="5381" max="5381" width="20.7109375" style="22" customWidth="1"/>
    <col min="5382" max="5382" width="26.140625" style="22" customWidth="1"/>
    <col min="5383" max="5383" width="15.85546875" style="22" customWidth="1"/>
    <col min="5384" max="5385" width="15.7109375" style="22" customWidth="1"/>
    <col min="5386" max="5386" width="29.5703125" style="22" customWidth="1"/>
    <col min="5387" max="5636" width="9.140625" style="22"/>
    <col min="5637" max="5637" width="20.7109375" style="22" customWidth="1"/>
    <col min="5638" max="5638" width="26.140625" style="22" customWidth="1"/>
    <col min="5639" max="5639" width="15.85546875" style="22" customWidth="1"/>
    <col min="5640" max="5641" width="15.7109375" style="22" customWidth="1"/>
    <col min="5642" max="5642" width="29.5703125" style="22" customWidth="1"/>
    <col min="5643" max="5892" width="9.140625" style="22"/>
    <col min="5893" max="5893" width="20.7109375" style="22" customWidth="1"/>
    <col min="5894" max="5894" width="26.140625" style="22" customWidth="1"/>
    <col min="5895" max="5895" width="15.85546875" style="22" customWidth="1"/>
    <col min="5896" max="5897" width="15.7109375" style="22" customWidth="1"/>
    <col min="5898" max="5898" width="29.5703125" style="22" customWidth="1"/>
    <col min="5899" max="6148" width="9.140625" style="22"/>
    <col min="6149" max="6149" width="20.7109375" style="22" customWidth="1"/>
    <col min="6150" max="6150" width="26.140625" style="22" customWidth="1"/>
    <col min="6151" max="6151" width="15.85546875" style="22" customWidth="1"/>
    <col min="6152" max="6153" width="15.7109375" style="22" customWidth="1"/>
    <col min="6154" max="6154" width="29.5703125" style="22" customWidth="1"/>
    <col min="6155" max="6404" width="9.140625" style="22"/>
    <col min="6405" max="6405" width="20.7109375" style="22" customWidth="1"/>
    <col min="6406" max="6406" width="26.140625" style="22" customWidth="1"/>
    <col min="6407" max="6407" width="15.85546875" style="22" customWidth="1"/>
    <col min="6408" max="6409" width="15.7109375" style="22" customWidth="1"/>
    <col min="6410" max="6410" width="29.5703125" style="22" customWidth="1"/>
    <col min="6411" max="6660" width="9.140625" style="22"/>
    <col min="6661" max="6661" width="20.7109375" style="22" customWidth="1"/>
    <col min="6662" max="6662" width="26.140625" style="22" customWidth="1"/>
    <col min="6663" max="6663" width="15.85546875" style="22" customWidth="1"/>
    <col min="6664" max="6665" width="15.7109375" style="22" customWidth="1"/>
    <col min="6666" max="6666" width="29.5703125" style="22" customWidth="1"/>
    <col min="6667" max="6916" width="9.140625" style="22"/>
    <col min="6917" max="6917" width="20.7109375" style="22" customWidth="1"/>
    <col min="6918" max="6918" width="26.140625" style="22" customWidth="1"/>
    <col min="6919" max="6919" width="15.85546875" style="22" customWidth="1"/>
    <col min="6920" max="6921" width="15.7109375" style="22" customWidth="1"/>
    <col min="6922" max="6922" width="29.5703125" style="22" customWidth="1"/>
    <col min="6923" max="7172" width="9.140625" style="22"/>
    <col min="7173" max="7173" width="20.7109375" style="22" customWidth="1"/>
    <col min="7174" max="7174" width="26.140625" style="22" customWidth="1"/>
    <col min="7175" max="7175" width="15.85546875" style="22" customWidth="1"/>
    <col min="7176" max="7177" width="15.7109375" style="22" customWidth="1"/>
    <col min="7178" max="7178" width="29.5703125" style="22" customWidth="1"/>
    <col min="7179" max="7428" width="9.140625" style="22"/>
    <col min="7429" max="7429" width="20.7109375" style="22" customWidth="1"/>
    <col min="7430" max="7430" width="26.140625" style="22" customWidth="1"/>
    <col min="7431" max="7431" width="15.85546875" style="22" customWidth="1"/>
    <col min="7432" max="7433" width="15.7109375" style="22" customWidth="1"/>
    <col min="7434" max="7434" width="29.5703125" style="22" customWidth="1"/>
    <col min="7435" max="7684" width="9.140625" style="22"/>
    <col min="7685" max="7685" width="20.7109375" style="22" customWidth="1"/>
    <col min="7686" max="7686" width="26.140625" style="22" customWidth="1"/>
    <col min="7687" max="7687" width="15.85546875" style="22" customWidth="1"/>
    <col min="7688" max="7689" width="15.7109375" style="22" customWidth="1"/>
    <col min="7690" max="7690" width="29.5703125" style="22" customWidth="1"/>
    <col min="7691" max="7940" width="9.140625" style="22"/>
    <col min="7941" max="7941" width="20.7109375" style="22" customWidth="1"/>
    <col min="7942" max="7942" width="26.140625" style="22" customWidth="1"/>
    <col min="7943" max="7943" width="15.85546875" style="22" customWidth="1"/>
    <col min="7944" max="7945" width="15.7109375" style="22" customWidth="1"/>
    <col min="7946" max="7946" width="29.5703125" style="22" customWidth="1"/>
    <col min="7947" max="8196" width="9.140625" style="22"/>
    <col min="8197" max="8197" width="20.7109375" style="22" customWidth="1"/>
    <col min="8198" max="8198" width="26.140625" style="22" customWidth="1"/>
    <col min="8199" max="8199" width="15.85546875" style="22" customWidth="1"/>
    <col min="8200" max="8201" width="15.7109375" style="22" customWidth="1"/>
    <col min="8202" max="8202" width="29.5703125" style="22" customWidth="1"/>
    <col min="8203" max="8452" width="9.140625" style="22"/>
    <col min="8453" max="8453" width="20.7109375" style="22" customWidth="1"/>
    <col min="8454" max="8454" width="26.140625" style="22" customWidth="1"/>
    <col min="8455" max="8455" width="15.85546875" style="22" customWidth="1"/>
    <col min="8456" max="8457" width="15.7109375" style="22" customWidth="1"/>
    <col min="8458" max="8458" width="29.5703125" style="22" customWidth="1"/>
    <col min="8459" max="8708" width="9.140625" style="22"/>
    <col min="8709" max="8709" width="20.7109375" style="22" customWidth="1"/>
    <col min="8710" max="8710" width="26.140625" style="22" customWidth="1"/>
    <col min="8711" max="8711" width="15.85546875" style="22" customWidth="1"/>
    <col min="8712" max="8713" width="15.7109375" style="22" customWidth="1"/>
    <col min="8714" max="8714" width="29.5703125" style="22" customWidth="1"/>
    <col min="8715" max="8964" width="9.140625" style="22"/>
    <col min="8965" max="8965" width="20.7109375" style="22" customWidth="1"/>
    <col min="8966" max="8966" width="26.140625" style="22" customWidth="1"/>
    <col min="8967" max="8967" width="15.85546875" style="22" customWidth="1"/>
    <col min="8968" max="8969" width="15.7109375" style="22" customWidth="1"/>
    <col min="8970" max="8970" width="29.5703125" style="22" customWidth="1"/>
    <col min="8971" max="9220" width="9.140625" style="22"/>
    <col min="9221" max="9221" width="20.7109375" style="22" customWidth="1"/>
    <col min="9222" max="9222" width="26.140625" style="22" customWidth="1"/>
    <col min="9223" max="9223" width="15.85546875" style="22" customWidth="1"/>
    <col min="9224" max="9225" width="15.7109375" style="22" customWidth="1"/>
    <col min="9226" max="9226" width="29.5703125" style="22" customWidth="1"/>
    <col min="9227" max="9476" width="9.140625" style="22"/>
    <col min="9477" max="9477" width="20.7109375" style="22" customWidth="1"/>
    <col min="9478" max="9478" width="26.140625" style="22" customWidth="1"/>
    <col min="9479" max="9479" width="15.85546875" style="22" customWidth="1"/>
    <col min="9480" max="9481" width="15.7109375" style="22" customWidth="1"/>
    <col min="9482" max="9482" width="29.5703125" style="22" customWidth="1"/>
    <col min="9483" max="9732" width="9.140625" style="22"/>
    <col min="9733" max="9733" width="20.7109375" style="22" customWidth="1"/>
    <col min="9734" max="9734" width="26.140625" style="22" customWidth="1"/>
    <col min="9735" max="9735" width="15.85546875" style="22" customWidth="1"/>
    <col min="9736" max="9737" width="15.7109375" style="22" customWidth="1"/>
    <col min="9738" max="9738" width="29.5703125" style="22" customWidth="1"/>
    <col min="9739" max="9988" width="9.140625" style="22"/>
    <col min="9989" max="9989" width="20.7109375" style="22" customWidth="1"/>
    <col min="9990" max="9990" width="26.140625" style="22" customWidth="1"/>
    <col min="9991" max="9991" width="15.85546875" style="22" customWidth="1"/>
    <col min="9992" max="9993" width="15.7109375" style="22" customWidth="1"/>
    <col min="9994" max="9994" width="29.5703125" style="22" customWidth="1"/>
    <col min="9995" max="10244" width="9.140625" style="22"/>
    <col min="10245" max="10245" width="20.7109375" style="22" customWidth="1"/>
    <col min="10246" max="10246" width="26.140625" style="22" customWidth="1"/>
    <col min="10247" max="10247" width="15.85546875" style="22" customWidth="1"/>
    <col min="10248" max="10249" width="15.7109375" style="22" customWidth="1"/>
    <col min="10250" max="10250" width="29.5703125" style="22" customWidth="1"/>
    <col min="10251" max="10500" width="9.140625" style="22"/>
    <col min="10501" max="10501" width="20.7109375" style="22" customWidth="1"/>
    <col min="10502" max="10502" width="26.140625" style="22" customWidth="1"/>
    <col min="10503" max="10503" width="15.85546875" style="22" customWidth="1"/>
    <col min="10504" max="10505" width="15.7109375" style="22" customWidth="1"/>
    <col min="10506" max="10506" width="29.5703125" style="22" customWidth="1"/>
    <col min="10507" max="10756" width="9.140625" style="22"/>
    <col min="10757" max="10757" width="20.7109375" style="22" customWidth="1"/>
    <col min="10758" max="10758" width="26.140625" style="22" customWidth="1"/>
    <col min="10759" max="10759" width="15.85546875" style="22" customWidth="1"/>
    <col min="10760" max="10761" width="15.7109375" style="22" customWidth="1"/>
    <col min="10762" max="10762" width="29.5703125" style="22" customWidth="1"/>
    <col min="10763" max="11012" width="9.140625" style="22"/>
    <col min="11013" max="11013" width="20.7109375" style="22" customWidth="1"/>
    <col min="11014" max="11014" width="26.140625" style="22" customWidth="1"/>
    <col min="11015" max="11015" width="15.85546875" style="22" customWidth="1"/>
    <col min="11016" max="11017" width="15.7109375" style="22" customWidth="1"/>
    <col min="11018" max="11018" width="29.5703125" style="22" customWidth="1"/>
    <col min="11019" max="11268" width="9.140625" style="22"/>
    <col min="11269" max="11269" width="20.7109375" style="22" customWidth="1"/>
    <col min="11270" max="11270" width="26.140625" style="22" customWidth="1"/>
    <col min="11271" max="11271" width="15.85546875" style="22" customWidth="1"/>
    <col min="11272" max="11273" width="15.7109375" style="22" customWidth="1"/>
    <col min="11274" max="11274" width="29.5703125" style="22" customWidth="1"/>
    <col min="11275" max="11524" width="9.140625" style="22"/>
    <col min="11525" max="11525" width="20.7109375" style="22" customWidth="1"/>
    <col min="11526" max="11526" width="26.140625" style="22" customWidth="1"/>
    <col min="11527" max="11527" width="15.85546875" style="22" customWidth="1"/>
    <col min="11528" max="11529" width="15.7109375" style="22" customWidth="1"/>
    <col min="11530" max="11530" width="29.5703125" style="22" customWidth="1"/>
    <col min="11531" max="11780" width="9.140625" style="22"/>
    <col min="11781" max="11781" width="20.7109375" style="22" customWidth="1"/>
    <col min="11782" max="11782" width="26.140625" style="22" customWidth="1"/>
    <col min="11783" max="11783" width="15.85546875" style="22" customWidth="1"/>
    <col min="11784" max="11785" width="15.7109375" style="22" customWidth="1"/>
    <col min="11786" max="11786" width="29.5703125" style="22" customWidth="1"/>
    <col min="11787" max="12036" width="9.140625" style="22"/>
    <col min="12037" max="12037" width="20.7109375" style="22" customWidth="1"/>
    <col min="12038" max="12038" width="26.140625" style="22" customWidth="1"/>
    <col min="12039" max="12039" width="15.85546875" style="22" customWidth="1"/>
    <col min="12040" max="12041" width="15.7109375" style="22" customWidth="1"/>
    <col min="12042" max="12042" width="29.5703125" style="22" customWidth="1"/>
    <col min="12043" max="12292" width="9.140625" style="22"/>
    <col min="12293" max="12293" width="20.7109375" style="22" customWidth="1"/>
    <col min="12294" max="12294" width="26.140625" style="22" customWidth="1"/>
    <col min="12295" max="12295" width="15.85546875" style="22" customWidth="1"/>
    <col min="12296" max="12297" width="15.7109375" style="22" customWidth="1"/>
    <col min="12298" max="12298" width="29.5703125" style="22" customWidth="1"/>
    <col min="12299" max="12548" width="9.140625" style="22"/>
    <col min="12549" max="12549" width="20.7109375" style="22" customWidth="1"/>
    <col min="12550" max="12550" width="26.140625" style="22" customWidth="1"/>
    <col min="12551" max="12551" width="15.85546875" style="22" customWidth="1"/>
    <col min="12552" max="12553" width="15.7109375" style="22" customWidth="1"/>
    <col min="12554" max="12554" width="29.5703125" style="22" customWidth="1"/>
    <col min="12555" max="12804" width="9.140625" style="22"/>
    <col min="12805" max="12805" width="20.7109375" style="22" customWidth="1"/>
    <col min="12806" max="12806" width="26.140625" style="22" customWidth="1"/>
    <col min="12807" max="12807" width="15.85546875" style="22" customWidth="1"/>
    <col min="12808" max="12809" width="15.7109375" style="22" customWidth="1"/>
    <col min="12810" max="12810" width="29.5703125" style="22" customWidth="1"/>
    <col min="12811" max="13060" width="9.140625" style="22"/>
    <col min="13061" max="13061" width="20.7109375" style="22" customWidth="1"/>
    <col min="13062" max="13062" width="26.140625" style="22" customWidth="1"/>
    <col min="13063" max="13063" width="15.85546875" style="22" customWidth="1"/>
    <col min="13064" max="13065" width="15.7109375" style="22" customWidth="1"/>
    <col min="13066" max="13066" width="29.5703125" style="22" customWidth="1"/>
    <col min="13067" max="13316" width="9.140625" style="22"/>
    <col min="13317" max="13317" width="20.7109375" style="22" customWidth="1"/>
    <col min="13318" max="13318" width="26.140625" style="22" customWidth="1"/>
    <col min="13319" max="13319" width="15.85546875" style="22" customWidth="1"/>
    <col min="13320" max="13321" width="15.7109375" style="22" customWidth="1"/>
    <col min="13322" max="13322" width="29.5703125" style="22" customWidth="1"/>
    <col min="13323" max="13572" width="9.140625" style="22"/>
    <col min="13573" max="13573" width="20.7109375" style="22" customWidth="1"/>
    <col min="13574" max="13574" width="26.140625" style="22" customWidth="1"/>
    <col min="13575" max="13575" width="15.85546875" style="22" customWidth="1"/>
    <col min="13576" max="13577" width="15.7109375" style="22" customWidth="1"/>
    <col min="13578" max="13578" width="29.5703125" style="22" customWidth="1"/>
    <col min="13579" max="13828" width="9.140625" style="22"/>
    <col min="13829" max="13829" width="20.7109375" style="22" customWidth="1"/>
    <col min="13830" max="13830" width="26.140625" style="22" customWidth="1"/>
    <col min="13831" max="13831" width="15.85546875" style="22" customWidth="1"/>
    <col min="13832" max="13833" width="15.7109375" style="22" customWidth="1"/>
    <col min="13834" max="13834" width="29.5703125" style="22" customWidth="1"/>
    <col min="13835" max="14084" width="9.140625" style="22"/>
    <col min="14085" max="14085" width="20.7109375" style="22" customWidth="1"/>
    <col min="14086" max="14086" width="26.140625" style="22" customWidth="1"/>
    <col min="14087" max="14087" width="15.85546875" style="22" customWidth="1"/>
    <col min="14088" max="14089" width="15.7109375" style="22" customWidth="1"/>
    <col min="14090" max="14090" width="29.5703125" style="22" customWidth="1"/>
    <col min="14091" max="14340" width="9.140625" style="22"/>
    <col min="14341" max="14341" width="20.7109375" style="22" customWidth="1"/>
    <col min="14342" max="14342" width="26.140625" style="22" customWidth="1"/>
    <col min="14343" max="14343" width="15.85546875" style="22" customWidth="1"/>
    <col min="14344" max="14345" width="15.7109375" style="22" customWidth="1"/>
    <col min="14346" max="14346" width="29.5703125" style="22" customWidth="1"/>
    <col min="14347" max="14596" width="9.140625" style="22"/>
    <col min="14597" max="14597" width="20.7109375" style="22" customWidth="1"/>
    <col min="14598" max="14598" width="26.140625" style="22" customWidth="1"/>
    <col min="14599" max="14599" width="15.85546875" style="22" customWidth="1"/>
    <col min="14600" max="14601" width="15.7109375" style="22" customWidth="1"/>
    <col min="14602" max="14602" width="29.5703125" style="22" customWidth="1"/>
    <col min="14603" max="14852" width="9.140625" style="22"/>
    <col min="14853" max="14853" width="20.7109375" style="22" customWidth="1"/>
    <col min="14854" max="14854" width="26.140625" style="22" customWidth="1"/>
    <col min="14855" max="14855" width="15.85546875" style="22" customWidth="1"/>
    <col min="14856" max="14857" width="15.7109375" style="22" customWidth="1"/>
    <col min="14858" max="14858" width="29.5703125" style="22" customWidth="1"/>
    <col min="14859" max="15108" width="9.140625" style="22"/>
    <col min="15109" max="15109" width="20.7109375" style="22" customWidth="1"/>
    <col min="15110" max="15110" width="26.140625" style="22" customWidth="1"/>
    <col min="15111" max="15111" width="15.85546875" style="22" customWidth="1"/>
    <col min="15112" max="15113" width="15.7109375" style="22" customWidth="1"/>
    <col min="15114" max="15114" width="29.5703125" style="22" customWidth="1"/>
    <col min="15115" max="15364" width="9.140625" style="22"/>
    <col min="15365" max="15365" width="20.7109375" style="22" customWidth="1"/>
    <col min="15366" max="15366" width="26.140625" style="22" customWidth="1"/>
    <col min="15367" max="15367" width="15.85546875" style="22" customWidth="1"/>
    <col min="15368" max="15369" width="15.7109375" style="22" customWidth="1"/>
    <col min="15370" max="15370" width="29.5703125" style="22" customWidth="1"/>
    <col min="15371" max="15620" width="9.140625" style="22"/>
    <col min="15621" max="15621" width="20.7109375" style="22" customWidth="1"/>
    <col min="15622" max="15622" width="26.140625" style="22" customWidth="1"/>
    <col min="15623" max="15623" width="15.85546875" style="22" customWidth="1"/>
    <col min="15624" max="15625" width="15.7109375" style="22" customWidth="1"/>
    <col min="15626" max="15626" width="29.5703125" style="22" customWidth="1"/>
    <col min="15627" max="15876" width="9.140625" style="22"/>
    <col min="15877" max="15877" width="20.7109375" style="22" customWidth="1"/>
    <col min="15878" max="15878" width="26.140625" style="22" customWidth="1"/>
    <col min="15879" max="15879" width="15.85546875" style="22" customWidth="1"/>
    <col min="15880" max="15881" width="15.7109375" style="22" customWidth="1"/>
    <col min="15882" max="15882" width="29.5703125" style="22" customWidth="1"/>
    <col min="15883" max="16132" width="9.140625" style="22"/>
    <col min="16133" max="16133" width="20.7109375" style="22" customWidth="1"/>
    <col min="16134" max="16134" width="26.140625" style="22" customWidth="1"/>
    <col min="16135" max="16135" width="15.85546875" style="22" customWidth="1"/>
    <col min="16136" max="16137" width="15.7109375" style="22" customWidth="1"/>
    <col min="16138" max="16138" width="29.5703125" style="22" customWidth="1"/>
    <col min="16139" max="16384" width="9.140625" style="22"/>
  </cols>
  <sheetData>
    <row r="1" spans="1:13">
      <c r="A1" s="20" t="s">
        <v>68</v>
      </c>
      <c r="B1" s="22" t="s">
        <v>114</v>
      </c>
    </row>
    <row r="3" spans="1:13">
      <c r="A3" s="153" t="s">
        <v>29</v>
      </c>
      <c r="B3" s="153" t="s">
        <v>30</v>
      </c>
      <c r="C3" s="153" t="s">
        <v>31</v>
      </c>
      <c r="D3" s="153" t="s">
        <v>32</v>
      </c>
      <c r="E3" s="153" t="s">
        <v>33</v>
      </c>
      <c r="F3" s="153" t="s">
        <v>32</v>
      </c>
      <c r="G3" s="153" t="s">
        <v>72</v>
      </c>
      <c r="H3" s="153" t="s">
        <v>32</v>
      </c>
      <c r="I3" s="153" t="s">
        <v>35</v>
      </c>
      <c r="J3" s="153" t="s">
        <v>36</v>
      </c>
    </row>
    <row r="4" spans="1:13">
      <c r="A4" s="153"/>
      <c r="B4" s="153"/>
      <c r="C4" s="153"/>
      <c r="D4" s="153"/>
      <c r="E4" s="153"/>
      <c r="F4" s="153"/>
      <c r="G4" s="153"/>
      <c r="H4" s="153"/>
      <c r="I4" s="153"/>
      <c r="J4" s="153"/>
    </row>
    <row r="5" spans="1:13">
      <c r="A5" s="83" t="s">
        <v>115</v>
      </c>
      <c r="B5" s="22" t="s">
        <v>116</v>
      </c>
      <c r="C5" s="47">
        <v>12000</v>
      </c>
      <c r="D5" s="9">
        <v>-7000</v>
      </c>
      <c r="E5" s="9">
        <f>C5+D5</f>
        <v>5000</v>
      </c>
      <c r="F5" s="9"/>
      <c r="G5" s="9">
        <f>E5+F5</f>
        <v>5000</v>
      </c>
      <c r="H5" s="9">
        <v>0</v>
      </c>
      <c r="I5" s="9">
        <f>G5+H5</f>
        <v>5000</v>
      </c>
      <c r="J5" s="22" t="s">
        <v>117</v>
      </c>
      <c r="M5" s="47"/>
    </row>
    <row r="6" spans="1:13">
      <c r="A6" s="83" t="s">
        <v>118</v>
      </c>
      <c r="B6" s="22" t="s">
        <v>119</v>
      </c>
      <c r="C6" s="47">
        <v>55000</v>
      </c>
      <c r="D6" s="24">
        <v>-22000</v>
      </c>
      <c r="E6" s="47">
        <f t="shared" ref="E6:E11" si="0">C6+D6</f>
        <v>33000</v>
      </c>
      <c r="F6" s="47"/>
      <c r="G6" s="9">
        <f t="shared" ref="G6:G11" si="1">E6+F6</f>
        <v>33000</v>
      </c>
      <c r="H6" s="9">
        <v>0</v>
      </c>
      <c r="I6" s="9">
        <f t="shared" ref="I6:I11" si="2">G6+H6</f>
        <v>33000</v>
      </c>
      <c r="J6" s="83" t="s">
        <v>120</v>
      </c>
      <c r="M6" s="47"/>
    </row>
    <row r="7" spans="1:13">
      <c r="A7" s="83" t="s">
        <v>121</v>
      </c>
      <c r="B7" s="22" t="s">
        <v>122</v>
      </c>
      <c r="C7" s="47">
        <v>15000</v>
      </c>
      <c r="D7" s="24">
        <v>-7000</v>
      </c>
      <c r="E7" s="47">
        <f t="shared" si="0"/>
        <v>8000</v>
      </c>
      <c r="F7" s="47"/>
      <c r="G7" s="9">
        <f t="shared" si="1"/>
        <v>8000</v>
      </c>
      <c r="H7" s="9">
        <v>0</v>
      </c>
      <c r="I7" s="9">
        <f t="shared" si="2"/>
        <v>8000</v>
      </c>
      <c r="M7" s="47"/>
    </row>
    <row r="8" spans="1:13">
      <c r="A8" s="83" t="s">
        <v>123</v>
      </c>
      <c r="B8" s="22" t="s">
        <v>124</v>
      </c>
      <c r="C8" s="47">
        <v>39506</v>
      </c>
      <c r="D8" s="24">
        <v>12000</v>
      </c>
      <c r="E8" s="47">
        <v>41506</v>
      </c>
      <c r="F8" s="47">
        <v>0</v>
      </c>
      <c r="G8" s="9">
        <f t="shared" si="1"/>
        <v>41506</v>
      </c>
      <c r="H8" s="9">
        <v>-41506</v>
      </c>
      <c r="I8" s="9">
        <f t="shared" si="2"/>
        <v>0</v>
      </c>
      <c r="J8" s="22" t="s">
        <v>125</v>
      </c>
      <c r="M8" s="47"/>
    </row>
    <row r="9" spans="1:13">
      <c r="A9" s="83" t="s">
        <v>126</v>
      </c>
      <c r="B9" s="83" t="s">
        <v>127</v>
      </c>
      <c r="C9" s="47">
        <v>50000</v>
      </c>
      <c r="D9" s="24">
        <v>0</v>
      </c>
      <c r="E9" s="47">
        <f t="shared" si="0"/>
        <v>50000</v>
      </c>
      <c r="F9" s="47"/>
      <c r="G9" s="9">
        <f t="shared" si="1"/>
        <v>50000</v>
      </c>
      <c r="H9" s="9">
        <v>0</v>
      </c>
      <c r="I9" s="9">
        <f t="shared" si="2"/>
        <v>50000</v>
      </c>
      <c r="J9" s="83" t="s">
        <v>128</v>
      </c>
      <c r="M9" s="47"/>
    </row>
    <row r="10" spans="1:13">
      <c r="A10" s="83" t="s">
        <v>129</v>
      </c>
      <c r="B10" s="83" t="s">
        <v>130</v>
      </c>
      <c r="C10" s="47">
        <v>16850</v>
      </c>
      <c r="D10" s="24">
        <v>0</v>
      </c>
      <c r="E10" s="47">
        <f t="shared" si="0"/>
        <v>16850</v>
      </c>
      <c r="F10" s="47"/>
      <c r="G10" s="9">
        <f t="shared" si="1"/>
        <v>16850</v>
      </c>
      <c r="H10" s="9">
        <v>0</v>
      </c>
      <c r="I10" s="9">
        <f t="shared" si="2"/>
        <v>16850</v>
      </c>
      <c r="J10" s="83" t="s">
        <v>131</v>
      </c>
      <c r="M10" s="47"/>
    </row>
    <row r="11" spans="1:13">
      <c r="A11" s="83" t="s">
        <v>132</v>
      </c>
      <c r="B11" s="83" t="s">
        <v>133</v>
      </c>
      <c r="C11" s="47">
        <v>0</v>
      </c>
      <c r="D11" s="24">
        <v>5000</v>
      </c>
      <c r="E11" s="47">
        <f t="shared" si="0"/>
        <v>5000</v>
      </c>
      <c r="F11" s="47"/>
      <c r="G11" s="9">
        <f t="shared" si="1"/>
        <v>5000</v>
      </c>
      <c r="H11" s="9">
        <v>0</v>
      </c>
      <c r="I11" s="9">
        <f t="shared" si="2"/>
        <v>5000</v>
      </c>
      <c r="J11" s="83" t="s">
        <v>134</v>
      </c>
      <c r="M11" s="47"/>
    </row>
    <row r="12" spans="1:13">
      <c r="A12" s="83"/>
      <c r="B12" s="83"/>
      <c r="C12" s="47"/>
      <c r="D12" s="24"/>
      <c r="E12" s="47"/>
      <c r="F12" s="47"/>
      <c r="G12" s="9"/>
      <c r="H12" s="9"/>
      <c r="I12" s="9"/>
      <c r="J12" s="83"/>
      <c r="M12" s="47"/>
    </row>
    <row r="13" spans="1:13">
      <c r="A13" s="83" t="s">
        <v>135</v>
      </c>
    </row>
    <row r="15" spans="1:13">
      <c r="A15" s="83" t="s">
        <v>136</v>
      </c>
      <c r="B15" s="83" t="s">
        <v>137</v>
      </c>
      <c r="C15" s="47">
        <v>500</v>
      </c>
      <c r="D15" s="9">
        <v>0</v>
      </c>
      <c r="E15" s="47">
        <f t="shared" ref="E15:E17" si="3">C15+D15</f>
        <v>500</v>
      </c>
      <c r="F15" s="47"/>
      <c r="G15" s="9">
        <f t="shared" ref="G15:G17" si="4">E15+F15</f>
        <v>500</v>
      </c>
      <c r="H15" s="9">
        <v>0</v>
      </c>
      <c r="I15" s="9">
        <f t="shared" ref="I15:I17" si="5">G15+H15</f>
        <v>500</v>
      </c>
      <c r="J15" s="5" t="s">
        <v>138</v>
      </c>
      <c r="M15" s="47"/>
    </row>
    <row r="16" spans="1:13">
      <c r="A16" s="83" t="s">
        <v>139</v>
      </c>
      <c r="B16" s="83" t="s">
        <v>140</v>
      </c>
      <c r="C16" s="47">
        <v>750</v>
      </c>
      <c r="D16" s="9">
        <v>0</v>
      </c>
      <c r="E16" s="47">
        <f t="shared" si="3"/>
        <v>750</v>
      </c>
      <c r="F16" s="47"/>
      <c r="G16" s="9">
        <f t="shared" si="4"/>
        <v>750</v>
      </c>
      <c r="H16" s="9">
        <v>0</v>
      </c>
      <c r="I16" s="9">
        <f t="shared" si="5"/>
        <v>750</v>
      </c>
      <c r="J16" s="5" t="s">
        <v>141</v>
      </c>
      <c r="M16" s="47"/>
    </row>
    <row r="17" spans="1:13">
      <c r="A17" s="83" t="s">
        <v>142</v>
      </c>
      <c r="B17" s="83" t="s">
        <v>143</v>
      </c>
      <c r="C17" s="47">
        <v>2500</v>
      </c>
      <c r="D17" s="9">
        <v>0</v>
      </c>
      <c r="E17" s="47">
        <f t="shared" si="3"/>
        <v>2500</v>
      </c>
      <c r="F17" s="47"/>
      <c r="G17" s="9">
        <f t="shared" si="4"/>
        <v>2500</v>
      </c>
      <c r="H17" s="9">
        <v>0</v>
      </c>
      <c r="I17" s="9">
        <f t="shared" si="5"/>
        <v>2500</v>
      </c>
      <c r="J17" s="9"/>
      <c r="M17" s="47"/>
    </row>
    <row r="18" spans="1:13">
      <c r="A18" s="83"/>
      <c r="C18" s="9"/>
      <c r="D18" s="9"/>
      <c r="E18" s="9"/>
      <c r="F18" s="9"/>
      <c r="G18" s="9"/>
      <c r="H18" s="9"/>
      <c r="I18" s="9"/>
      <c r="J18" s="9"/>
    </row>
    <row r="26" spans="1:13">
      <c r="A26" s="22" t="s">
        <v>67</v>
      </c>
      <c r="B26" s="22" t="s">
        <v>114</v>
      </c>
      <c r="C26" s="26">
        <f>SUM(C5:C25)</f>
        <v>192106</v>
      </c>
      <c r="D26" s="26">
        <f>SUM(D5:D25)</f>
        <v>-19000</v>
      </c>
      <c r="E26" s="25">
        <f>SUM(E5:E25)</f>
        <v>163106</v>
      </c>
      <c r="F26" s="26">
        <f>SUM(F5:F25)</f>
        <v>0</v>
      </c>
      <c r="G26" s="25">
        <f>SUM(G5:G25)</f>
        <v>163106</v>
      </c>
      <c r="H26" s="25">
        <f t="shared" ref="H26:I26" si="6">SUM(H5:H25)</f>
        <v>-41506</v>
      </c>
      <c r="I26" s="25">
        <f t="shared" si="6"/>
        <v>121600</v>
      </c>
    </row>
  </sheetData>
  <printOptions gridLines="1"/>
  <pageMargins left="0.75" right="0.75" top="1" bottom="1" header="0.5" footer="0.25"/>
  <pageSetup scale="96"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view="pageLayout" zoomScaleNormal="86" workbookViewId="0">
      <selection activeCell="J35" sqref="J35"/>
    </sheetView>
  </sheetViews>
  <sheetFormatPr defaultRowHeight="12.75"/>
  <cols>
    <col min="1" max="1" width="15.85546875" style="22" customWidth="1"/>
    <col min="2" max="2" width="26.140625" style="22" customWidth="1"/>
    <col min="3" max="3" width="15.85546875" style="22" hidden="1" customWidth="1"/>
    <col min="4" max="6" width="15.7109375" style="22" hidden="1" customWidth="1"/>
    <col min="7" max="9" width="15.7109375" style="22" customWidth="1"/>
    <col min="10" max="10" width="53.85546875" style="22" customWidth="1"/>
    <col min="11" max="260" width="9.140625" style="22"/>
    <col min="261" max="261" width="20.7109375" style="22" customWidth="1"/>
    <col min="262" max="262" width="26.140625" style="22" customWidth="1"/>
    <col min="263" max="263" width="15.85546875" style="22" customWidth="1"/>
    <col min="264" max="265" width="15.7109375" style="22" customWidth="1"/>
    <col min="266" max="266" width="35.85546875" style="22" customWidth="1"/>
    <col min="267" max="516" width="9.140625" style="22"/>
    <col min="517" max="517" width="20.7109375" style="22" customWidth="1"/>
    <col min="518" max="518" width="26.140625" style="22" customWidth="1"/>
    <col min="519" max="519" width="15.85546875" style="22" customWidth="1"/>
    <col min="520" max="521" width="15.7109375" style="22" customWidth="1"/>
    <col min="522" max="522" width="35.85546875" style="22" customWidth="1"/>
    <col min="523" max="772" width="9.140625" style="22"/>
    <col min="773" max="773" width="20.7109375" style="22" customWidth="1"/>
    <col min="774" max="774" width="26.140625" style="22" customWidth="1"/>
    <col min="775" max="775" width="15.85546875" style="22" customWidth="1"/>
    <col min="776" max="777" width="15.7109375" style="22" customWidth="1"/>
    <col min="778" max="778" width="35.85546875" style="22" customWidth="1"/>
    <col min="779" max="1028" width="9.140625" style="22"/>
    <col min="1029" max="1029" width="20.7109375" style="22" customWidth="1"/>
    <col min="1030" max="1030" width="26.140625" style="22" customWidth="1"/>
    <col min="1031" max="1031" width="15.85546875" style="22" customWidth="1"/>
    <col min="1032" max="1033" width="15.7109375" style="22" customWidth="1"/>
    <col min="1034" max="1034" width="35.85546875" style="22" customWidth="1"/>
    <col min="1035" max="1284" width="9.140625" style="22"/>
    <col min="1285" max="1285" width="20.7109375" style="22" customWidth="1"/>
    <col min="1286" max="1286" width="26.140625" style="22" customWidth="1"/>
    <col min="1287" max="1287" width="15.85546875" style="22" customWidth="1"/>
    <col min="1288" max="1289" width="15.7109375" style="22" customWidth="1"/>
    <col min="1290" max="1290" width="35.85546875" style="22" customWidth="1"/>
    <col min="1291" max="1540" width="9.140625" style="22"/>
    <col min="1541" max="1541" width="20.7109375" style="22" customWidth="1"/>
    <col min="1542" max="1542" width="26.140625" style="22" customWidth="1"/>
    <col min="1543" max="1543" width="15.85546875" style="22" customWidth="1"/>
    <col min="1544" max="1545" width="15.7109375" style="22" customWidth="1"/>
    <col min="1546" max="1546" width="35.85546875" style="22" customWidth="1"/>
    <col min="1547" max="1796" width="9.140625" style="22"/>
    <col min="1797" max="1797" width="20.7109375" style="22" customWidth="1"/>
    <col min="1798" max="1798" width="26.140625" style="22" customWidth="1"/>
    <col min="1799" max="1799" width="15.85546875" style="22" customWidth="1"/>
    <col min="1800" max="1801" width="15.7109375" style="22" customWidth="1"/>
    <col min="1802" max="1802" width="35.85546875" style="22" customWidth="1"/>
    <col min="1803" max="2052" width="9.140625" style="22"/>
    <col min="2053" max="2053" width="20.7109375" style="22" customWidth="1"/>
    <col min="2054" max="2054" width="26.140625" style="22" customWidth="1"/>
    <col min="2055" max="2055" width="15.85546875" style="22" customWidth="1"/>
    <col min="2056" max="2057" width="15.7109375" style="22" customWidth="1"/>
    <col min="2058" max="2058" width="35.85546875" style="22" customWidth="1"/>
    <col min="2059" max="2308" width="9.140625" style="22"/>
    <col min="2309" max="2309" width="20.7109375" style="22" customWidth="1"/>
    <col min="2310" max="2310" width="26.140625" style="22" customWidth="1"/>
    <col min="2311" max="2311" width="15.85546875" style="22" customWidth="1"/>
    <col min="2312" max="2313" width="15.7109375" style="22" customWidth="1"/>
    <col min="2314" max="2314" width="35.85546875" style="22" customWidth="1"/>
    <col min="2315" max="2564" width="9.140625" style="22"/>
    <col min="2565" max="2565" width="20.7109375" style="22" customWidth="1"/>
    <col min="2566" max="2566" width="26.140625" style="22" customWidth="1"/>
    <col min="2567" max="2567" width="15.85546875" style="22" customWidth="1"/>
    <col min="2568" max="2569" width="15.7109375" style="22" customWidth="1"/>
    <col min="2570" max="2570" width="35.85546875" style="22" customWidth="1"/>
    <col min="2571" max="2820" width="9.140625" style="22"/>
    <col min="2821" max="2821" width="20.7109375" style="22" customWidth="1"/>
    <col min="2822" max="2822" width="26.140625" style="22" customWidth="1"/>
    <col min="2823" max="2823" width="15.85546875" style="22" customWidth="1"/>
    <col min="2824" max="2825" width="15.7109375" style="22" customWidth="1"/>
    <col min="2826" max="2826" width="35.85546875" style="22" customWidth="1"/>
    <col min="2827" max="3076" width="9.140625" style="22"/>
    <col min="3077" max="3077" width="20.7109375" style="22" customWidth="1"/>
    <col min="3078" max="3078" width="26.140625" style="22" customWidth="1"/>
    <col min="3079" max="3079" width="15.85546875" style="22" customWidth="1"/>
    <col min="3080" max="3081" width="15.7109375" style="22" customWidth="1"/>
    <col min="3082" max="3082" width="35.85546875" style="22" customWidth="1"/>
    <col min="3083" max="3332" width="9.140625" style="22"/>
    <col min="3333" max="3333" width="20.7109375" style="22" customWidth="1"/>
    <col min="3334" max="3334" width="26.140625" style="22" customWidth="1"/>
    <col min="3335" max="3335" width="15.85546875" style="22" customWidth="1"/>
    <col min="3336" max="3337" width="15.7109375" style="22" customWidth="1"/>
    <col min="3338" max="3338" width="35.85546875" style="22" customWidth="1"/>
    <col min="3339" max="3588" width="9.140625" style="22"/>
    <col min="3589" max="3589" width="20.7109375" style="22" customWidth="1"/>
    <col min="3590" max="3590" width="26.140625" style="22" customWidth="1"/>
    <col min="3591" max="3591" width="15.85546875" style="22" customWidth="1"/>
    <col min="3592" max="3593" width="15.7109375" style="22" customWidth="1"/>
    <col min="3594" max="3594" width="35.85546875" style="22" customWidth="1"/>
    <col min="3595" max="3844" width="9.140625" style="22"/>
    <col min="3845" max="3845" width="20.7109375" style="22" customWidth="1"/>
    <col min="3846" max="3846" width="26.140625" style="22" customWidth="1"/>
    <col min="3847" max="3847" width="15.85546875" style="22" customWidth="1"/>
    <col min="3848" max="3849" width="15.7109375" style="22" customWidth="1"/>
    <col min="3850" max="3850" width="35.85546875" style="22" customWidth="1"/>
    <col min="3851" max="4100" width="9.140625" style="22"/>
    <col min="4101" max="4101" width="20.7109375" style="22" customWidth="1"/>
    <col min="4102" max="4102" width="26.140625" style="22" customWidth="1"/>
    <col min="4103" max="4103" width="15.85546875" style="22" customWidth="1"/>
    <col min="4104" max="4105" width="15.7109375" style="22" customWidth="1"/>
    <col min="4106" max="4106" width="35.85546875" style="22" customWidth="1"/>
    <col min="4107" max="4356" width="9.140625" style="22"/>
    <col min="4357" max="4357" width="20.7109375" style="22" customWidth="1"/>
    <col min="4358" max="4358" width="26.140625" style="22" customWidth="1"/>
    <col min="4359" max="4359" width="15.85546875" style="22" customWidth="1"/>
    <col min="4360" max="4361" width="15.7109375" style="22" customWidth="1"/>
    <col min="4362" max="4362" width="35.85546875" style="22" customWidth="1"/>
    <col min="4363" max="4612" width="9.140625" style="22"/>
    <col min="4613" max="4613" width="20.7109375" style="22" customWidth="1"/>
    <col min="4614" max="4614" width="26.140625" style="22" customWidth="1"/>
    <col min="4615" max="4615" width="15.85546875" style="22" customWidth="1"/>
    <col min="4616" max="4617" width="15.7109375" style="22" customWidth="1"/>
    <col min="4618" max="4618" width="35.85546875" style="22" customWidth="1"/>
    <col min="4619" max="4868" width="9.140625" style="22"/>
    <col min="4869" max="4869" width="20.7109375" style="22" customWidth="1"/>
    <col min="4870" max="4870" width="26.140625" style="22" customWidth="1"/>
    <col min="4871" max="4871" width="15.85546875" style="22" customWidth="1"/>
    <col min="4872" max="4873" width="15.7109375" style="22" customWidth="1"/>
    <col min="4874" max="4874" width="35.85546875" style="22" customWidth="1"/>
    <col min="4875" max="5124" width="9.140625" style="22"/>
    <col min="5125" max="5125" width="20.7109375" style="22" customWidth="1"/>
    <col min="5126" max="5126" width="26.140625" style="22" customWidth="1"/>
    <col min="5127" max="5127" width="15.85546875" style="22" customWidth="1"/>
    <col min="5128" max="5129" width="15.7109375" style="22" customWidth="1"/>
    <col min="5130" max="5130" width="35.85546875" style="22" customWidth="1"/>
    <col min="5131" max="5380" width="9.140625" style="22"/>
    <col min="5381" max="5381" width="20.7109375" style="22" customWidth="1"/>
    <col min="5382" max="5382" width="26.140625" style="22" customWidth="1"/>
    <col min="5383" max="5383" width="15.85546875" style="22" customWidth="1"/>
    <col min="5384" max="5385" width="15.7109375" style="22" customWidth="1"/>
    <col min="5386" max="5386" width="35.85546875" style="22" customWidth="1"/>
    <col min="5387" max="5636" width="9.140625" style="22"/>
    <col min="5637" max="5637" width="20.7109375" style="22" customWidth="1"/>
    <col min="5638" max="5638" width="26.140625" style="22" customWidth="1"/>
    <col min="5639" max="5639" width="15.85546875" style="22" customWidth="1"/>
    <col min="5640" max="5641" width="15.7109375" style="22" customWidth="1"/>
    <col min="5642" max="5642" width="35.85546875" style="22" customWidth="1"/>
    <col min="5643" max="5892" width="9.140625" style="22"/>
    <col min="5893" max="5893" width="20.7109375" style="22" customWidth="1"/>
    <col min="5894" max="5894" width="26.140625" style="22" customWidth="1"/>
    <col min="5895" max="5895" width="15.85546875" style="22" customWidth="1"/>
    <col min="5896" max="5897" width="15.7109375" style="22" customWidth="1"/>
    <col min="5898" max="5898" width="35.85546875" style="22" customWidth="1"/>
    <col min="5899" max="6148" width="9.140625" style="22"/>
    <col min="6149" max="6149" width="20.7109375" style="22" customWidth="1"/>
    <col min="6150" max="6150" width="26.140625" style="22" customWidth="1"/>
    <col min="6151" max="6151" width="15.85546875" style="22" customWidth="1"/>
    <col min="6152" max="6153" width="15.7109375" style="22" customWidth="1"/>
    <col min="6154" max="6154" width="35.85546875" style="22" customWidth="1"/>
    <col min="6155" max="6404" width="9.140625" style="22"/>
    <col min="6405" max="6405" width="20.7109375" style="22" customWidth="1"/>
    <col min="6406" max="6406" width="26.140625" style="22" customWidth="1"/>
    <col min="6407" max="6407" width="15.85546875" style="22" customWidth="1"/>
    <col min="6408" max="6409" width="15.7109375" style="22" customWidth="1"/>
    <col min="6410" max="6410" width="35.85546875" style="22" customWidth="1"/>
    <col min="6411" max="6660" width="9.140625" style="22"/>
    <col min="6661" max="6661" width="20.7109375" style="22" customWidth="1"/>
    <col min="6662" max="6662" width="26.140625" style="22" customWidth="1"/>
    <col min="6663" max="6663" width="15.85546875" style="22" customWidth="1"/>
    <col min="6664" max="6665" width="15.7109375" style="22" customWidth="1"/>
    <col min="6666" max="6666" width="35.85546875" style="22" customWidth="1"/>
    <col min="6667" max="6916" width="9.140625" style="22"/>
    <col min="6917" max="6917" width="20.7109375" style="22" customWidth="1"/>
    <col min="6918" max="6918" width="26.140625" style="22" customWidth="1"/>
    <col min="6919" max="6919" width="15.85546875" style="22" customWidth="1"/>
    <col min="6920" max="6921" width="15.7109375" style="22" customWidth="1"/>
    <col min="6922" max="6922" width="35.85546875" style="22" customWidth="1"/>
    <col min="6923" max="7172" width="9.140625" style="22"/>
    <col min="7173" max="7173" width="20.7109375" style="22" customWidth="1"/>
    <col min="7174" max="7174" width="26.140625" style="22" customWidth="1"/>
    <col min="7175" max="7175" width="15.85546875" style="22" customWidth="1"/>
    <col min="7176" max="7177" width="15.7109375" style="22" customWidth="1"/>
    <col min="7178" max="7178" width="35.85546875" style="22" customWidth="1"/>
    <col min="7179" max="7428" width="9.140625" style="22"/>
    <col min="7429" max="7429" width="20.7109375" style="22" customWidth="1"/>
    <col min="7430" max="7430" width="26.140625" style="22" customWidth="1"/>
    <col min="7431" max="7431" width="15.85546875" style="22" customWidth="1"/>
    <col min="7432" max="7433" width="15.7109375" style="22" customWidth="1"/>
    <col min="7434" max="7434" width="35.85546875" style="22" customWidth="1"/>
    <col min="7435" max="7684" width="9.140625" style="22"/>
    <col min="7685" max="7685" width="20.7109375" style="22" customWidth="1"/>
    <col min="7686" max="7686" width="26.140625" style="22" customWidth="1"/>
    <col min="7687" max="7687" width="15.85546875" style="22" customWidth="1"/>
    <col min="7688" max="7689" width="15.7109375" style="22" customWidth="1"/>
    <col min="7690" max="7690" width="35.85546875" style="22" customWidth="1"/>
    <col min="7691" max="7940" width="9.140625" style="22"/>
    <col min="7941" max="7941" width="20.7109375" style="22" customWidth="1"/>
    <col min="7942" max="7942" width="26.140625" style="22" customWidth="1"/>
    <col min="7943" max="7943" width="15.85546875" style="22" customWidth="1"/>
    <col min="7944" max="7945" width="15.7109375" style="22" customWidth="1"/>
    <col min="7946" max="7946" width="35.85546875" style="22" customWidth="1"/>
    <col min="7947" max="8196" width="9.140625" style="22"/>
    <col min="8197" max="8197" width="20.7109375" style="22" customWidth="1"/>
    <col min="8198" max="8198" width="26.140625" style="22" customWidth="1"/>
    <col min="8199" max="8199" width="15.85546875" style="22" customWidth="1"/>
    <col min="8200" max="8201" width="15.7109375" style="22" customWidth="1"/>
    <col min="8202" max="8202" width="35.85546875" style="22" customWidth="1"/>
    <col min="8203" max="8452" width="9.140625" style="22"/>
    <col min="8453" max="8453" width="20.7109375" style="22" customWidth="1"/>
    <col min="8454" max="8454" width="26.140625" style="22" customWidth="1"/>
    <col min="8455" max="8455" width="15.85546875" style="22" customWidth="1"/>
    <col min="8456" max="8457" width="15.7109375" style="22" customWidth="1"/>
    <col min="8458" max="8458" width="35.85546875" style="22" customWidth="1"/>
    <col min="8459" max="8708" width="9.140625" style="22"/>
    <col min="8709" max="8709" width="20.7109375" style="22" customWidth="1"/>
    <col min="8710" max="8710" width="26.140625" style="22" customWidth="1"/>
    <col min="8711" max="8711" width="15.85546875" style="22" customWidth="1"/>
    <col min="8712" max="8713" width="15.7109375" style="22" customWidth="1"/>
    <col min="8714" max="8714" width="35.85546875" style="22" customWidth="1"/>
    <col min="8715" max="8964" width="9.140625" style="22"/>
    <col min="8965" max="8965" width="20.7109375" style="22" customWidth="1"/>
    <col min="8966" max="8966" width="26.140625" style="22" customWidth="1"/>
    <col min="8967" max="8967" width="15.85546875" style="22" customWidth="1"/>
    <col min="8968" max="8969" width="15.7109375" style="22" customWidth="1"/>
    <col min="8970" max="8970" width="35.85546875" style="22" customWidth="1"/>
    <col min="8971" max="9220" width="9.140625" style="22"/>
    <col min="9221" max="9221" width="20.7109375" style="22" customWidth="1"/>
    <col min="9222" max="9222" width="26.140625" style="22" customWidth="1"/>
    <col min="9223" max="9223" width="15.85546875" style="22" customWidth="1"/>
    <col min="9224" max="9225" width="15.7109375" style="22" customWidth="1"/>
    <col min="9226" max="9226" width="35.85546875" style="22" customWidth="1"/>
    <col min="9227" max="9476" width="9.140625" style="22"/>
    <col min="9477" max="9477" width="20.7109375" style="22" customWidth="1"/>
    <col min="9478" max="9478" width="26.140625" style="22" customWidth="1"/>
    <col min="9479" max="9479" width="15.85546875" style="22" customWidth="1"/>
    <col min="9480" max="9481" width="15.7109375" style="22" customWidth="1"/>
    <col min="9482" max="9482" width="35.85546875" style="22" customWidth="1"/>
    <col min="9483" max="9732" width="9.140625" style="22"/>
    <col min="9733" max="9733" width="20.7109375" style="22" customWidth="1"/>
    <col min="9734" max="9734" width="26.140625" style="22" customWidth="1"/>
    <col min="9735" max="9735" width="15.85546875" style="22" customWidth="1"/>
    <col min="9736" max="9737" width="15.7109375" style="22" customWidth="1"/>
    <col min="9738" max="9738" width="35.85546875" style="22" customWidth="1"/>
    <col min="9739" max="9988" width="9.140625" style="22"/>
    <col min="9989" max="9989" width="20.7109375" style="22" customWidth="1"/>
    <col min="9990" max="9990" width="26.140625" style="22" customWidth="1"/>
    <col min="9991" max="9991" width="15.85546875" style="22" customWidth="1"/>
    <col min="9992" max="9993" width="15.7109375" style="22" customWidth="1"/>
    <col min="9994" max="9994" width="35.85546875" style="22" customWidth="1"/>
    <col min="9995" max="10244" width="9.140625" style="22"/>
    <col min="10245" max="10245" width="20.7109375" style="22" customWidth="1"/>
    <col min="10246" max="10246" width="26.140625" style="22" customWidth="1"/>
    <col min="10247" max="10247" width="15.85546875" style="22" customWidth="1"/>
    <col min="10248" max="10249" width="15.7109375" style="22" customWidth="1"/>
    <col min="10250" max="10250" width="35.85546875" style="22" customWidth="1"/>
    <col min="10251" max="10500" width="9.140625" style="22"/>
    <col min="10501" max="10501" width="20.7109375" style="22" customWidth="1"/>
    <col min="10502" max="10502" width="26.140625" style="22" customWidth="1"/>
    <col min="10503" max="10503" width="15.85546875" style="22" customWidth="1"/>
    <col min="10504" max="10505" width="15.7109375" style="22" customWidth="1"/>
    <col min="10506" max="10506" width="35.85546875" style="22" customWidth="1"/>
    <col min="10507" max="10756" width="9.140625" style="22"/>
    <col min="10757" max="10757" width="20.7109375" style="22" customWidth="1"/>
    <col min="10758" max="10758" width="26.140625" style="22" customWidth="1"/>
    <col min="10759" max="10759" width="15.85546875" style="22" customWidth="1"/>
    <col min="10760" max="10761" width="15.7109375" style="22" customWidth="1"/>
    <col min="10762" max="10762" width="35.85546875" style="22" customWidth="1"/>
    <col min="10763" max="11012" width="9.140625" style="22"/>
    <col min="11013" max="11013" width="20.7109375" style="22" customWidth="1"/>
    <col min="11014" max="11014" width="26.140625" style="22" customWidth="1"/>
    <col min="11015" max="11015" width="15.85546875" style="22" customWidth="1"/>
    <col min="11016" max="11017" width="15.7109375" style="22" customWidth="1"/>
    <col min="11018" max="11018" width="35.85546875" style="22" customWidth="1"/>
    <col min="11019" max="11268" width="9.140625" style="22"/>
    <col min="11269" max="11269" width="20.7109375" style="22" customWidth="1"/>
    <col min="11270" max="11270" width="26.140625" style="22" customWidth="1"/>
    <col min="11271" max="11271" width="15.85546875" style="22" customWidth="1"/>
    <col min="11272" max="11273" width="15.7109375" style="22" customWidth="1"/>
    <col min="11274" max="11274" width="35.85546875" style="22" customWidth="1"/>
    <col min="11275" max="11524" width="9.140625" style="22"/>
    <col min="11525" max="11525" width="20.7109375" style="22" customWidth="1"/>
    <col min="11526" max="11526" width="26.140625" style="22" customWidth="1"/>
    <col min="11527" max="11527" width="15.85546875" style="22" customWidth="1"/>
    <col min="11528" max="11529" width="15.7109375" style="22" customWidth="1"/>
    <col min="11530" max="11530" width="35.85546875" style="22" customWidth="1"/>
    <col min="11531" max="11780" width="9.140625" style="22"/>
    <col min="11781" max="11781" width="20.7109375" style="22" customWidth="1"/>
    <col min="11782" max="11782" width="26.140625" style="22" customWidth="1"/>
    <col min="11783" max="11783" width="15.85546875" style="22" customWidth="1"/>
    <col min="11784" max="11785" width="15.7109375" style="22" customWidth="1"/>
    <col min="11786" max="11786" width="35.85546875" style="22" customWidth="1"/>
    <col min="11787" max="12036" width="9.140625" style="22"/>
    <col min="12037" max="12037" width="20.7109375" style="22" customWidth="1"/>
    <col min="12038" max="12038" width="26.140625" style="22" customWidth="1"/>
    <col min="12039" max="12039" width="15.85546875" style="22" customWidth="1"/>
    <col min="12040" max="12041" width="15.7109375" style="22" customWidth="1"/>
    <col min="12042" max="12042" width="35.85546875" style="22" customWidth="1"/>
    <col min="12043" max="12292" width="9.140625" style="22"/>
    <col min="12293" max="12293" width="20.7109375" style="22" customWidth="1"/>
    <col min="12294" max="12294" width="26.140625" style="22" customWidth="1"/>
    <col min="12295" max="12295" width="15.85546875" style="22" customWidth="1"/>
    <col min="12296" max="12297" width="15.7109375" style="22" customWidth="1"/>
    <col min="12298" max="12298" width="35.85546875" style="22" customWidth="1"/>
    <col min="12299" max="12548" width="9.140625" style="22"/>
    <col min="12549" max="12549" width="20.7109375" style="22" customWidth="1"/>
    <col min="12550" max="12550" width="26.140625" style="22" customWidth="1"/>
    <col min="12551" max="12551" width="15.85546875" style="22" customWidth="1"/>
    <col min="12552" max="12553" width="15.7109375" style="22" customWidth="1"/>
    <col min="12554" max="12554" width="35.85546875" style="22" customWidth="1"/>
    <col min="12555" max="12804" width="9.140625" style="22"/>
    <col min="12805" max="12805" width="20.7109375" style="22" customWidth="1"/>
    <col min="12806" max="12806" width="26.140625" style="22" customWidth="1"/>
    <col min="12807" max="12807" width="15.85546875" style="22" customWidth="1"/>
    <col min="12808" max="12809" width="15.7109375" style="22" customWidth="1"/>
    <col min="12810" max="12810" width="35.85546875" style="22" customWidth="1"/>
    <col min="12811" max="13060" width="9.140625" style="22"/>
    <col min="13061" max="13061" width="20.7109375" style="22" customWidth="1"/>
    <col min="13062" max="13062" width="26.140625" style="22" customWidth="1"/>
    <col min="13063" max="13063" width="15.85546875" style="22" customWidth="1"/>
    <col min="13064" max="13065" width="15.7109375" style="22" customWidth="1"/>
    <col min="13066" max="13066" width="35.85546875" style="22" customWidth="1"/>
    <col min="13067" max="13316" width="9.140625" style="22"/>
    <col min="13317" max="13317" width="20.7109375" style="22" customWidth="1"/>
    <col min="13318" max="13318" width="26.140625" style="22" customWidth="1"/>
    <col min="13319" max="13319" width="15.85546875" style="22" customWidth="1"/>
    <col min="13320" max="13321" width="15.7109375" style="22" customWidth="1"/>
    <col min="13322" max="13322" width="35.85546875" style="22" customWidth="1"/>
    <col min="13323" max="13572" width="9.140625" style="22"/>
    <col min="13573" max="13573" width="20.7109375" style="22" customWidth="1"/>
    <col min="13574" max="13574" width="26.140625" style="22" customWidth="1"/>
    <col min="13575" max="13575" width="15.85546875" style="22" customWidth="1"/>
    <col min="13576" max="13577" width="15.7109375" style="22" customWidth="1"/>
    <col min="13578" max="13578" width="35.85546875" style="22" customWidth="1"/>
    <col min="13579" max="13828" width="9.140625" style="22"/>
    <col min="13829" max="13829" width="20.7109375" style="22" customWidth="1"/>
    <col min="13830" max="13830" width="26.140625" style="22" customWidth="1"/>
    <col min="13831" max="13831" width="15.85546875" style="22" customWidth="1"/>
    <col min="13832" max="13833" width="15.7109375" style="22" customWidth="1"/>
    <col min="13834" max="13834" width="35.85546875" style="22" customWidth="1"/>
    <col min="13835" max="14084" width="9.140625" style="22"/>
    <col min="14085" max="14085" width="20.7109375" style="22" customWidth="1"/>
    <col min="14086" max="14086" width="26.140625" style="22" customWidth="1"/>
    <col min="14087" max="14087" width="15.85546875" style="22" customWidth="1"/>
    <col min="14088" max="14089" width="15.7109375" style="22" customWidth="1"/>
    <col min="14090" max="14090" width="35.85546875" style="22" customWidth="1"/>
    <col min="14091" max="14340" width="9.140625" style="22"/>
    <col min="14341" max="14341" width="20.7109375" style="22" customWidth="1"/>
    <col min="14342" max="14342" width="26.140625" style="22" customWidth="1"/>
    <col min="14343" max="14343" width="15.85546875" style="22" customWidth="1"/>
    <col min="14344" max="14345" width="15.7109375" style="22" customWidth="1"/>
    <col min="14346" max="14346" width="35.85546875" style="22" customWidth="1"/>
    <col min="14347" max="14596" width="9.140625" style="22"/>
    <col min="14597" max="14597" width="20.7109375" style="22" customWidth="1"/>
    <col min="14598" max="14598" width="26.140625" style="22" customWidth="1"/>
    <col min="14599" max="14599" width="15.85546875" style="22" customWidth="1"/>
    <col min="14600" max="14601" width="15.7109375" style="22" customWidth="1"/>
    <col min="14602" max="14602" width="35.85546875" style="22" customWidth="1"/>
    <col min="14603" max="14852" width="9.140625" style="22"/>
    <col min="14853" max="14853" width="20.7109375" style="22" customWidth="1"/>
    <col min="14854" max="14854" width="26.140625" style="22" customWidth="1"/>
    <col min="14855" max="14855" width="15.85546875" style="22" customWidth="1"/>
    <col min="14856" max="14857" width="15.7109375" style="22" customWidth="1"/>
    <col min="14858" max="14858" width="35.85546875" style="22" customWidth="1"/>
    <col min="14859" max="15108" width="9.140625" style="22"/>
    <col min="15109" max="15109" width="20.7109375" style="22" customWidth="1"/>
    <col min="15110" max="15110" width="26.140625" style="22" customWidth="1"/>
    <col min="15111" max="15111" width="15.85546875" style="22" customWidth="1"/>
    <col min="15112" max="15113" width="15.7109375" style="22" customWidth="1"/>
    <col min="15114" max="15114" width="35.85546875" style="22" customWidth="1"/>
    <col min="15115" max="15364" width="9.140625" style="22"/>
    <col min="15365" max="15365" width="20.7109375" style="22" customWidth="1"/>
    <col min="15366" max="15366" width="26.140625" style="22" customWidth="1"/>
    <col min="15367" max="15367" width="15.85546875" style="22" customWidth="1"/>
    <col min="15368" max="15369" width="15.7109375" style="22" customWidth="1"/>
    <col min="15370" max="15370" width="35.85546875" style="22" customWidth="1"/>
    <col min="15371" max="15620" width="9.140625" style="22"/>
    <col min="15621" max="15621" width="20.7109375" style="22" customWidth="1"/>
    <col min="15622" max="15622" width="26.140625" style="22" customWidth="1"/>
    <col min="15623" max="15623" width="15.85546875" style="22" customWidth="1"/>
    <col min="15624" max="15625" width="15.7109375" style="22" customWidth="1"/>
    <col min="15626" max="15626" width="35.85546875" style="22" customWidth="1"/>
    <col min="15627" max="15876" width="9.140625" style="22"/>
    <col min="15877" max="15877" width="20.7109375" style="22" customWidth="1"/>
    <col min="15878" max="15878" width="26.140625" style="22" customWidth="1"/>
    <col min="15879" max="15879" width="15.85546875" style="22" customWidth="1"/>
    <col min="15880" max="15881" width="15.7109375" style="22" customWidth="1"/>
    <col min="15882" max="15882" width="35.85546875" style="22" customWidth="1"/>
    <col min="15883" max="16132" width="9.140625" style="22"/>
    <col min="16133" max="16133" width="20.7109375" style="22" customWidth="1"/>
    <col min="16134" max="16134" width="26.140625" style="22" customWidth="1"/>
    <col min="16135" max="16135" width="15.85546875" style="22" customWidth="1"/>
    <col min="16136" max="16137" width="15.7109375" style="22" customWidth="1"/>
    <col min="16138" max="16138" width="35.85546875" style="22" customWidth="1"/>
    <col min="16139" max="16384" width="9.140625" style="22"/>
  </cols>
  <sheetData>
    <row r="1" spans="1:13">
      <c r="A1" s="20" t="s">
        <v>144</v>
      </c>
      <c r="B1" s="22" t="s">
        <v>145</v>
      </c>
    </row>
    <row r="3" spans="1:13">
      <c r="A3" s="153" t="s">
        <v>29</v>
      </c>
      <c r="B3" s="153" t="s">
        <v>30</v>
      </c>
      <c r="C3" s="153" t="s">
        <v>31</v>
      </c>
      <c r="D3" s="153" t="s">
        <v>32</v>
      </c>
      <c r="E3" s="153" t="s">
        <v>33</v>
      </c>
      <c r="F3" s="153" t="s">
        <v>146</v>
      </c>
      <c r="G3" s="153" t="s">
        <v>72</v>
      </c>
      <c r="H3" s="153" t="s">
        <v>146</v>
      </c>
      <c r="I3" s="153" t="s">
        <v>73</v>
      </c>
      <c r="J3" s="153" t="s">
        <v>36</v>
      </c>
    </row>
    <row r="4" spans="1:13">
      <c r="A4" s="153"/>
      <c r="B4" s="153"/>
      <c r="C4" s="153"/>
      <c r="D4" s="153"/>
      <c r="E4" s="153"/>
      <c r="F4" s="153"/>
      <c r="G4" s="153"/>
      <c r="H4" s="153"/>
      <c r="I4" s="153"/>
      <c r="J4" s="153"/>
    </row>
    <row r="5" spans="1:13">
      <c r="A5" s="22" t="s">
        <v>147</v>
      </c>
      <c r="B5" s="22" t="s">
        <v>148</v>
      </c>
      <c r="C5" s="24">
        <v>23000</v>
      </c>
      <c r="D5" s="24">
        <v>2000</v>
      </c>
      <c r="E5" s="24">
        <f>C5+D5</f>
        <v>25000</v>
      </c>
      <c r="F5" s="24">
        <v>20000</v>
      </c>
      <c r="G5" s="24">
        <f>E5+F5</f>
        <v>45000</v>
      </c>
      <c r="H5" s="24">
        <v>-12000</v>
      </c>
      <c r="I5" s="24">
        <f>G5+H5</f>
        <v>33000</v>
      </c>
      <c r="J5" s="83" t="s">
        <v>149</v>
      </c>
      <c r="M5" s="24"/>
    </row>
    <row r="6" spans="1:13">
      <c r="C6" s="24"/>
      <c r="D6" s="24"/>
      <c r="E6" s="24"/>
      <c r="F6" s="24"/>
      <c r="G6" s="24"/>
      <c r="H6" s="24"/>
      <c r="I6" s="24"/>
      <c r="J6" s="83" t="s">
        <v>150</v>
      </c>
      <c r="M6" s="24"/>
    </row>
    <row r="7" spans="1:13">
      <c r="C7" s="24"/>
      <c r="E7" s="24"/>
      <c r="F7" s="24"/>
      <c r="G7" s="24"/>
      <c r="H7" s="24"/>
      <c r="I7" s="24"/>
      <c r="J7" s="83" t="s">
        <v>151</v>
      </c>
      <c r="M7" s="24"/>
    </row>
    <row r="8" spans="1:13">
      <c r="A8" s="22" t="s">
        <v>152</v>
      </c>
      <c r="B8" s="22" t="s">
        <v>153</v>
      </c>
      <c r="C8" s="24">
        <v>9000</v>
      </c>
      <c r="D8" s="24">
        <v>3500</v>
      </c>
      <c r="E8" s="24">
        <f>C8+D8</f>
        <v>12500</v>
      </c>
      <c r="F8" s="24"/>
      <c r="G8" s="24">
        <f>E8+F8</f>
        <v>12500</v>
      </c>
      <c r="H8" s="24">
        <v>0</v>
      </c>
      <c r="I8" s="24">
        <f t="shared" ref="I8:I20" si="0">G8+H8</f>
        <v>12500</v>
      </c>
      <c r="J8" s="83" t="s">
        <v>154</v>
      </c>
      <c r="M8" s="24"/>
    </row>
    <row r="9" spans="1:13" hidden="1">
      <c r="A9" s="22" t="s">
        <v>155</v>
      </c>
      <c r="B9" s="22" t="s">
        <v>156</v>
      </c>
      <c r="C9" s="24">
        <v>3300</v>
      </c>
      <c r="D9" s="24">
        <v>-3300</v>
      </c>
      <c r="E9" s="24">
        <f>C9+D9</f>
        <v>0</v>
      </c>
      <c r="F9" s="24"/>
      <c r="G9" s="24">
        <f t="shared" ref="G9:G10" si="1">E9+F9</f>
        <v>0</v>
      </c>
      <c r="H9" s="24"/>
      <c r="I9" s="24">
        <f t="shared" si="0"/>
        <v>0</v>
      </c>
      <c r="J9" s="22" t="s">
        <v>157</v>
      </c>
      <c r="M9" s="24"/>
    </row>
    <row r="10" spans="1:13">
      <c r="A10" s="22" t="s">
        <v>158</v>
      </c>
      <c r="B10" s="22" t="s">
        <v>159</v>
      </c>
      <c r="C10" s="24">
        <v>2500</v>
      </c>
      <c r="D10" s="24">
        <v>-1000</v>
      </c>
      <c r="E10" s="24">
        <f>C10+D10</f>
        <v>1500</v>
      </c>
      <c r="F10" s="24"/>
      <c r="G10" s="24">
        <f t="shared" si="1"/>
        <v>1500</v>
      </c>
      <c r="H10" s="24">
        <v>-1000</v>
      </c>
      <c r="I10" s="24">
        <f t="shared" si="0"/>
        <v>500</v>
      </c>
      <c r="J10" s="22" t="s">
        <v>160</v>
      </c>
      <c r="M10" s="24"/>
    </row>
    <row r="11" spans="1:13" hidden="1">
      <c r="C11" s="24"/>
      <c r="D11" s="24"/>
      <c r="E11" s="24"/>
      <c r="F11" s="24"/>
      <c r="G11" s="24"/>
      <c r="H11" s="24"/>
      <c r="I11" s="24">
        <f t="shared" si="0"/>
        <v>0</v>
      </c>
      <c r="J11" s="22" t="s">
        <v>161</v>
      </c>
      <c r="M11" s="24"/>
    </row>
    <row r="12" spans="1:13">
      <c r="A12" s="22" t="s">
        <v>162</v>
      </c>
      <c r="B12" s="22" t="s">
        <v>137</v>
      </c>
      <c r="C12" s="24">
        <v>1500</v>
      </c>
      <c r="D12" s="24">
        <v>0</v>
      </c>
      <c r="E12" s="24">
        <f>C12+D12</f>
        <v>1500</v>
      </c>
      <c r="F12" s="24"/>
      <c r="G12" s="24">
        <f t="shared" ref="G12:G18" si="2">E12+F12</f>
        <v>1500</v>
      </c>
      <c r="H12" s="24">
        <v>0</v>
      </c>
      <c r="I12" s="24">
        <f t="shared" si="0"/>
        <v>1500</v>
      </c>
      <c r="J12" s="83" t="s">
        <v>163</v>
      </c>
      <c r="M12" s="24"/>
    </row>
    <row r="13" spans="1:13">
      <c r="A13" s="22" t="s">
        <v>164</v>
      </c>
      <c r="B13" s="22" t="s">
        <v>165</v>
      </c>
      <c r="C13" s="24">
        <v>500</v>
      </c>
      <c r="D13" s="24">
        <v>-250</v>
      </c>
      <c r="E13" s="24">
        <f t="shared" ref="E13:E16" si="3">C13+D13</f>
        <v>250</v>
      </c>
      <c r="F13" s="24"/>
      <c r="G13" s="24">
        <f t="shared" si="2"/>
        <v>250</v>
      </c>
      <c r="H13" s="24">
        <v>0</v>
      </c>
      <c r="I13" s="24">
        <f t="shared" si="0"/>
        <v>250</v>
      </c>
      <c r="J13" s="83" t="s">
        <v>166</v>
      </c>
      <c r="M13" s="24"/>
    </row>
    <row r="14" spans="1:13">
      <c r="A14" s="83" t="s">
        <v>167</v>
      </c>
      <c r="B14" s="83" t="s">
        <v>168</v>
      </c>
      <c r="C14" s="24">
        <v>3000</v>
      </c>
      <c r="D14" s="24">
        <v>0</v>
      </c>
      <c r="E14" s="24">
        <f t="shared" si="3"/>
        <v>3000</v>
      </c>
      <c r="F14" s="24"/>
      <c r="G14" s="24">
        <f t="shared" si="2"/>
        <v>3000</v>
      </c>
      <c r="H14" s="24"/>
      <c r="I14" s="24">
        <f t="shared" si="0"/>
        <v>3000</v>
      </c>
      <c r="J14" s="83" t="s">
        <v>169</v>
      </c>
      <c r="M14" s="24"/>
    </row>
    <row r="15" spans="1:13">
      <c r="A15" s="22" t="s">
        <v>170</v>
      </c>
      <c r="B15" s="22" t="s">
        <v>171</v>
      </c>
      <c r="C15" s="24">
        <v>57000</v>
      </c>
      <c r="D15" s="24">
        <v>-137</v>
      </c>
      <c r="E15" s="24">
        <f t="shared" si="3"/>
        <v>56863</v>
      </c>
      <c r="F15" s="24"/>
      <c r="G15" s="24">
        <f t="shared" si="2"/>
        <v>56863</v>
      </c>
      <c r="H15" s="24"/>
      <c r="I15" s="24">
        <f t="shared" si="0"/>
        <v>56863</v>
      </c>
      <c r="J15" s="83" t="s">
        <v>172</v>
      </c>
      <c r="M15" s="24"/>
    </row>
    <row r="16" spans="1:13">
      <c r="A16" s="22" t="s">
        <v>173</v>
      </c>
      <c r="B16" s="22" t="s">
        <v>174</v>
      </c>
      <c r="C16" s="24">
        <v>95000</v>
      </c>
      <c r="D16" s="24">
        <v>0</v>
      </c>
      <c r="E16" s="24">
        <f t="shared" si="3"/>
        <v>95000</v>
      </c>
      <c r="F16" s="24"/>
      <c r="G16" s="24">
        <f t="shared" si="2"/>
        <v>95000</v>
      </c>
      <c r="H16" s="24"/>
      <c r="I16" s="24">
        <f t="shared" si="0"/>
        <v>95000</v>
      </c>
      <c r="J16" s="83" t="s">
        <v>175</v>
      </c>
      <c r="M16" s="24"/>
    </row>
    <row r="17" spans="1:13">
      <c r="A17" s="22" t="s">
        <v>176</v>
      </c>
      <c r="B17" s="22" t="s">
        <v>177</v>
      </c>
      <c r="C17" s="24">
        <v>2500</v>
      </c>
      <c r="D17" s="24">
        <v>-1000</v>
      </c>
      <c r="E17" s="24">
        <f t="shared" ref="E17" si="4">C17+D17</f>
        <v>1500</v>
      </c>
      <c r="F17" s="24"/>
      <c r="G17" s="24">
        <f t="shared" si="2"/>
        <v>1500</v>
      </c>
      <c r="H17" s="24"/>
      <c r="I17" s="24">
        <f t="shared" si="0"/>
        <v>1500</v>
      </c>
      <c r="J17" s="83" t="s">
        <v>178</v>
      </c>
      <c r="M17" s="24"/>
    </row>
    <row r="18" spans="1:13">
      <c r="A18" s="22" t="s">
        <v>179</v>
      </c>
      <c r="B18" s="22" t="s">
        <v>180</v>
      </c>
      <c r="C18" s="24">
        <v>1500</v>
      </c>
      <c r="D18" s="24">
        <v>0</v>
      </c>
      <c r="E18" s="24">
        <f>C18+D18</f>
        <v>1500</v>
      </c>
      <c r="F18" s="24"/>
      <c r="G18" s="24">
        <f t="shared" si="2"/>
        <v>1500</v>
      </c>
      <c r="H18" s="24"/>
      <c r="I18" s="24">
        <f t="shared" si="0"/>
        <v>1500</v>
      </c>
      <c r="J18" s="22" t="s">
        <v>181</v>
      </c>
      <c r="M18" s="24"/>
    </row>
    <row r="19" spans="1:13">
      <c r="A19" s="19" t="s">
        <v>182</v>
      </c>
      <c r="B19" s="19" t="s">
        <v>183</v>
      </c>
      <c r="C19" s="89">
        <v>41400</v>
      </c>
      <c r="D19" s="89">
        <v>0</v>
      </c>
      <c r="E19" s="89">
        <v>0</v>
      </c>
      <c r="F19" s="89">
        <v>41400</v>
      </c>
      <c r="G19" s="100">
        <f>E19+F19</f>
        <v>41400</v>
      </c>
      <c r="H19" s="100">
        <f>1780+240</f>
        <v>2020</v>
      </c>
      <c r="I19" s="24">
        <f t="shared" si="0"/>
        <v>43420</v>
      </c>
      <c r="J19" s="105" t="s">
        <v>184</v>
      </c>
    </row>
    <row r="20" spans="1:13">
      <c r="A20" s="19" t="s">
        <v>185</v>
      </c>
      <c r="B20" s="19" t="s">
        <v>186</v>
      </c>
      <c r="C20" s="89">
        <v>36324</v>
      </c>
      <c r="D20" s="89">
        <v>0</v>
      </c>
      <c r="E20" s="89">
        <v>0</v>
      </c>
      <c r="F20" s="89">
        <v>36324</v>
      </c>
      <c r="G20" s="100">
        <f>E20+F20</f>
        <v>36324</v>
      </c>
      <c r="H20" s="100">
        <v>1800</v>
      </c>
      <c r="I20" s="24">
        <f t="shared" si="0"/>
        <v>38124</v>
      </c>
      <c r="J20" s="105" t="s">
        <v>187</v>
      </c>
    </row>
    <row r="25" spans="1:13">
      <c r="A25" s="22" t="s">
        <v>67</v>
      </c>
      <c r="B25" s="22" t="s">
        <v>145</v>
      </c>
      <c r="C25" s="26">
        <f>SUM(C5:C20)</f>
        <v>276524</v>
      </c>
      <c r="D25" s="26">
        <f>SUM(D5:D20)</f>
        <v>-187</v>
      </c>
      <c r="E25" s="26">
        <f>SUM(E5:E20)</f>
        <v>198613</v>
      </c>
      <c r="F25" s="26">
        <f>SUM(F5:F20)</f>
        <v>97724</v>
      </c>
      <c r="G25" s="26">
        <f>SUM(G5:G20)</f>
        <v>296337</v>
      </c>
      <c r="H25" s="26">
        <f t="shared" ref="H25:I25" si="5">SUM(H5:H20)</f>
        <v>-9180</v>
      </c>
      <c r="I25" s="26">
        <f t="shared" si="5"/>
        <v>287157</v>
      </c>
    </row>
  </sheetData>
  <printOptions gridLines="1"/>
  <pageMargins left="0.75" right="0.75" top="1" bottom="1" header="0.5" footer="0.25"/>
  <pageSetup scale="84"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view="pageLayout" zoomScaleNormal="86" workbookViewId="0">
      <selection activeCell="J35" sqref="J35"/>
    </sheetView>
  </sheetViews>
  <sheetFormatPr defaultRowHeight="12.75"/>
  <cols>
    <col min="1" max="1" width="20.7109375" customWidth="1"/>
    <col min="2" max="2" width="29.42578125" bestFit="1" customWidth="1"/>
    <col min="3" max="3" width="15.85546875" hidden="1" customWidth="1"/>
    <col min="4" max="6" width="15.7109375" hidden="1" customWidth="1"/>
    <col min="7" max="9" width="15.7109375" customWidth="1"/>
    <col min="10" max="10" width="29.5703125" customWidth="1"/>
  </cols>
  <sheetData>
    <row r="1" spans="1:10">
      <c r="A1" s="1" t="s">
        <v>68</v>
      </c>
      <c r="B1" t="s">
        <v>188</v>
      </c>
    </row>
    <row r="3" spans="1:10">
      <c r="A3" s="2" t="s">
        <v>29</v>
      </c>
      <c r="B3" s="2" t="s">
        <v>30</v>
      </c>
      <c r="C3" s="153" t="s">
        <v>31</v>
      </c>
      <c r="D3" s="153" t="s">
        <v>32</v>
      </c>
      <c r="E3" s="153" t="s">
        <v>33</v>
      </c>
      <c r="F3" s="153" t="s">
        <v>32</v>
      </c>
      <c r="G3" s="153" t="s">
        <v>34</v>
      </c>
      <c r="H3" s="153" t="s">
        <v>32</v>
      </c>
      <c r="I3" s="153" t="s">
        <v>35</v>
      </c>
      <c r="J3" s="2" t="s">
        <v>36</v>
      </c>
    </row>
    <row r="4" spans="1:10">
      <c r="A4" s="2"/>
      <c r="B4" s="2"/>
      <c r="C4" s="153"/>
      <c r="D4" s="153"/>
      <c r="E4" s="153"/>
      <c r="F4" s="153"/>
      <c r="G4" s="153"/>
      <c r="H4" s="153"/>
      <c r="I4" s="153"/>
      <c r="J4" s="2"/>
    </row>
    <row r="5" spans="1:10" hidden="1">
      <c r="A5" t="s">
        <v>189</v>
      </c>
      <c r="B5" t="s">
        <v>190</v>
      </c>
      <c r="C5" s="4">
        <v>5000</v>
      </c>
      <c r="D5" s="4">
        <v>-5000</v>
      </c>
      <c r="E5" s="4">
        <f t="shared" ref="E5:G15" si="0">C5+D5</f>
        <v>0</v>
      </c>
      <c r="F5" s="4"/>
      <c r="G5" s="4">
        <f t="shared" si="0"/>
        <v>0</v>
      </c>
      <c r="H5" s="4"/>
      <c r="I5" s="4"/>
      <c r="J5" s="19"/>
    </row>
    <row r="6" spans="1:10" hidden="1">
      <c r="A6" t="s">
        <v>191</v>
      </c>
      <c r="B6" t="s">
        <v>46</v>
      </c>
      <c r="C6" s="4">
        <v>536</v>
      </c>
      <c r="D6" s="4">
        <v>-536</v>
      </c>
      <c r="E6" s="4">
        <f t="shared" si="0"/>
        <v>0</v>
      </c>
      <c r="F6" s="4"/>
      <c r="G6" s="4">
        <f t="shared" si="0"/>
        <v>0</v>
      </c>
      <c r="H6" s="4"/>
      <c r="I6" s="4"/>
      <c r="J6" s="19"/>
    </row>
    <row r="7" spans="1:10" hidden="1">
      <c r="A7" t="s">
        <v>192</v>
      </c>
      <c r="B7" t="s">
        <v>48</v>
      </c>
      <c r="C7" s="4">
        <v>919</v>
      </c>
      <c r="D7" s="4">
        <v>-919</v>
      </c>
      <c r="E7" s="4">
        <f t="shared" si="0"/>
        <v>0</v>
      </c>
      <c r="F7" s="4"/>
      <c r="G7" s="4">
        <f t="shared" si="0"/>
        <v>0</v>
      </c>
      <c r="H7" s="4"/>
      <c r="I7" s="4"/>
      <c r="J7" s="117"/>
    </row>
    <row r="8" spans="1:10">
      <c r="A8" t="s">
        <v>193</v>
      </c>
      <c r="B8" t="s">
        <v>148</v>
      </c>
      <c r="C8" s="4">
        <v>4100</v>
      </c>
      <c r="D8" s="4">
        <v>0</v>
      </c>
      <c r="E8" s="4">
        <f t="shared" si="0"/>
        <v>4100</v>
      </c>
      <c r="F8" s="4"/>
      <c r="G8" s="4">
        <f t="shared" si="0"/>
        <v>4100</v>
      </c>
      <c r="H8" s="4">
        <v>0</v>
      </c>
      <c r="I8" s="4">
        <f>G8+H8</f>
        <v>4100</v>
      </c>
      <c r="J8" s="19" t="s">
        <v>194</v>
      </c>
    </row>
    <row r="9" spans="1:10">
      <c r="A9" t="s">
        <v>195</v>
      </c>
      <c r="B9" t="s">
        <v>196</v>
      </c>
      <c r="C9" s="4">
        <v>1000</v>
      </c>
      <c r="D9" s="4">
        <v>0</v>
      </c>
      <c r="E9" s="4">
        <f t="shared" ref="E9:E14" si="1">C9+D9</f>
        <v>1000</v>
      </c>
      <c r="F9" s="4"/>
      <c r="G9" s="4">
        <f t="shared" si="0"/>
        <v>1000</v>
      </c>
      <c r="H9" s="4">
        <v>0</v>
      </c>
      <c r="I9" s="4">
        <f t="shared" ref="I9:I14" si="2">G9+H9</f>
        <v>1000</v>
      </c>
      <c r="J9" s="19" t="s">
        <v>197</v>
      </c>
    </row>
    <row r="10" spans="1:10">
      <c r="A10" t="s">
        <v>198</v>
      </c>
      <c r="B10" t="s">
        <v>199</v>
      </c>
      <c r="C10" s="5">
        <v>10000</v>
      </c>
      <c r="D10" s="5">
        <v>3500</v>
      </c>
      <c r="E10" s="4">
        <f t="shared" si="1"/>
        <v>13500</v>
      </c>
      <c r="F10" s="4"/>
      <c r="G10" s="4">
        <f t="shared" si="0"/>
        <v>13500</v>
      </c>
      <c r="H10" s="4">
        <v>0</v>
      </c>
      <c r="I10" s="4">
        <f t="shared" si="2"/>
        <v>13500</v>
      </c>
      <c r="J10" s="82" t="s">
        <v>200</v>
      </c>
    </row>
    <row r="11" spans="1:10" hidden="1">
      <c r="A11" t="s">
        <v>198</v>
      </c>
      <c r="B11" t="s">
        <v>156</v>
      </c>
      <c r="C11" s="5">
        <v>3000</v>
      </c>
      <c r="D11" s="5">
        <v>-3000</v>
      </c>
      <c r="E11" s="4">
        <f t="shared" si="1"/>
        <v>0</v>
      </c>
      <c r="F11" s="4"/>
      <c r="G11" s="4">
        <f t="shared" si="0"/>
        <v>0</v>
      </c>
      <c r="H11" s="4"/>
      <c r="I11" s="4">
        <f t="shared" si="2"/>
        <v>0</v>
      </c>
      <c r="J11" s="19" t="s">
        <v>201</v>
      </c>
    </row>
    <row r="12" spans="1:10" hidden="1">
      <c r="C12" s="5"/>
      <c r="D12" s="5"/>
      <c r="E12" s="4"/>
      <c r="F12" s="4"/>
      <c r="G12" s="4">
        <f t="shared" si="0"/>
        <v>0</v>
      </c>
      <c r="H12" s="4"/>
      <c r="I12" s="4">
        <f t="shared" si="2"/>
        <v>0</v>
      </c>
      <c r="J12" s="19" t="s">
        <v>202</v>
      </c>
    </row>
    <row r="13" spans="1:10">
      <c r="A13" t="s">
        <v>203</v>
      </c>
      <c r="B13" t="s">
        <v>95</v>
      </c>
      <c r="C13" s="4">
        <v>1500</v>
      </c>
      <c r="D13" s="4">
        <v>500</v>
      </c>
      <c r="E13" s="4">
        <f t="shared" si="1"/>
        <v>2000</v>
      </c>
      <c r="F13" s="4"/>
      <c r="G13" s="4">
        <f t="shared" si="0"/>
        <v>2000</v>
      </c>
      <c r="H13" s="4">
        <v>0</v>
      </c>
      <c r="I13" s="4">
        <f t="shared" si="2"/>
        <v>2000</v>
      </c>
      <c r="J13" s="19" t="s">
        <v>204</v>
      </c>
    </row>
    <row r="14" spans="1:10">
      <c r="A14" t="s">
        <v>205</v>
      </c>
      <c r="B14" t="s">
        <v>206</v>
      </c>
      <c r="C14" s="4">
        <v>5000</v>
      </c>
      <c r="D14" s="4">
        <v>-1000</v>
      </c>
      <c r="E14" s="4">
        <f t="shared" si="1"/>
        <v>4000</v>
      </c>
      <c r="F14" s="4"/>
      <c r="G14" s="4">
        <f t="shared" si="0"/>
        <v>4000</v>
      </c>
      <c r="H14" s="4">
        <v>0</v>
      </c>
      <c r="I14" s="4">
        <f t="shared" si="2"/>
        <v>4000</v>
      </c>
      <c r="J14" s="19" t="s">
        <v>207</v>
      </c>
    </row>
    <row r="15" spans="1:10" hidden="1">
      <c r="A15" t="s">
        <v>208</v>
      </c>
      <c r="B15" t="s">
        <v>209</v>
      </c>
      <c r="C15" s="4">
        <v>0</v>
      </c>
      <c r="D15" s="4">
        <v>25000</v>
      </c>
      <c r="E15" s="4">
        <v>0</v>
      </c>
      <c r="F15" s="4">
        <v>0</v>
      </c>
      <c r="G15" s="4">
        <f t="shared" si="0"/>
        <v>0</v>
      </c>
      <c r="H15" s="4"/>
      <c r="I15" s="4"/>
      <c r="J15" s="19" t="s">
        <v>210</v>
      </c>
    </row>
    <row r="17" spans="1:9">
      <c r="B17" t="s">
        <v>211</v>
      </c>
      <c r="G17">
        <v>0</v>
      </c>
      <c r="H17">
        <v>113000</v>
      </c>
      <c r="I17" s="6">
        <v>113000</v>
      </c>
    </row>
    <row r="28" spans="1:9">
      <c r="A28" t="s">
        <v>67</v>
      </c>
      <c r="B28" t="s">
        <v>188</v>
      </c>
      <c r="C28" s="6">
        <f>SUM(C5:C25)</f>
        <v>31055</v>
      </c>
      <c r="D28" s="6">
        <f>SUM(D5:D25)</f>
        <v>18545</v>
      </c>
      <c r="E28" s="6">
        <f>SUM(E5:E25)</f>
        <v>24600</v>
      </c>
      <c r="F28" s="6">
        <f>SUM(F5:F25)</f>
        <v>0</v>
      </c>
      <c r="G28" s="6">
        <f>SUM(G5:G25)</f>
        <v>24600</v>
      </c>
      <c r="H28" s="6">
        <f t="shared" ref="H28:I28" si="3">SUM(H5:H25)</f>
        <v>113000</v>
      </c>
      <c r="I28" s="6">
        <f t="shared" si="3"/>
        <v>137600</v>
      </c>
    </row>
  </sheetData>
  <printOptions gridLines="1"/>
  <pageMargins left="0.75" right="0.75" top="1" bottom="1" header="0.5" footer="0.25"/>
  <pageSetup scale="96"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view="pageLayout" zoomScaleNormal="86" workbookViewId="0">
      <selection activeCell="J35" sqref="J35"/>
    </sheetView>
  </sheetViews>
  <sheetFormatPr defaultRowHeight="12.75"/>
  <cols>
    <col min="1" max="1" width="20.7109375" customWidth="1"/>
    <col min="2" max="2" width="25.5703125" customWidth="1"/>
    <col min="3" max="3" width="15.85546875" hidden="1" customWidth="1"/>
    <col min="4" max="4" width="14.42578125" hidden="1" customWidth="1"/>
    <col min="5" max="6" width="15.7109375" hidden="1" customWidth="1"/>
    <col min="7" max="9" width="15.7109375" customWidth="1"/>
    <col min="10" max="10" width="29.140625" customWidth="1"/>
  </cols>
  <sheetData>
    <row r="1" spans="1:10">
      <c r="A1" s="1" t="s">
        <v>68</v>
      </c>
      <c r="B1" t="s">
        <v>212</v>
      </c>
    </row>
    <row r="3" spans="1:10">
      <c r="A3" s="2" t="s">
        <v>29</v>
      </c>
      <c r="B3" s="2" t="s">
        <v>30</v>
      </c>
      <c r="C3" s="153" t="s">
        <v>31</v>
      </c>
      <c r="D3" s="153" t="s">
        <v>32</v>
      </c>
      <c r="E3" s="153" t="s">
        <v>33</v>
      </c>
      <c r="F3" s="153" t="s">
        <v>213</v>
      </c>
      <c r="G3" s="153" t="s">
        <v>34</v>
      </c>
      <c r="H3" s="153" t="s">
        <v>213</v>
      </c>
      <c r="I3" s="153" t="s">
        <v>35</v>
      </c>
      <c r="J3" s="2" t="s">
        <v>36</v>
      </c>
    </row>
    <row r="4" spans="1:10">
      <c r="A4" s="2"/>
      <c r="B4" s="2"/>
      <c r="C4" s="153"/>
      <c r="D4" s="153"/>
      <c r="E4" s="153"/>
      <c r="F4" s="153"/>
      <c r="G4" s="153"/>
      <c r="H4" s="153"/>
      <c r="I4" s="153"/>
      <c r="J4" s="2"/>
    </row>
    <row r="5" spans="1:10">
      <c r="A5" t="s">
        <v>214</v>
      </c>
      <c r="B5" s="81" t="s">
        <v>215</v>
      </c>
      <c r="C5" s="5">
        <v>0</v>
      </c>
      <c r="D5" s="4">
        <v>23210</v>
      </c>
      <c r="E5" s="5">
        <f t="shared" ref="E5:G19" si="0">C5+D5</f>
        <v>23210</v>
      </c>
      <c r="F5" s="5"/>
      <c r="G5" s="5">
        <f t="shared" si="0"/>
        <v>23210</v>
      </c>
      <c r="H5" s="5">
        <v>1000</v>
      </c>
      <c r="I5" s="5">
        <f>G5+H5</f>
        <v>24210</v>
      </c>
      <c r="J5" s="19" t="s">
        <v>216</v>
      </c>
    </row>
    <row r="6" spans="1:10">
      <c r="A6" t="s">
        <v>217</v>
      </c>
      <c r="B6" s="81" t="s">
        <v>46</v>
      </c>
      <c r="C6" s="5">
        <v>0</v>
      </c>
      <c r="D6" s="4">
        <v>1776</v>
      </c>
      <c r="E6" s="5">
        <f t="shared" si="0"/>
        <v>1776</v>
      </c>
      <c r="F6" s="5"/>
      <c r="G6" s="5">
        <f t="shared" si="0"/>
        <v>1776</v>
      </c>
      <c r="H6" s="5">
        <f>8</f>
        <v>8</v>
      </c>
      <c r="I6" s="5">
        <f t="shared" ref="I6:I21" si="1">G6+H6</f>
        <v>1784</v>
      </c>
      <c r="J6" s="136">
        <v>7.6499999999999999E-2</v>
      </c>
    </row>
    <row r="7" spans="1:10">
      <c r="A7" t="s">
        <v>218</v>
      </c>
      <c r="B7" s="81" t="s">
        <v>48</v>
      </c>
      <c r="C7" s="5">
        <v>0</v>
      </c>
      <c r="D7" s="4">
        <v>3322</v>
      </c>
      <c r="E7" s="5">
        <v>3386</v>
      </c>
      <c r="F7" s="5"/>
      <c r="G7" s="5">
        <f t="shared" si="0"/>
        <v>3386</v>
      </c>
      <c r="H7" s="5">
        <v>16</v>
      </c>
      <c r="I7" s="5">
        <f t="shared" si="1"/>
        <v>3402</v>
      </c>
      <c r="J7" s="136">
        <v>0.1585</v>
      </c>
    </row>
    <row r="8" spans="1:10">
      <c r="A8" t="s">
        <v>219</v>
      </c>
      <c r="B8" s="81" t="s">
        <v>220</v>
      </c>
      <c r="C8" s="5">
        <v>0</v>
      </c>
      <c r="D8" s="4">
        <v>1558</v>
      </c>
      <c r="E8" s="5">
        <v>1660</v>
      </c>
      <c r="F8" s="5"/>
      <c r="G8" s="5">
        <f t="shared" si="0"/>
        <v>1660</v>
      </c>
      <c r="H8" s="5">
        <v>221</v>
      </c>
      <c r="I8" s="5">
        <f t="shared" si="1"/>
        <v>1881</v>
      </c>
      <c r="J8" s="137">
        <v>5700</v>
      </c>
    </row>
    <row r="9" spans="1:10" ht="13.5" customHeight="1">
      <c r="A9" t="s">
        <v>221</v>
      </c>
      <c r="B9" s="81" t="s">
        <v>222</v>
      </c>
      <c r="C9" s="5">
        <v>485</v>
      </c>
      <c r="D9" s="4">
        <v>0</v>
      </c>
      <c r="E9" s="5">
        <f t="shared" ref="E9:E11" si="2">C9+D9</f>
        <v>485</v>
      </c>
      <c r="F9" s="5"/>
      <c r="G9" s="5">
        <f t="shared" si="0"/>
        <v>485</v>
      </c>
      <c r="H9" s="5">
        <v>0</v>
      </c>
      <c r="I9" s="5">
        <f t="shared" si="1"/>
        <v>485</v>
      </c>
      <c r="J9" s="19" t="s">
        <v>223</v>
      </c>
    </row>
    <row r="10" spans="1:10" ht="13.5" customHeight="1">
      <c r="A10" t="s">
        <v>224</v>
      </c>
      <c r="B10" s="81" t="s">
        <v>225</v>
      </c>
      <c r="C10" s="5">
        <v>0</v>
      </c>
      <c r="D10" s="4">
        <v>600</v>
      </c>
      <c r="E10" s="5">
        <f t="shared" si="2"/>
        <v>600</v>
      </c>
      <c r="F10" s="5"/>
      <c r="G10" s="5">
        <f t="shared" si="0"/>
        <v>600</v>
      </c>
      <c r="H10" s="5">
        <v>-600</v>
      </c>
      <c r="I10" s="5">
        <f t="shared" si="1"/>
        <v>0</v>
      </c>
      <c r="J10" s="19"/>
    </row>
    <row r="11" spans="1:10">
      <c r="A11" t="s">
        <v>226</v>
      </c>
      <c r="B11" t="s">
        <v>46</v>
      </c>
      <c r="C11" s="5">
        <v>38</v>
      </c>
      <c r="D11" s="4">
        <v>46</v>
      </c>
      <c r="E11" s="5">
        <f t="shared" si="2"/>
        <v>84</v>
      </c>
      <c r="F11" s="5"/>
      <c r="G11" s="5">
        <f t="shared" si="0"/>
        <v>84</v>
      </c>
      <c r="H11" s="5">
        <v>-84</v>
      </c>
      <c r="I11" s="5">
        <f t="shared" si="1"/>
        <v>0</v>
      </c>
    </row>
    <row r="12" spans="1:10">
      <c r="A12" t="s">
        <v>227</v>
      </c>
      <c r="B12" t="s">
        <v>48</v>
      </c>
      <c r="C12" s="5">
        <v>64</v>
      </c>
      <c r="D12" s="4">
        <v>86</v>
      </c>
      <c r="E12" s="5">
        <v>171</v>
      </c>
      <c r="F12" s="5">
        <v>0</v>
      </c>
      <c r="G12" s="5">
        <f t="shared" si="0"/>
        <v>171</v>
      </c>
      <c r="H12" s="5">
        <v>-171</v>
      </c>
      <c r="I12" s="5">
        <f t="shared" si="1"/>
        <v>0</v>
      </c>
      <c r="J12" s="13"/>
    </row>
    <row r="13" spans="1:10">
      <c r="A13" t="s">
        <v>228</v>
      </c>
      <c r="B13" t="s">
        <v>148</v>
      </c>
      <c r="C13" s="7">
        <v>2000</v>
      </c>
      <c r="D13" s="4">
        <v>1000</v>
      </c>
      <c r="E13" s="6">
        <f t="shared" ref="E13:E18" si="3">C13+D13</f>
        <v>3000</v>
      </c>
      <c r="F13" s="6"/>
      <c r="G13" s="5">
        <f t="shared" si="0"/>
        <v>3000</v>
      </c>
      <c r="H13" s="5">
        <v>0</v>
      </c>
      <c r="I13" s="5">
        <f t="shared" si="1"/>
        <v>3000</v>
      </c>
      <c r="J13" s="19" t="s">
        <v>229</v>
      </c>
    </row>
    <row r="14" spans="1:10">
      <c r="A14" t="s">
        <v>230</v>
      </c>
      <c r="B14" t="s">
        <v>153</v>
      </c>
      <c r="C14" s="4">
        <v>1500</v>
      </c>
      <c r="D14" s="4">
        <v>1500</v>
      </c>
      <c r="E14" s="5">
        <f t="shared" si="3"/>
        <v>3000</v>
      </c>
      <c r="F14" s="5"/>
      <c r="G14" s="5">
        <f t="shared" si="0"/>
        <v>3000</v>
      </c>
      <c r="H14" s="5">
        <v>0</v>
      </c>
      <c r="I14" s="5">
        <f t="shared" si="1"/>
        <v>3000</v>
      </c>
      <c r="J14" s="19" t="s">
        <v>231</v>
      </c>
    </row>
    <row r="15" spans="1:10">
      <c r="A15" t="s">
        <v>232</v>
      </c>
      <c r="B15" t="s">
        <v>196</v>
      </c>
      <c r="C15" s="4">
        <v>1200</v>
      </c>
      <c r="D15" s="4">
        <v>800</v>
      </c>
      <c r="E15" s="5">
        <f t="shared" si="3"/>
        <v>2000</v>
      </c>
      <c r="F15" s="5"/>
      <c r="G15" s="5">
        <f t="shared" si="0"/>
        <v>2000</v>
      </c>
      <c r="H15" s="5">
        <v>0</v>
      </c>
      <c r="I15" s="5">
        <f t="shared" si="1"/>
        <v>2000</v>
      </c>
      <c r="J15" s="19" t="s">
        <v>233</v>
      </c>
    </row>
    <row r="16" spans="1:10">
      <c r="A16" t="s">
        <v>234</v>
      </c>
      <c r="B16" t="s">
        <v>235</v>
      </c>
      <c r="C16" s="4">
        <v>1200</v>
      </c>
      <c r="D16" s="4">
        <v>0</v>
      </c>
      <c r="E16" s="5">
        <f t="shared" si="3"/>
        <v>1200</v>
      </c>
      <c r="F16" s="5"/>
      <c r="G16" s="5">
        <f t="shared" si="0"/>
        <v>1200</v>
      </c>
      <c r="H16" s="5">
        <v>0</v>
      </c>
      <c r="I16" s="5">
        <f t="shared" si="1"/>
        <v>1200</v>
      </c>
      <c r="J16" s="19" t="s">
        <v>236</v>
      </c>
    </row>
    <row r="17" spans="1:10">
      <c r="A17" t="s">
        <v>237</v>
      </c>
      <c r="B17" t="s">
        <v>137</v>
      </c>
      <c r="C17" s="5">
        <v>1300</v>
      </c>
      <c r="D17" s="4">
        <v>1700</v>
      </c>
      <c r="E17" s="5">
        <f t="shared" si="3"/>
        <v>3000</v>
      </c>
      <c r="F17" s="5"/>
      <c r="G17" s="5">
        <f t="shared" si="0"/>
        <v>3000</v>
      </c>
      <c r="H17" s="5">
        <v>0</v>
      </c>
      <c r="I17" s="5">
        <f t="shared" si="1"/>
        <v>3000</v>
      </c>
      <c r="J17" s="19" t="s">
        <v>238</v>
      </c>
    </row>
    <row r="18" spans="1:10">
      <c r="A18" t="s">
        <v>239</v>
      </c>
      <c r="B18" t="s">
        <v>240</v>
      </c>
      <c r="C18" s="5">
        <v>7500</v>
      </c>
      <c r="D18" s="4">
        <v>1500</v>
      </c>
      <c r="E18" s="5">
        <f t="shared" si="3"/>
        <v>9000</v>
      </c>
      <c r="F18" s="5"/>
      <c r="G18" s="5">
        <f t="shared" si="0"/>
        <v>9000</v>
      </c>
      <c r="H18" s="5">
        <v>0</v>
      </c>
      <c r="I18" s="5">
        <f t="shared" si="1"/>
        <v>9000</v>
      </c>
      <c r="J18" s="19" t="s">
        <v>241</v>
      </c>
    </row>
    <row r="19" spans="1:10">
      <c r="A19" t="s">
        <v>242</v>
      </c>
      <c r="B19" t="s">
        <v>206</v>
      </c>
      <c r="C19" s="4">
        <v>1000</v>
      </c>
      <c r="D19" s="4">
        <v>4000</v>
      </c>
      <c r="E19" s="5">
        <f t="shared" ref="E19:E21" si="4">C19+D19</f>
        <v>5000</v>
      </c>
      <c r="F19" s="5"/>
      <c r="G19" s="5">
        <f t="shared" si="0"/>
        <v>5000</v>
      </c>
      <c r="H19" s="5">
        <v>0</v>
      </c>
      <c r="I19" s="5">
        <f t="shared" si="1"/>
        <v>5000</v>
      </c>
      <c r="J19" s="19" t="s">
        <v>243</v>
      </c>
    </row>
    <row r="20" spans="1:10" hidden="1">
      <c r="A20" t="s">
        <v>244</v>
      </c>
      <c r="B20" t="s">
        <v>245</v>
      </c>
      <c r="C20" s="4">
        <v>0</v>
      </c>
      <c r="D20" s="4">
        <v>0</v>
      </c>
      <c r="E20" s="5">
        <f t="shared" si="4"/>
        <v>0</v>
      </c>
      <c r="F20" s="5"/>
      <c r="G20" s="5"/>
      <c r="H20" s="5"/>
      <c r="I20" s="5">
        <f t="shared" si="1"/>
        <v>0</v>
      </c>
      <c r="J20" s="82"/>
    </row>
    <row r="21" spans="1:10" hidden="1">
      <c r="A21" t="s">
        <v>246</v>
      </c>
      <c r="B21" t="s">
        <v>247</v>
      </c>
      <c r="C21" s="5">
        <v>0</v>
      </c>
      <c r="D21" s="4">
        <v>0</v>
      </c>
      <c r="E21" s="5">
        <f t="shared" si="4"/>
        <v>0</v>
      </c>
      <c r="F21" s="5"/>
      <c r="G21" s="5"/>
      <c r="H21" s="5"/>
      <c r="I21" s="5">
        <f t="shared" si="1"/>
        <v>0</v>
      </c>
      <c r="J21" s="19"/>
    </row>
    <row r="29" spans="1:10">
      <c r="A29" t="s">
        <v>67</v>
      </c>
      <c r="B29" t="s">
        <v>212</v>
      </c>
      <c r="C29" s="6">
        <f>SUM(C3:C22)</f>
        <v>16287</v>
      </c>
      <c r="D29" s="6">
        <f>SUM(D3:D22)</f>
        <v>41098</v>
      </c>
      <c r="E29" s="6">
        <f>SUM(E3:E22)</f>
        <v>57572</v>
      </c>
      <c r="F29" s="6">
        <f>SUM(F3:F22)</f>
        <v>0</v>
      </c>
      <c r="G29" s="6">
        <f>SUM(G3:G22)</f>
        <v>57572</v>
      </c>
      <c r="H29" s="6">
        <f t="shared" ref="H29:I29" si="5">SUM(H3:H22)</f>
        <v>390</v>
      </c>
      <c r="I29" s="6">
        <f t="shared" si="5"/>
        <v>57962</v>
      </c>
    </row>
  </sheetData>
  <printOptions gridLines="1"/>
  <pageMargins left="0.75" right="0.75" top="1" bottom="1" header="0.5" footer="0.25"/>
  <pageSetup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view="pageLayout" topLeftCell="A8" zoomScaleNormal="86" workbookViewId="0">
      <selection activeCell="J35" sqref="J35"/>
    </sheetView>
  </sheetViews>
  <sheetFormatPr defaultRowHeight="12.75"/>
  <cols>
    <col min="1" max="1" width="20.7109375" style="22" customWidth="1"/>
    <col min="2" max="2" width="26.140625" style="22" customWidth="1"/>
    <col min="3" max="3" width="15.85546875" style="22" hidden="1" customWidth="1"/>
    <col min="4" max="6" width="15.7109375" style="22" hidden="1" customWidth="1"/>
    <col min="7" max="9" width="15.7109375" style="22" customWidth="1"/>
    <col min="10" max="10" width="28.7109375" style="22" customWidth="1"/>
    <col min="11" max="260" width="9.140625" style="22"/>
    <col min="261" max="261" width="20.7109375" style="22" customWidth="1"/>
    <col min="262" max="262" width="26.140625" style="22" customWidth="1"/>
    <col min="263" max="263" width="15.85546875" style="22" customWidth="1"/>
    <col min="264" max="265" width="15.7109375" style="22" customWidth="1"/>
    <col min="266" max="266" width="28.7109375" style="22" customWidth="1"/>
    <col min="267" max="516" width="9.140625" style="22"/>
    <col min="517" max="517" width="20.7109375" style="22" customWidth="1"/>
    <col min="518" max="518" width="26.140625" style="22" customWidth="1"/>
    <col min="519" max="519" width="15.85546875" style="22" customWidth="1"/>
    <col min="520" max="521" width="15.7109375" style="22" customWidth="1"/>
    <col min="522" max="522" width="28.7109375" style="22" customWidth="1"/>
    <col min="523" max="772" width="9.140625" style="22"/>
    <col min="773" max="773" width="20.7109375" style="22" customWidth="1"/>
    <col min="774" max="774" width="26.140625" style="22" customWidth="1"/>
    <col min="775" max="775" width="15.85546875" style="22" customWidth="1"/>
    <col min="776" max="777" width="15.7109375" style="22" customWidth="1"/>
    <col min="778" max="778" width="28.7109375" style="22" customWidth="1"/>
    <col min="779" max="1028" width="9.140625" style="22"/>
    <col min="1029" max="1029" width="20.7109375" style="22" customWidth="1"/>
    <col min="1030" max="1030" width="26.140625" style="22" customWidth="1"/>
    <col min="1031" max="1031" width="15.85546875" style="22" customWidth="1"/>
    <col min="1032" max="1033" width="15.7109375" style="22" customWidth="1"/>
    <col min="1034" max="1034" width="28.7109375" style="22" customWidth="1"/>
    <col min="1035" max="1284" width="9.140625" style="22"/>
    <col min="1285" max="1285" width="20.7109375" style="22" customWidth="1"/>
    <col min="1286" max="1286" width="26.140625" style="22" customWidth="1"/>
    <col min="1287" max="1287" width="15.85546875" style="22" customWidth="1"/>
    <col min="1288" max="1289" width="15.7109375" style="22" customWidth="1"/>
    <col min="1290" max="1290" width="28.7109375" style="22" customWidth="1"/>
    <col min="1291" max="1540" width="9.140625" style="22"/>
    <col min="1541" max="1541" width="20.7109375" style="22" customWidth="1"/>
    <col min="1542" max="1542" width="26.140625" style="22" customWidth="1"/>
    <col min="1543" max="1543" width="15.85546875" style="22" customWidth="1"/>
    <col min="1544" max="1545" width="15.7109375" style="22" customWidth="1"/>
    <col min="1546" max="1546" width="28.7109375" style="22" customWidth="1"/>
    <col min="1547" max="1796" width="9.140625" style="22"/>
    <col min="1797" max="1797" width="20.7109375" style="22" customWidth="1"/>
    <col min="1798" max="1798" width="26.140625" style="22" customWidth="1"/>
    <col min="1799" max="1799" width="15.85546875" style="22" customWidth="1"/>
    <col min="1800" max="1801" width="15.7109375" style="22" customWidth="1"/>
    <col min="1802" max="1802" width="28.7109375" style="22" customWidth="1"/>
    <col min="1803" max="2052" width="9.140625" style="22"/>
    <col min="2053" max="2053" width="20.7109375" style="22" customWidth="1"/>
    <col min="2054" max="2054" width="26.140625" style="22" customWidth="1"/>
    <col min="2055" max="2055" width="15.85546875" style="22" customWidth="1"/>
    <col min="2056" max="2057" width="15.7109375" style="22" customWidth="1"/>
    <col min="2058" max="2058" width="28.7109375" style="22" customWidth="1"/>
    <col min="2059" max="2308" width="9.140625" style="22"/>
    <col min="2309" max="2309" width="20.7109375" style="22" customWidth="1"/>
    <col min="2310" max="2310" width="26.140625" style="22" customWidth="1"/>
    <col min="2311" max="2311" width="15.85546875" style="22" customWidth="1"/>
    <col min="2312" max="2313" width="15.7109375" style="22" customWidth="1"/>
    <col min="2314" max="2314" width="28.7109375" style="22" customWidth="1"/>
    <col min="2315" max="2564" width="9.140625" style="22"/>
    <col min="2565" max="2565" width="20.7109375" style="22" customWidth="1"/>
    <col min="2566" max="2566" width="26.140625" style="22" customWidth="1"/>
    <col min="2567" max="2567" width="15.85546875" style="22" customWidth="1"/>
    <col min="2568" max="2569" width="15.7109375" style="22" customWidth="1"/>
    <col min="2570" max="2570" width="28.7109375" style="22" customWidth="1"/>
    <col min="2571" max="2820" width="9.140625" style="22"/>
    <col min="2821" max="2821" width="20.7109375" style="22" customWidth="1"/>
    <col min="2822" max="2822" width="26.140625" style="22" customWidth="1"/>
    <col min="2823" max="2823" width="15.85546875" style="22" customWidth="1"/>
    <col min="2824" max="2825" width="15.7109375" style="22" customWidth="1"/>
    <col min="2826" max="2826" width="28.7109375" style="22" customWidth="1"/>
    <col min="2827" max="3076" width="9.140625" style="22"/>
    <col min="3077" max="3077" width="20.7109375" style="22" customWidth="1"/>
    <col min="3078" max="3078" width="26.140625" style="22" customWidth="1"/>
    <col min="3079" max="3079" width="15.85546875" style="22" customWidth="1"/>
    <col min="3080" max="3081" width="15.7109375" style="22" customWidth="1"/>
    <col min="3082" max="3082" width="28.7109375" style="22" customWidth="1"/>
    <col min="3083" max="3332" width="9.140625" style="22"/>
    <col min="3333" max="3333" width="20.7109375" style="22" customWidth="1"/>
    <col min="3334" max="3334" width="26.140625" style="22" customWidth="1"/>
    <col min="3335" max="3335" width="15.85546875" style="22" customWidth="1"/>
    <col min="3336" max="3337" width="15.7109375" style="22" customWidth="1"/>
    <col min="3338" max="3338" width="28.7109375" style="22" customWidth="1"/>
    <col min="3339" max="3588" width="9.140625" style="22"/>
    <col min="3589" max="3589" width="20.7109375" style="22" customWidth="1"/>
    <col min="3590" max="3590" width="26.140625" style="22" customWidth="1"/>
    <col min="3591" max="3591" width="15.85546875" style="22" customWidth="1"/>
    <col min="3592" max="3593" width="15.7109375" style="22" customWidth="1"/>
    <col min="3594" max="3594" width="28.7109375" style="22" customWidth="1"/>
    <col min="3595" max="3844" width="9.140625" style="22"/>
    <col min="3845" max="3845" width="20.7109375" style="22" customWidth="1"/>
    <col min="3846" max="3846" width="26.140625" style="22" customWidth="1"/>
    <col min="3847" max="3847" width="15.85546875" style="22" customWidth="1"/>
    <col min="3848" max="3849" width="15.7109375" style="22" customWidth="1"/>
    <col min="3850" max="3850" width="28.7109375" style="22" customWidth="1"/>
    <col min="3851" max="4100" width="9.140625" style="22"/>
    <col min="4101" max="4101" width="20.7109375" style="22" customWidth="1"/>
    <col min="4102" max="4102" width="26.140625" style="22" customWidth="1"/>
    <col min="4103" max="4103" width="15.85546875" style="22" customWidth="1"/>
    <col min="4104" max="4105" width="15.7109375" style="22" customWidth="1"/>
    <col min="4106" max="4106" width="28.7109375" style="22" customWidth="1"/>
    <col min="4107" max="4356" width="9.140625" style="22"/>
    <col min="4357" max="4357" width="20.7109375" style="22" customWidth="1"/>
    <col min="4358" max="4358" width="26.140625" style="22" customWidth="1"/>
    <col min="4359" max="4359" width="15.85546875" style="22" customWidth="1"/>
    <col min="4360" max="4361" width="15.7109375" style="22" customWidth="1"/>
    <col min="4362" max="4362" width="28.7109375" style="22" customWidth="1"/>
    <col min="4363" max="4612" width="9.140625" style="22"/>
    <col min="4613" max="4613" width="20.7109375" style="22" customWidth="1"/>
    <col min="4614" max="4614" width="26.140625" style="22" customWidth="1"/>
    <col min="4615" max="4615" width="15.85546875" style="22" customWidth="1"/>
    <col min="4616" max="4617" width="15.7109375" style="22" customWidth="1"/>
    <col min="4618" max="4618" width="28.7109375" style="22" customWidth="1"/>
    <col min="4619" max="4868" width="9.140625" style="22"/>
    <col min="4869" max="4869" width="20.7109375" style="22" customWidth="1"/>
    <col min="4870" max="4870" width="26.140625" style="22" customWidth="1"/>
    <col min="4871" max="4871" width="15.85546875" style="22" customWidth="1"/>
    <col min="4872" max="4873" width="15.7109375" style="22" customWidth="1"/>
    <col min="4874" max="4874" width="28.7109375" style="22" customWidth="1"/>
    <col min="4875" max="5124" width="9.140625" style="22"/>
    <col min="5125" max="5125" width="20.7109375" style="22" customWidth="1"/>
    <col min="5126" max="5126" width="26.140625" style="22" customWidth="1"/>
    <col min="5127" max="5127" width="15.85546875" style="22" customWidth="1"/>
    <col min="5128" max="5129" width="15.7109375" style="22" customWidth="1"/>
    <col min="5130" max="5130" width="28.7109375" style="22" customWidth="1"/>
    <col min="5131" max="5380" width="9.140625" style="22"/>
    <col min="5381" max="5381" width="20.7109375" style="22" customWidth="1"/>
    <col min="5382" max="5382" width="26.140625" style="22" customWidth="1"/>
    <col min="5383" max="5383" width="15.85546875" style="22" customWidth="1"/>
    <col min="5384" max="5385" width="15.7109375" style="22" customWidth="1"/>
    <col min="5386" max="5386" width="28.7109375" style="22" customWidth="1"/>
    <col min="5387" max="5636" width="9.140625" style="22"/>
    <col min="5637" max="5637" width="20.7109375" style="22" customWidth="1"/>
    <col min="5638" max="5638" width="26.140625" style="22" customWidth="1"/>
    <col min="5639" max="5639" width="15.85546875" style="22" customWidth="1"/>
    <col min="5640" max="5641" width="15.7109375" style="22" customWidth="1"/>
    <col min="5642" max="5642" width="28.7109375" style="22" customWidth="1"/>
    <col min="5643" max="5892" width="9.140625" style="22"/>
    <col min="5893" max="5893" width="20.7109375" style="22" customWidth="1"/>
    <col min="5894" max="5894" width="26.140625" style="22" customWidth="1"/>
    <col min="5895" max="5895" width="15.85546875" style="22" customWidth="1"/>
    <col min="5896" max="5897" width="15.7109375" style="22" customWidth="1"/>
    <col min="5898" max="5898" width="28.7109375" style="22" customWidth="1"/>
    <col min="5899" max="6148" width="9.140625" style="22"/>
    <col min="6149" max="6149" width="20.7109375" style="22" customWidth="1"/>
    <col min="6150" max="6150" width="26.140625" style="22" customWidth="1"/>
    <col min="6151" max="6151" width="15.85546875" style="22" customWidth="1"/>
    <col min="6152" max="6153" width="15.7109375" style="22" customWidth="1"/>
    <col min="6154" max="6154" width="28.7109375" style="22" customWidth="1"/>
    <col min="6155" max="6404" width="9.140625" style="22"/>
    <col min="6405" max="6405" width="20.7109375" style="22" customWidth="1"/>
    <col min="6406" max="6406" width="26.140625" style="22" customWidth="1"/>
    <col min="6407" max="6407" width="15.85546875" style="22" customWidth="1"/>
    <col min="6408" max="6409" width="15.7109375" style="22" customWidth="1"/>
    <col min="6410" max="6410" width="28.7109375" style="22" customWidth="1"/>
    <col min="6411" max="6660" width="9.140625" style="22"/>
    <col min="6661" max="6661" width="20.7109375" style="22" customWidth="1"/>
    <col min="6662" max="6662" width="26.140625" style="22" customWidth="1"/>
    <col min="6663" max="6663" width="15.85546875" style="22" customWidth="1"/>
    <col min="6664" max="6665" width="15.7109375" style="22" customWidth="1"/>
    <col min="6666" max="6666" width="28.7109375" style="22" customWidth="1"/>
    <col min="6667" max="6916" width="9.140625" style="22"/>
    <col min="6917" max="6917" width="20.7109375" style="22" customWidth="1"/>
    <col min="6918" max="6918" width="26.140625" style="22" customWidth="1"/>
    <col min="6919" max="6919" width="15.85546875" style="22" customWidth="1"/>
    <col min="6920" max="6921" width="15.7109375" style="22" customWidth="1"/>
    <col min="6922" max="6922" width="28.7109375" style="22" customWidth="1"/>
    <col min="6923" max="7172" width="9.140625" style="22"/>
    <col min="7173" max="7173" width="20.7109375" style="22" customWidth="1"/>
    <col min="7174" max="7174" width="26.140625" style="22" customWidth="1"/>
    <col min="7175" max="7175" width="15.85546875" style="22" customWidth="1"/>
    <col min="7176" max="7177" width="15.7109375" style="22" customWidth="1"/>
    <col min="7178" max="7178" width="28.7109375" style="22" customWidth="1"/>
    <col min="7179" max="7428" width="9.140625" style="22"/>
    <col min="7429" max="7429" width="20.7109375" style="22" customWidth="1"/>
    <col min="7430" max="7430" width="26.140625" style="22" customWidth="1"/>
    <col min="7431" max="7431" width="15.85546875" style="22" customWidth="1"/>
    <col min="7432" max="7433" width="15.7109375" style="22" customWidth="1"/>
    <col min="7434" max="7434" width="28.7109375" style="22" customWidth="1"/>
    <col min="7435" max="7684" width="9.140625" style="22"/>
    <col min="7685" max="7685" width="20.7109375" style="22" customWidth="1"/>
    <col min="7686" max="7686" width="26.140625" style="22" customWidth="1"/>
    <col min="7687" max="7687" width="15.85546875" style="22" customWidth="1"/>
    <col min="7688" max="7689" width="15.7109375" style="22" customWidth="1"/>
    <col min="7690" max="7690" width="28.7109375" style="22" customWidth="1"/>
    <col min="7691" max="7940" width="9.140625" style="22"/>
    <col min="7941" max="7941" width="20.7109375" style="22" customWidth="1"/>
    <col min="7942" max="7942" width="26.140625" style="22" customWidth="1"/>
    <col min="7943" max="7943" width="15.85546875" style="22" customWidth="1"/>
    <col min="7944" max="7945" width="15.7109375" style="22" customWidth="1"/>
    <col min="7946" max="7946" width="28.7109375" style="22" customWidth="1"/>
    <col min="7947" max="8196" width="9.140625" style="22"/>
    <col min="8197" max="8197" width="20.7109375" style="22" customWidth="1"/>
    <col min="8198" max="8198" width="26.140625" style="22" customWidth="1"/>
    <col min="8199" max="8199" width="15.85546875" style="22" customWidth="1"/>
    <col min="8200" max="8201" width="15.7109375" style="22" customWidth="1"/>
    <col min="8202" max="8202" width="28.7109375" style="22" customWidth="1"/>
    <col min="8203" max="8452" width="9.140625" style="22"/>
    <col min="8453" max="8453" width="20.7109375" style="22" customWidth="1"/>
    <col min="8454" max="8454" width="26.140625" style="22" customWidth="1"/>
    <col min="8455" max="8455" width="15.85546875" style="22" customWidth="1"/>
    <col min="8456" max="8457" width="15.7109375" style="22" customWidth="1"/>
    <col min="8458" max="8458" width="28.7109375" style="22" customWidth="1"/>
    <col min="8459" max="8708" width="9.140625" style="22"/>
    <col min="8709" max="8709" width="20.7109375" style="22" customWidth="1"/>
    <col min="8710" max="8710" width="26.140625" style="22" customWidth="1"/>
    <col min="8711" max="8711" width="15.85546875" style="22" customWidth="1"/>
    <col min="8712" max="8713" width="15.7109375" style="22" customWidth="1"/>
    <col min="8714" max="8714" width="28.7109375" style="22" customWidth="1"/>
    <col min="8715" max="8964" width="9.140625" style="22"/>
    <col min="8965" max="8965" width="20.7109375" style="22" customWidth="1"/>
    <col min="8966" max="8966" width="26.140625" style="22" customWidth="1"/>
    <col min="8967" max="8967" width="15.85546875" style="22" customWidth="1"/>
    <col min="8968" max="8969" width="15.7109375" style="22" customWidth="1"/>
    <col min="8970" max="8970" width="28.7109375" style="22" customWidth="1"/>
    <col min="8971" max="9220" width="9.140625" style="22"/>
    <col min="9221" max="9221" width="20.7109375" style="22" customWidth="1"/>
    <col min="9222" max="9222" width="26.140625" style="22" customWidth="1"/>
    <col min="9223" max="9223" width="15.85546875" style="22" customWidth="1"/>
    <col min="9224" max="9225" width="15.7109375" style="22" customWidth="1"/>
    <col min="9226" max="9226" width="28.7109375" style="22" customWidth="1"/>
    <col min="9227" max="9476" width="9.140625" style="22"/>
    <col min="9477" max="9477" width="20.7109375" style="22" customWidth="1"/>
    <col min="9478" max="9478" width="26.140625" style="22" customWidth="1"/>
    <col min="9479" max="9479" width="15.85546875" style="22" customWidth="1"/>
    <col min="9480" max="9481" width="15.7109375" style="22" customWidth="1"/>
    <col min="9482" max="9482" width="28.7109375" style="22" customWidth="1"/>
    <col min="9483" max="9732" width="9.140625" style="22"/>
    <col min="9733" max="9733" width="20.7109375" style="22" customWidth="1"/>
    <col min="9734" max="9734" width="26.140625" style="22" customWidth="1"/>
    <col min="9735" max="9735" width="15.85546875" style="22" customWidth="1"/>
    <col min="9736" max="9737" width="15.7109375" style="22" customWidth="1"/>
    <col min="9738" max="9738" width="28.7109375" style="22" customWidth="1"/>
    <col min="9739" max="9988" width="9.140625" style="22"/>
    <col min="9989" max="9989" width="20.7109375" style="22" customWidth="1"/>
    <col min="9990" max="9990" width="26.140625" style="22" customWidth="1"/>
    <col min="9991" max="9991" width="15.85546875" style="22" customWidth="1"/>
    <col min="9992" max="9993" width="15.7109375" style="22" customWidth="1"/>
    <col min="9994" max="9994" width="28.7109375" style="22" customWidth="1"/>
    <col min="9995" max="10244" width="9.140625" style="22"/>
    <col min="10245" max="10245" width="20.7109375" style="22" customWidth="1"/>
    <col min="10246" max="10246" width="26.140625" style="22" customWidth="1"/>
    <col min="10247" max="10247" width="15.85546875" style="22" customWidth="1"/>
    <col min="10248" max="10249" width="15.7109375" style="22" customWidth="1"/>
    <col min="10250" max="10250" width="28.7109375" style="22" customWidth="1"/>
    <col min="10251" max="10500" width="9.140625" style="22"/>
    <col min="10501" max="10501" width="20.7109375" style="22" customWidth="1"/>
    <col min="10502" max="10502" width="26.140625" style="22" customWidth="1"/>
    <col min="10503" max="10503" width="15.85546875" style="22" customWidth="1"/>
    <col min="10504" max="10505" width="15.7109375" style="22" customWidth="1"/>
    <col min="10506" max="10506" width="28.7109375" style="22" customWidth="1"/>
    <col min="10507" max="10756" width="9.140625" style="22"/>
    <col min="10757" max="10757" width="20.7109375" style="22" customWidth="1"/>
    <col min="10758" max="10758" width="26.140625" style="22" customWidth="1"/>
    <col min="10759" max="10759" width="15.85546875" style="22" customWidth="1"/>
    <col min="10760" max="10761" width="15.7109375" style="22" customWidth="1"/>
    <col min="10762" max="10762" width="28.7109375" style="22" customWidth="1"/>
    <col min="10763" max="11012" width="9.140625" style="22"/>
    <col min="11013" max="11013" width="20.7109375" style="22" customWidth="1"/>
    <col min="11014" max="11014" width="26.140625" style="22" customWidth="1"/>
    <col min="11015" max="11015" width="15.85546875" style="22" customWidth="1"/>
    <col min="11016" max="11017" width="15.7109375" style="22" customWidth="1"/>
    <col min="11018" max="11018" width="28.7109375" style="22" customWidth="1"/>
    <col min="11019" max="11268" width="9.140625" style="22"/>
    <col min="11269" max="11269" width="20.7109375" style="22" customWidth="1"/>
    <col min="11270" max="11270" width="26.140625" style="22" customWidth="1"/>
    <col min="11271" max="11271" width="15.85546875" style="22" customWidth="1"/>
    <col min="11272" max="11273" width="15.7109375" style="22" customWidth="1"/>
    <col min="11274" max="11274" width="28.7109375" style="22" customWidth="1"/>
    <col min="11275" max="11524" width="9.140625" style="22"/>
    <col min="11525" max="11525" width="20.7109375" style="22" customWidth="1"/>
    <col min="11526" max="11526" width="26.140625" style="22" customWidth="1"/>
    <col min="11527" max="11527" width="15.85546875" style="22" customWidth="1"/>
    <col min="11528" max="11529" width="15.7109375" style="22" customWidth="1"/>
    <col min="11530" max="11530" width="28.7109375" style="22" customWidth="1"/>
    <col min="11531" max="11780" width="9.140625" style="22"/>
    <col min="11781" max="11781" width="20.7109375" style="22" customWidth="1"/>
    <col min="11782" max="11782" width="26.140625" style="22" customWidth="1"/>
    <col min="11783" max="11783" width="15.85546875" style="22" customWidth="1"/>
    <col min="11784" max="11785" width="15.7109375" style="22" customWidth="1"/>
    <col min="11786" max="11786" width="28.7109375" style="22" customWidth="1"/>
    <col min="11787" max="12036" width="9.140625" style="22"/>
    <col min="12037" max="12037" width="20.7109375" style="22" customWidth="1"/>
    <col min="12038" max="12038" width="26.140625" style="22" customWidth="1"/>
    <col min="12039" max="12039" width="15.85546875" style="22" customWidth="1"/>
    <col min="12040" max="12041" width="15.7109375" style="22" customWidth="1"/>
    <col min="12042" max="12042" width="28.7109375" style="22" customWidth="1"/>
    <col min="12043" max="12292" width="9.140625" style="22"/>
    <col min="12293" max="12293" width="20.7109375" style="22" customWidth="1"/>
    <col min="12294" max="12294" width="26.140625" style="22" customWidth="1"/>
    <col min="12295" max="12295" width="15.85546875" style="22" customWidth="1"/>
    <col min="12296" max="12297" width="15.7109375" style="22" customWidth="1"/>
    <col min="12298" max="12298" width="28.7109375" style="22" customWidth="1"/>
    <col min="12299" max="12548" width="9.140625" style="22"/>
    <col min="12549" max="12549" width="20.7109375" style="22" customWidth="1"/>
    <col min="12550" max="12550" width="26.140625" style="22" customWidth="1"/>
    <col min="12551" max="12551" width="15.85546875" style="22" customWidth="1"/>
    <col min="12552" max="12553" width="15.7109375" style="22" customWidth="1"/>
    <col min="12554" max="12554" width="28.7109375" style="22" customWidth="1"/>
    <col min="12555" max="12804" width="9.140625" style="22"/>
    <col min="12805" max="12805" width="20.7109375" style="22" customWidth="1"/>
    <col min="12806" max="12806" width="26.140625" style="22" customWidth="1"/>
    <col min="12807" max="12807" width="15.85546875" style="22" customWidth="1"/>
    <col min="12808" max="12809" width="15.7109375" style="22" customWidth="1"/>
    <col min="12810" max="12810" width="28.7109375" style="22" customWidth="1"/>
    <col min="12811" max="13060" width="9.140625" style="22"/>
    <col min="13061" max="13061" width="20.7109375" style="22" customWidth="1"/>
    <col min="13062" max="13062" width="26.140625" style="22" customWidth="1"/>
    <col min="13063" max="13063" width="15.85546875" style="22" customWidth="1"/>
    <col min="13064" max="13065" width="15.7109375" style="22" customWidth="1"/>
    <col min="13066" max="13066" width="28.7109375" style="22" customWidth="1"/>
    <col min="13067" max="13316" width="9.140625" style="22"/>
    <col min="13317" max="13317" width="20.7109375" style="22" customWidth="1"/>
    <col min="13318" max="13318" width="26.140625" style="22" customWidth="1"/>
    <col min="13319" max="13319" width="15.85546875" style="22" customWidth="1"/>
    <col min="13320" max="13321" width="15.7109375" style="22" customWidth="1"/>
    <col min="13322" max="13322" width="28.7109375" style="22" customWidth="1"/>
    <col min="13323" max="13572" width="9.140625" style="22"/>
    <col min="13573" max="13573" width="20.7109375" style="22" customWidth="1"/>
    <col min="13574" max="13574" width="26.140625" style="22" customWidth="1"/>
    <col min="13575" max="13575" width="15.85546875" style="22" customWidth="1"/>
    <col min="13576" max="13577" width="15.7109375" style="22" customWidth="1"/>
    <col min="13578" max="13578" width="28.7109375" style="22" customWidth="1"/>
    <col min="13579" max="13828" width="9.140625" style="22"/>
    <col min="13829" max="13829" width="20.7109375" style="22" customWidth="1"/>
    <col min="13830" max="13830" width="26.140625" style="22" customWidth="1"/>
    <col min="13831" max="13831" width="15.85546875" style="22" customWidth="1"/>
    <col min="13832" max="13833" width="15.7109375" style="22" customWidth="1"/>
    <col min="13834" max="13834" width="28.7109375" style="22" customWidth="1"/>
    <col min="13835" max="14084" width="9.140625" style="22"/>
    <col min="14085" max="14085" width="20.7109375" style="22" customWidth="1"/>
    <col min="14086" max="14086" width="26.140625" style="22" customWidth="1"/>
    <col min="14087" max="14087" width="15.85546875" style="22" customWidth="1"/>
    <col min="14088" max="14089" width="15.7109375" style="22" customWidth="1"/>
    <col min="14090" max="14090" width="28.7109375" style="22" customWidth="1"/>
    <col min="14091" max="14340" width="9.140625" style="22"/>
    <col min="14341" max="14341" width="20.7109375" style="22" customWidth="1"/>
    <col min="14342" max="14342" width="26.140625" style="22" customWidth="1"/>
    <col min="14343" max="14343" width="15.85546875" style="22" customWidth="1"/>
    <col min="14344" max="14345" width="15.7109375" style="22" customWidth="1"/>
    <col min="14346" max="14346" width="28.7109375" style="22" customWidth="1"/>
    <col min="14347" max="14596" width="9.140625" style="22"/>
    <col min="14597" max="14597" width="20.7109375" style="22" customWidth="1"/>
    <col min="14598" max="14598" width="26.140625" style="22" customWidth="1"/>
    <col min="14599" max="14599" width="15.85546875" style="22" customWidth="1"/>
    <col min="14600" max="14601" width="15.7109375" style="22" customWidth="1"/>
    <col min="14602" max="14602" width="28.7109375" style="22" customWidth="1"/>
    <col min="14603" max="14852" width="9.140625" style="22"/>
    <col min="14853" max="14853" width="20.7109375" style="22" customWidth="1"/>
    <col min="14854" max="14854" width="26.140625" style="22" customWidth="1"/>
    <col min="14855" max="14855" width="15.85546875" style="22" customWidth="1"/>
    <col min="14856" max="14857" width="15.7109375" style="22" customWidth="1"/>
    <col min="14858" max="14858" width="28.7109375" style="22" customWidth="1"/>
    <col min="14859" max="15108" width="9.140625" style="22"/>
    <col min="15109" max="15109" width="20.7109375" style="22" customWidth="1"/>
    <col min="15110" max="15110" width="26.140625" style="22" customWidth="1"/>
    <col min="15111" max="15111" width="15.85546875" style="22" customWidth="1"/>
    <col min="15112" max="15113" width="15.7109375" style="22" customWidth="1"/>
    <col min="15114" max="15114" width="28.7109375" style="22" customWidth="1"/>
    <col min="15115" max="15364" width="9.140625" style="22"/>
    <col min="15365" max="15365" width="20.7109375" style="22" customWidth="1"/>
    <col min="15366" max="15366" width="26.140625" style="22" customWidth="1"/>
    <col min="15367" max="15367" width="15.85546875" style="22" customWidth="1"/>
    <col min="15368" max="15369" width="15.7109375" style="22" customWidth="1"/>
    <col min="15370" max="15370" width="28.7109375" style="22" customWidth="1"/>
    <col min="15371" max="15620" width="9.140625" style="22"/>
    <col min="15621" max="15621" width="20.7109375" style="22" customWidth="1"/>
    <col min="15622" max="15622" width="26.140625" style="22" customWidth="1"/>
    <col min="15623" max="15623" width="15.85546875" style="22" customWidth="1"/>
    <col min="15624" max="15625" width="15.7109375" style="22" customWidth="1"/>
    <col min="15626" max="15626" width="28.7109375" style="22" customWidth="1"/>
    <col min="15627" max="15876" width="9.140625" style="22"/>
    <col min="15877" max="15877" width="20.7109375" style="22" customWidth="1"/>
    <col min="15878" max="15878" width="26.140625" style="22" customWidth="1"/>
    <col min="15879" max="15879" width="15.85546875" style="22" customWidth="1"/>
    <col min="15880" max="15881" width="15.7109375" style="22" customWidth="1"/>
    <col min="15882" max="15882" width="28.7109375" style="22" customWidth="1"/>
    <col min="15883" max="16132" width="9.140625" style="22"/>
    <col min="16133" max="16133" width="20.7109375" style="22" customWidth="1"/>
    <col min="16134" max="16134" width="26.140625" style="22" customWidth="1"/>
    <col min="16135" max="16135" width="15.85546875" style="22" customWidth="1"/>
    <col min="16136" max="16137" width="15.7109375" style="22" customWidth="1"/>
    <col min="16138" max="16138" width="28.7109375" style="22" customWidth="1"/>
    <col min="16139" max="16384" width="9.140625" style="22"/>
  </cols>
  <sheetData>
    <row r="1" spans="1:10">
      <c r="A1" s="20" t="s">
        <v>68</v>
      </c>
      <c r="B1" s="22" t="s">
        <v>248</v>
      </c>
    </row>
    <row r="3" spans="1:10">
      <c r="A3" s="153" t="s">
        <v>29</v>
      </c>
      <c r="B3" s="153" t="s">
        <v>30</v>
      </c>
      <c r="C3" s="153" t="s">
        <v>31</v>
      </c>
      <c r="D3" s="153" t="s">
        <v>32</v>
      </c>
      <c r="E3" s="153" t="s">
        <v>33</v>
      </c>
      <c r="F3" s="153" t="s">
        <v>213</v>
      </c>
      <c r="G3" s="153" t="s">
        <v>34</v>
      </c>
      <c r="H3" s="153" t="s">
        <v>213</v>
      </c>
      <c r="I3" s="153" t="s">
        <v>35</v>
      </c>
      <c r="J3" s="153" t="s">
        <v>36</v>
      </c>
    </row>
    <row r="4" spans="1:10">
      <c r="A4" s="153"/>
      <c r="B4" s="153"/>
      <c r="C4" s="153"/>
      <c r="D4" s="153"/>
      <c r="E4" s="153"/>
      <c r="F4" s="153"/>
      <c r="G4" s="153"/>
      <c r="H4" s="153"/>
      <c r="I4" s="153"/>
      <c r="J4" s="153"/>
    </row>
    <row r="5" spans="1:10">
      <c r="A5" s="22" t="s">
        <v>249</v>
      </c>
      <c r="B5" s="22" t="s">
        <v>250</v>
      </c>
      <c r="C5" s="25">
        <v>22600</v>
      </c>
      <c r="D5" s="25">
        <v>0</v>
      </c>
      <c r="E5" s="26">
        <f t="shared" ref="E5:G19" si="0">C5+D5</f>
        <v>22600</v>
      </c>
      <c r="F5" s="26"/>
      <c r="G5" s="26">
        <f t="shared" si="0"/>
        <v>22600</v>
      </c>
      <c r="H5" s="26">
        <v>0</v>
      </c>
      <c r="I5" s="26">
        <f>G5+H5</f>
        <v>22600</v>
      </c>
      <c r="J5" s="22" t="s">
        <v>251</v>
      </c>
    </row>
    <row r="6" spans="1:10">
      <c r="A6" s="22" t="s">
        <v>252</v>
      </c>
      <c r="B6" s="22" t="s">
        <v>46</v>
      </c>
      <c r="C6" s="24">
        <v>2203</v>
      </c>
      <c r="D6" s="160">
        <v>0</v>
      </c>
      <c r="E6" s="24">
        <f t="shared" si="0"/>
        <v>2203</v>
      </c>
      <c r="F6" s="24"/>
      <c r="G6" s="26">
        <f t="shared" si="0"/>
        <v>2203</v>
      </c>
      <c r="H6" s="26">
        <v>0</v>
      </c>
      <c r="I6" s="26">
        <f t="shared" ref="I6:I19" si="1">G6+H6</f>
        <v>2203</v>
      </c>
    </row>
    <row r="7" spans="1:10" hidden="1">
      <c r="A7" s="22" t="s">
        <v>253</v>
      </c>
      <c r="B7" s="22" t="s">
        <v>254</v>
      </c>
      <c r="C7" s="24">
        <v>20000</v>
      </c>
      <c r="D7" s="24">
        <v>-20000</v>
      </c>
      <c r="E7" s="24">
        <f t="shared" si="0"/>
        <v>0</v>
      </c>
      <c r="F7" s="24"/>
      <c r="G7" s="26">
        <f t="shared" si="0"/>
        <v>0</v>
      </c>
      <c r="H7" s="26"/>
      <c r="I7" s="26">
        <f t="shared" si="1"/>
        <v>0</v>
      </c>
      <c r="J7" s="83" t="s">
        <v>255</v>
      </c>
    </row>
    <row r="8" spans="1:10">
      <c r="A8" s="22" t="s">
        <v>256</v>
      </c>
      <c r="B8" s="22" t="s">
        <v>257</v>
      </c>
      <c r="C8" s="24">
        <v>75000</v>
      </c>
      <c r="D8" s="24">
        <v>-2000</v>
      </c>
      <c r="E8" s="24">
        <f t="shared" si="0"/>
        <v>73000</v>
      </c>
      <c r="F8" s="24"/>
      <c r="G8" s="26">
        <f t="shared" si="0"/>
        <v>73000</v>
      </c>
      <c r="H8" s="26">
        <v>0</v>
      </c>
      <c r="I8" s="26">
        <f t="shared" si="1"/>
        <v>73000</v>
      </c>
      <c r="J8" s="83" t="s">
        <v>258</v>
      </c>
    </row>
    <row r="9" spans="1:10">
      <c r="A9" s="22" t="s">
        <v>259</v>
      </c>
      <c r="B9" s="22" t="s">
        <v>260</v>
      </c>
      <c r="C9" s="24">
        <v>25000</v>
      </c>
      <c r="D9" s="160">
        <v>2000</v>
      </c>
      <c r="E9" s="24">
        <f t="shared" si="0"/>
        <v>27000</v>
      </c>
      <c r="F9" s="24"/>
      <c r="G9" s="26">
        <f t="shared" si="0"/>
        <v>27000</v>
      </c>
      <c r="H9" s="26">
        <v>0</v>
      </c>
      <c r="I9" s="26">
        <f t="shared" si="1"/>
        <v>27000</v>
      </c>
      <c r="J9" s="83" t="s">
        <v>258</v>
      </c>
    </row>
    <row r="10" spans="1:10">
      <c r="A10" s="22" t="s">
        <v>261</v>
      </c>
      <c r="B10" s="22" t="s">
        <v>262</v>
      </c>
      <c r="C10" s="24">
        <v>12000</v>
      </c>
      <c r="D10" s="24">
        <v>0</v>
      </c>
      <c r="E10" s="24">
        <f t="shared" si="0"/>
        <v>12000</v>
      </c>
      <c r="F10" s="24"/>
      <c r="G10" s="26">
        <f t="shared" si="0"/>
        <v>12000</v>
      </c>
      <c r="H10" s="26">
        <v>0</v>
      </c>
      <c r="I10" s="26">
        <f t="shared" si="1"/>
        <v>12000</v>
      </c>
      <c r="J10" s="83" t="s">
        <v>263</v>
      </c>
    </row>
    <row r="11" spans="1:10">
      <c r="A11" s="22" t="s">
        <v>264</v>
      </c>
      <c r="B11" s="22" t="s">
        <v>265</v>
      </c>
      <c r="C11" s="24">
        <v>1500</v>
      </c>
      <c r="D11" s="24">
        <v>0</v>
      </c>
      <c r="E11" s="24">
        <f t="shared" si="0"/>
        <v>1500</v>
      </c>
      <c r="F11" s="24"/>
      <c r="G11" s="26">
        <f t="shared" si="0"/>
        <v>1500</v>
      </c>
      <c r="H11" s="26">
        <v>0</v>
      </c>
      <c r="I11" s="26">
        <f t="shared" si="1"/>
        <v>1500</v>
      </c>
      <c r="J11" s="83" t="s">
        <v>266</v>
      </c>
    </row>
    <row r="12" spans="1:10" hidden="1">
      <c r="A12" s="22" t="s">
        <v>267</v>
      </c>
      <c r="B12" s="22" t="s">
        <v>196</v>
      </c>
      <c r="C12" s="24">
        <v>0</v>
      </c>
      <c r="D12" s="24">
        <v>0</v>
      </c>
      <c r="E12" s="24">
        <f t="shared" si="0"/>
        <v>0</v>
      </c>
      <c r="F12" s="24"/>
      <c r="G12" s="26">
        <f t="shared" si="0"/>
        <v>0</v>
      </c>
      <c r="H12" s="26"/>
      <c r="I12" s="26">
        <f t="shared" si="1"/>
        <v>0</v>
      </c>
    </row>
    <row r="13" spans="1:10" hidden="1">
      <c r="A13" s="22" t="s">
        <v>268</v>
      </c>
      <c r="B13" s="22" t="s">
        <v>269</v>
      </c>
      <c r="C13" s="24">
        <v>5000</v>
      </c>
      <c r="D13" s="24">
        <v>-5000</v>
      </c>
      <c r="E13" s="24">
        <f t="shared" si="0"/>
        <v>0</v>
      </c>
      <c r="F13" s="24"/>
      <c r="G13" s="26">
        <f t="shared" si="0"/>
        <v>0</v>
      </c>
      <c r="H13" s="26"/>
      <c r="I13" s="26">
        <f t="shared" si="1"/>
        <v>0</v>
      </c>
      <c r="J13" s="83" t="s">
        <v>270</v>
      </c>
    </row>
    <row r="14" spans="1:10">
      <c r="A14" s="22" t="s">
        <v>271</v>
      </c>
      <c r="B14" s="22" t="s">
        <v>272</v>
      </c>
      <c r="C14" s="24">
        <v>2000</v>
      </c>
      <c r="D14" s="24">
        <v>0</v>
      </c>
      <c r="E14" s="24">
        <f t="shared" si="0"/>
        <v>2000</v>
      </c>
      <c r="F14" s="24"/>
      <c r="G14" s="26">
        <f t="shared" si="0"/>
        <v>2000</v>
      </c>
      <c r="H14" s="26">
        <v>0</v>
      </c>
      <c r="I14" s="26">
        <f t="shared" si="1"/>
        <v>2000</v>
      </c>
      <c r="J14" s="22" t="s">
        <v>273</v>
      </c>
    </row>
    <row r="15" spans="1:10">
      <c r="A15" s="22" t="s">
        <v>274</v>
      </c>
      <c r="B15" s="22" t="s">
        <v>275</v>
      </c>
      <c r="C15" s="24">
        <v>6000</v>
      </c>
      <c r="D15" s="24">
        <v>0</v>
      </c>
      <c r="E15" s="24">
        <f t="shared" si="0"/>
        <v>6000</v>
      </c>
      <c r="F15" s="24"/>
      <c r="G15" s="26">
        <f t="shared" si="0"/>
        <v>6000</v>
      </c>
      <c r="H15" s="26">
        <v>0</v>
      </c>
      <c r="I15" s="26">
        <f t="shared" si="1"/>
        <v>6000</v>
      </c>
      <c r="J15" s="83" t="s">
        <v>276</v>
      </c>
    </row>
    <row r="16" spans="1:10">
      <c r="A16" s="22" t="s">
        <v>277</v>
      </c>
      <c r="B16" s="22" t="s">
        <v>278</v>
      </c>
      <c r="C16" s="24">
        <v>14500</v>
      </c>
      <c r="D16" s="24">
        <v>0</v>
      </c>
      <c r="E16" s="24">
        <f t="shared" si="0"/>
        <v>14500</v>
      </c>
      <c r="F16" s="24"/>
      <c r="G16" s="26">
        <f t="shared" si="0"/>
        <v>14500</v>
      </c>
      <c r="H16" s="26">
        <v>0</v>
      </c>
      <c r="I16" s="26">
        <f t="shared" si="1"/>
        <v>14500</v>
      </c>
      <c r="J16" s="83" t="s">
        <v>263</v>
      </c>
    </row>
    <row r="17" spans="1:10">
      <c r="A17" s="22" t="s">
        <v>279</v>
      </c>
      <c r="B17" s="22" t="s">
        <v>280</v>
      </c>
      <c r="C17" s="24">
        <v>2000</v>
      </c>
      <c r="D17" s="24">
        <v>0</v>
      </c>
      <c r="E17" s="24">
        <f t="shared" si="0"/>
        <v>2000</v>
      </c>
      <c r="F17" s="24"/>
      <c r="G17" s="26">
        <f t="shared" si="0"/>
        <v>2000</v>
      </c>
      <c r="H17" s="26">
        <v>0</v>
      </c>
      <c r="I17" s="26">
        <f t="shared" si="1"/>
        <v>2000</v>
      </c>
    </row>
    <row r="18" spans="1:10">
      <c r="A18" s="22" t="s">
        <v>281</v>
      </c>
      <c r="B18" s="22" t="s">
        <v>95</v>
      </c>
      <c r="C18" s="24">
        <v>2500</v>
      </c>
      <c r="D18" s="24">
        <v>0</v>
      </c>
      <c r="E18" s="24">
        <f t="shared" si="0"/>
        <v>2500</v>
      </c>
      <c r="F18" s="24"/>
      <c r="G18" s="26">
        <f t="shared" si="0"/>
        <v>2500</v>
      </c>
      <c r="H18" s="26">
        <v>0</v>
      </c>
      <c r="I18" s="26">
        <f t="shared" si="1"/>
        <v>2500</v>
      </c>
      <c r="J18" s="83" t="s">
        <v>282</v>
      </c>
    </row>
    <row r="19" spans="1:10">
      <c r="A19" s="22" t="s">
        <v>283</v>
      </c>
      <c r="B19" s="22" t="s">
        <v>284</v>
      </c>
      <c r="C19" s="24">
        <v>2000</v>
      </c>
      <c r="D19" s="24">
        <v>0</v>
      </c>
      <c r="E19" s="24">
        <f t="shared" si="0"/>
        <v>2000</v>
      </c>
      <c r="F19" s="24"/>
      <c r="G19" s="26">
        <f t="shared" si="0"/>
        <v>2000</v>
      </c>
      <c r="H19" s="26">
        <v>0</v>
      </c>
      <c r="I19" s="26">
        <f t="shared" si="1"/>
        <v>2000</v>
      </c>
    </row>
    <row r="23" spans="1:10">
      <c r="A23" s="22" t="s">
        <v>59</v>
      </c>
    </row>
    <row r="28" spans="1:10">
      <c r="A28" s="22" t="s">
        <v>67</v>
      </c>
      <c r="B28" s="22" t="s">
        <v>248</v>
      </c>
      <c r="C28" s="26">
        <f>SUM(C5:C25)</f>
        <v>192303</v>
      </c>
      <c r="D28" s="25">
        <f>SUM(D5:D25)</f>
        <v>-25000</v>
      </c>
      <c r="E28" s="26">
        <f>SUM(E5:E25)</f>
        <v>167303</v>
      </c>
      <c r="F28" s="25">
        <f>SUM(F5:F25)</f>
        <v>0</v>
      </c>
      <c r="G28" s="26">
        <f>SUM(G5:G25)</f>
        <v>167303</v>
      </c>
      <c r="H28" s="26">
        <f t="shared" ref="H28:I28" si="2">SUM(H5:H25)</f>
        <v>0</v>
      </c>
      <c r="I28" s="26">
        <f t="shared" si="2"/>
        <v>167303</v>
      </c>
    </row>
  </sheetData>
  <printOptions gridLines="1"/>
  <pageMargins left="0.75" right="0.75" top="1" bottom="1" header="0.5" footer="0.25"/>
  <pageSetup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view="pageLayout" zoomScaleNormal="86" workbookViewId="0">
      <selection activeCell="J35" sqref="J35"/>
    </sheetView>
  </sheetViews>
  <sheetFormatPr defaultRowHeight="12.75"/>
  <cols>
    <col min="1" max="1" width="20.7109375" style="22" customWidth="1"/>
    <col min="2" max="2" width="26.140625" style="22" customWidth="1"/>
    <col min="3" max="3" width="15.85546875" style="22" hidden="1" customWidth="1"/>
    <col min="4" max="6" width="15.7109375" style="22" hidden="1" customWidth="1"/>
    <col min="7" max="9" width="15.7109375" style="22" customWidth="1"/>
    <col min="10" max="10" width="28.7109375" style="22" customWidth="1"/>
    <col min="11" max="260" width="9.140625" style="22"/>
    <col min="261" max="261" width="20.7109375" style="22" customWidth="1"/>
    <col min="262" max="262" width="26.140625" style="22" customWidth="1"/>
    <col min="263" max="263" width="15.85546875" style="22" customWidth="1"/>
    <col min="264" max="265" width="15.7109375" style="22" customWidth="1"/>
    <col min="266" max="266" width="28.7109375" style="22" customWidth="1"/>
    <col min="267" max="516" width="9.140625" style="22"/>
    <col min="517" max="517" width="20.7109375" style="22" customWidth="1"/>
    <col min="518" max="518" width="26.140625" style="22" customWidth="1"/>
    <col min="519" max="519" width="15.85546875" style="22" customWidth="1"/>
    <col min="520" max="521" width="15.7109375" style="22" customWidth="1"/>
    <col min="522" max="522" width="28.7109375" style="22" customWidth="1"/>
    <col min="523" max="772" width="9.140625" style="22"/>
    <col min="773" max="773" width="20.7109375" style="22" customWidth="1"/>
    <col min="774" max="774" width="26.140625" style="22" customWidth="1"/>
    <col min="775" max="775" width="15.85546875" style="22" customWidth="1"/>
    <col min="776" max="777" width="15.7109375" style="22" customWidth="1"/>
    <col min="778" max="778" width="28.7109375" style="22" customWidth="1"/>
    <col min="779" max="1028" width="9.140625" style="22"/>
    <col min="1029" max="1029" width="20.7109375" style="22" customWidth="1"/>
    <col min="1030" max="1030" width="26.140625" style="22" customWidth="1"/>
    <col min="1031" max="1031" width="15.85546875" style="22" customWidth="1"/>
    <col min="1032" max="1033" width="15.7109375" style="22" customWidth="1"/>
    <col min="1034" max="1034" width="28.7109375" style="22" customWidth="1"/>
    <col min="1035" max="1284" width="9.140625" style="22"/>
    <col min="1285" max="1285" width="20.7109375" style="22" customWidth="1"/>
    <col min="1286" max="1286" width="26.140625" style="22" customWidth="1"/>
    <col min="1287" max="1287" width="15.85546875" style="22" customWidth="1"/>
    <col min="1288" max="1289" width="15.7109375" style="22" customWidth="1"/>
    <col min="1290" max="1290" width="28.7109375" style="22" customWidth="1"/>
    <col min="1291" max="1540" width="9.140625" style="22"/>
    <col min="1541" max="1541" width="20.7109375" style="22" customWidth="1"/>
    <col min="1542" max="1542" width="26.140625" style="22" customWidth="1"/>
    <col min="1543" max="1543" width="15.85546875" style="22" customWidth="1"/>
    <col min="1544" max="1545" width="15.7109375" style="22" customWidth="1"/>
    <col min="1546" max="1546" width="28.7109375" style="22" customWidth="1"/>
    <col min="1547" max="1796" width="9.140625" style="22"/>
    <col min="1797" max="1797" width="20.7109375" style="22" customWidth="1"/>
    <col min="1798" max="1798" width="26.140625" style="22" customWidth="1"/>
    <col min="1799" max="1799" width="15.85546875" style="22" customWidth="1"/>
    <col min="1800" max="1801" width="15.7109375" style="22" customWidth="1"/>
    <col min="1802" max="1802" width="28.7109375" style="22" customWidth="1"/>
    <col min="1803" max="2052" width="9.140625" style="22"/>
    <col min="2053" max="2053" width="20.7109375" style="22" customWidth="1"/>
    <col min="2054" max="2054" width="26.140625" style="22" customWidth="1"/>
    <col min="2055" max="2055" width="15.85546875" style="22" customWidth="1"/>
    <col min="2056" max="2057" width="15.7109375" style="22" customWidth="1"/>
    <col min="2058" max="2058" width="28.7109375" style="22" customWidth="1"/>
    <col min="2059" max="2308" width="9.140625" style="22"/>
    <col min="2309" max="2309" width="20.7109375" style="22" customWidth="1"/>
    <col min="2310" max="2310" width="26.140625" style="22" customWidth="1"/>
    <col min="2311" max="2311" width="15.85546875" style="22" customWidth="1"/>
    <col min="2312" max="2313" width="15.7109375" style="22" customWidth="1"/>
    <col min="2314" max="2314" width="28.7109375" style="22" customWidth="1"/>
    <col min="2315" max="2564" width="9.140625" style="22"/>
    <col min="2565" max="2565" width="20.7109375" style="22" customWidth="1"/>
    <col min="2566" max="2566" width="26.140625" style="22" customWidth="1"/>
    <col min="2567" max="2567" width="15.85546875" style="22" customWidth="1"/>
    <col min="2568" max="2569" width="15.7109375" style="22" customWidth="1"/>
    <col min="2570" max="2570" width="28.7109375" style="22" customWidth="1"/>
    <col min="2571" max="2820" width="9.140625" style="22"/>
    <col min="2821" max="2821" width="20.7109375" style="22" customWidth="1"/>
    <col min="2822" max="2822" width="26.140625" style="22" customWidth="1"/>
    <col min="2823" max="2823" width="15.85546875" style="22" customWidth="1"/>
    <col min="2824" max="2825" width="15.7109375" style="22" customWidth="1"/>
    <col min="2826" max="2826" width="28.7109375" style="22" customWidth="1"/>
    <col min="2827" max="3076" width="9.140625" style="22"/>
    <col min="3077" max="3077" width="20.7109375" style="22" customWidth="1"/>
    <col min="3078" max="3078" width="26.140625" style="22" customWidth="1"/>
    <col min="3079" max="3079" width="15.85546875" style="22" customWidth="1"/>
    <col min="3080" max="3081" width="15.7109375" style="22" customWidth="1"/>
    <col min="3082" max="3082" width="28.7109375" style="22" customWidth="1"/>
    <col min="3083" max="3332" width="9.140625" style="22"/>
    <col min="3333" max="3333" width="20.7109375" style="22" customWidth="1"/>
    <col min="3334" max="3334" width="26.140625" style="22" customWidth="1"/>
    <col min="3335" max="3335" width="15.85546875" style="22" customWidth="1"/>
    <col min="3336" max="3337" width="15.7109375" style="22" customWidth="1"/>
    <col min="3338" max="3338" width="28.7109375" style="22" customWidth="1"/>
    <col min="3339" max="3588" width="9.140625" style="22"/>
    <col min="3589" max="3589" width="20.7109375" style="22" customWidth="1"/>
    <col min="3590" max="3590" width="26.140625" style="22" customWidth="1"/>
    <col min="3591" max="3591" width="15.85546875" style="22" customWidth="1"/>
    <col min="3592" max="3593" width="15.7109375" style="22" customWidth="1"/>
    <col min="3594" max="3594" width="28.7109375" style="22" customWidth="1"/>
    <col min="3595" max="3844" width="9.140625" style="22"/>
    <col min="3845" max="3845" width="20.7109375" style="22" customWidth="1"/>
    <col min="3846" max="3846" width="26.140625" style="22" customWidth="1"/>
    <col min="3847" max="3847" width="15.85546875" style="22" customWidth="1"/>
    <col min="3848" max="3849" width="15.7109375" style="22" customWidth="1"/>
    <col min="3850" max="3850" width="28.7109375" style="22" customWidth="1"/>
    <col min="3851" max="4100" width="9.140625" style="22"/>
    <col min="4101" max="4101" width="20.7109375" style="22" customWidth="1"/>
    <col min="4102" max="4102" width="26.140625" style="22" customWidth="1"/>
    <col min="4103" max="4103" width="15.85546875" style="22" customWidth="1"/>
    <col min="4104" max="4105" width="15.7109375" style="22" customWidth="1"/>
    <col min="4106" max="4106" width="28.7109375" style="22" customWidth="1"/>
    <col min="4107" max="4356" width="9.140625" style="22"/>
    <col min="4357" max="4357" width="20.7109375" style="22" customWidth="1"/>
    <col min="4358" max="4358" width="26.140625" style="22" customWidth="1"/>
    <col min="4359" max="4359" width="15.85546875" style="22" customWidth="1"/>
    <col min="4360" max="4361" width="15.7109375" style="22" customWidth="1"/>
    <col min="4362" max="4362" width="28.7109375" style="22" customWidth="1"/>
    <col min="4363" max="4612" width="9.140625" style="22"/>
    <col min="4613" max="4613" width="20.7109375" style="22" customWidth="1"/>
    <col min="4614" max="4614" width="26.140625" style="22" customWidth="1"/>
    <col min="4615" max="4615" width="15.85546875" style="22" customWidth="1"/>
    <col min="4616" max="4617" width="15.7109375" style="22" customWidth="1"/>
    <col min="4618" max="4618" width="28.7109375" style="22" customWidth="1"/>
    <col min="4619" max="4868" width="9.140625" style="22"/>
    <col min="4869" max="4869" width="20.7109375" style="22" customWidth="1"/>
    <col min="4870" max="4870" width="26.140625" style="22" customWidth="1"/>
    <col min="4871" max="4871" width="15.85546875" style="22" customWidth="1"/>
    <col min="4872" max="4873" width="15.7109375" style="22" customWidth="1"/>
    <col min="4874" max="4874" width="28.7109375" style="22" customWidth="1"/>
    <col min="4875" max="5124" width="9.140625" style="22"/>
    <col min="5125" max="5125" width="20.7109375" style="22" customWidth="1"/>
    <col min="5126" max="5126" width="26.140625" style="22" customWidth="1"/>
    <col min="5127" max="5127" width="15.85546875" style="22" customWidth="1"/>
    <col min="5128" max="5129" width="15.7109375" style="22" customWidth="1"/>
    <col min="5130" max="5130" width="28.7109375" style="22" customWidth="1"/>
    <col min="5131" max="5380" width="9.140625" style="22"/>
    <col min="5381" max="5381" width="20.7109375" style="22" customWidth="1"/>
    <col min="5382" max="5382" width="26.140625" style="22" customWidth="1"/>
    <col min="5383" max="5383" width="15.85546875" style="22" customWidth="1"/>
    <col min="5384" max="5385" width="15.7109375" style="22" customWidth="1"/>
    <col min="5386" max="5386" width="28.7109375" style="22" customWidth="1"/>
    <col min="5387" max="5636" width="9.140625" style="22"/>
    <col min="5637" max="5637" width="20.7109375" style="22" customWidth="1"/>
    <col min="5638" max="5638" width="26.140625" style="22" customWidth="1"/>
    <col min="5639" max="5639" width="15.85546875" style="22" customWidth="1"/>
    <col min="5640" max="5641" width="15.7109375" style="22" customWidth="1"/>
    <col min="5642" max="5642" width="28.7109375" style="22" customWidth="1"/>
    <col min="5643" max="5892" width="9.140625" style="22"/>
    <col min="5893" max="5893" width="20.7109375" style="22" customWidth="1"/>
    <col min="5894" max="5894" width="26.140625" style="22" customWidth="1"/>
    <col min="5895" max="5895" width="15.85546875" style="22" customWidth="1"/>
    <col min="5896" max="5897" width="15.7109375" style="22" customWidth="1"/>
    <col min="5898" max="5898" width="28.7109375" style="22" customWidth="1"/>
    <col min="5899" max="6148" width="9.140625" style="22"/>
    <col min="6149" max="6149" width="20.7109375" style="22" customWidth="1"/>
    <col min="6150" max="6150" width="26.140625" style="22" customWidth="1"/>
    <col min="6151" max="6151" width="15.85546875" style="22" customWidth="1"/>
    <col min="6152" max="6153" width="15.7109375" style="22" customWidth="1"/>
    <col min="6154" max="6154" width="28.7109375" style="22" customWidth="1"/>
    <col min="6155" max="6404" width="9.140625" style="22"/>
    <col min="6405" max="6405" width="20.7109375" style="22" customWidth="1"/>
    <col min="6406" max="6406" width="26.140625" style="22" customWidth="1"/>
    <col min="6407" max="6407" width="15.85546875" style="22" customWidth="1"/>
    <col min="6408" max="6409" width="15.7109375" style="22" customWidth="1"/>
    <col min="6410" max="6410" width="28.7109375" style="22" customWidth="1"/>
    <col min="6411" max="6660" width="9.140625" style="22"/>
    <col min="6661" max="6661" width="20.7109375" style="22" customWidth="1"/>
    <col min="6662" max="6662" width="26.140625" style="22" customWidth="1"/>
    <col min="6663" max="6663" width="15.85546875" style="22" customWidth="1"/>
    <col min="6664" max="6665" width="15.7109375" style="22" customWidth="1"/>
    <col min="6666" max="6666" width="28.7109375" style="22" customWidth="1"/>
    <col min="6667" max="6916" width="9.140625" style="22"/>
    <col min="6917" max="6917" width="20.7109375" style="22" customWidth="1"/>
    <col min="6918" max="6918" width="26.140625" style="22" customWidth="1"/>
    <col min="6919" max="6919" width="15.85546875" style="22" customWidth="1"/>
    <col min="6920" max="6921" width="15.7109375" style="22" customWidth="1"/>
    <col min="6922" max="6922" width="28.7109375" style="22" customWidth="1"/>
    <col min="6923" max="7172" width="9.140625" style="22"/>
    <col min="7173" max="7173" width="20.7109375" style="22" customWidth="1"/>
    <col min="7174" max="7174" width="26.140625" style="22" customWidth="1"/>
    <col min="7175" max="7175" width="15.85546875" style="22" customWidth="1"/>
    <col min="7176" max="7177" width="15.7109375" style="22" customWidth="1"/>
    <col min="7178" max="7178" width="28.7109375" style="22" customWidth="1"/>
    <col min="7179" max="7428" width="9.140625" style="22"/>
    <col min="7429" max="7429" width="20.7109375" style="22" customWidth="1"/>
    <col min="7430" max="7430" width="26.140625" style="22" customWidth="1"/>
    <col min="7431" max="7431" width="15.85546875" style="22" customWidth="1"/>
    <col min="7432" max="7433" width="15.7109375" style="22" customWidth="1"/>
    <col min="7434" max="7434" width="28.7109375" style="22" customWidth="1"/>
    <col min="7435" max="7684" width="9.140625" style="22"/>
    <col min="7685" max="7685" width="20.7109375" style="22" customWidth="1"/>
    <col min="7686" max="7686" width="26.140625" style="22" customWidth="1"/>
    <col min="7687" max="7687" width="15.85546875" style="22" customWidth="1"/>
    <col min="7688" max="7689" width="15.7109375" style="22" customWidth="1"/>
    <col min="7690" max="7690" width="28.7109375" style="22" customWidth="1"/>
    <col min="7691" max="7940" width="9.140625" style="22"/>
    <col min="7941" max="7941" width="20.7109375" style="22" customWidth="1"/>
    <col min="7942" max="7942" width="26.140625" style="22" customWidth="1"/>
    <col min="7943" max="7943" width="15.85546875" style="22" customWidth="1"/>
    <col min="7944" max="7945" width="15.7109375" style="22" customWidth="1"/>
    <col min="7946" max="7946" width="28.7109375" style="22" customWidth="1"/>
    <col min="7947" max="8196" width="9.140625" style="22"/>
    <col min="8197" max="8197" width="20.7109375" style="22" customWidth="1"/>
    <col min="8198" max="8198" width="26.140625" style="22" customWidth="1"/>
    <col min="8199" max="8199" width="15.85546875" style="22" customWidth="1"/>
    <col min="8200" max="8201" width="15.7109375" style="22" customWidth="1"/>
    <col min="8202" max="8202" width="28.7109375" style="22" customWidth="1"/>
    <col min="8203" max="8452" width="9.140625" style="22"/>
    <col min="8453" max="8453" width="20.7109375" style="22" customWidth="1"/>
    <col min="8454" max="8454" width="26.140625" style="22" customWidth="1"/>
    <col min="8455" max="8455" width="15.85546875" style="22" customWidth="1"/>
    <col min="8456" max="8457" width="15.7109375" style="22" customWidth="1"/>
    <col min="8458" max="8458" width="28.7109375" style="22" customWidth="1"/>
    <col min="8459" max="8708" width="9.140625" style="22"/>
    <col min="8709" max="8709" width="20.7109375" style="22" customWidth="1"/>
    <col min="8710" max="8710" width="26.140625" style="22" customWidth="1"/>
    <col min="8711" max="8711" width="15.85546875" style="22" customWidth="1"/>
    <col min="8712" max="8713" width="15.7109375" style="22" customWidth="1"/>
    <col min="8714" max="8714" width="28.7109375" style="22" customWidth="1"/>
    <col min="8715" max="8964" width="9.140625" style="22"/>
    <col min="8965" max="8965" width="20.7109375" style="22" customWidth="1"/>
    <col min="8966" max="8966" width="26.140625" style="22" customWidth="1"/>
    <col min="8967" max="8967" width="15.85546875" style="22" customWidth="1"/>
    <col min="8968" max="8969" width="15.7109375" style="22" customWidth="1"/>
    <col min="8970" max="8970" width="28.7109375" style="22" customWidth="1"/>
    <col min="8971" max="9220" width="9.140625" style="22"/>
    <col min="9221" max="9221" width="20.7109375" style="22" customWidth="1"/>
    <col min="9222" max="9222" width="26.140625" style="22" customWidth="1"/>
    <col min="9223" max="9223" width="15.85546875" style="22" customWidth="1"/>
    <col min="9224" max="9225" width="15.7109375" style="22" customWidth="1"/>
    <col min="9226" max="9226" width="28.7109375" style="22" customWidth="1"/>
    <col min="9227" max="9476" width="9.140625" style="22"/>
    <col min="9477" max="9477" width="20.7109375" style="22" customWidth="1"/>
    <col min="9478" max="9478" width="26.140625" style="22" customWidth="1"/>
    <col min="9479" max="9479" width="15.85546875" style="22" customWidth="1"/>
    <col min="9480" max="9481" width="15.7109375" style="22" customWidth="1"/>
    <col min="9482" max="9482" width="28.7109375" style="22" customWidth="1"/>
    <col min="9483" max="9732" width="9.140625" style="22"/>
    <col min="9733" max="9733" width="20.7109375" style="22" customWidth="1"/>
    <col min="9734" max="9734" width="26.140625" style="22" customWidth="1"/>
    <col min="9735" max="9735" width="15.85546875" style="22" customWidth="1"/>
    <col min="9736" max="9737" width="15.7109375" style="22" customWidth="1"/>
    <col min="9738" max="9738" width="28.7109375" style="22" customWidth="1"/>
    <col min="9739" max="9988" width="9.140625" style="22"/>
    <col min="9989" max="9989" width="20.7109375" style="22" customWidth="1"/>
    <col min="9990" max="9990" width="26.140625" style="22" customWidth="1"/>
    <col min="9991" max="9991" width="15.85546875" style="22" customWidth="1"/>
    <col min="9992" max="9993" width="15.7109375" style="22" customWidth="1"/>
    <col min="9994" max="9994" width="28.7109375" style="22" customWidth="1"/>
    <col min="9995" max="10244" width="9.140625" style="22"/>
    <col min="10245" max="10245" width="20.7109375" style="22" customWidth="1"/>
    <col min="10246" max="10246" width="26.140625" style="22" customWidth="1"/>
    <col min="10247" max="10247" width="15.85546875" style="22" customWidth="1"/>
    <col min="10248" max="10249" width="15.7109375" style="22" customWidth="1"/>
    <col min="10250" max="10250" width="28.7109375" style="22" customWidth="1"/>
    <col min="10251" max="10500" width="9.140625" style="22"/>
    <col min="10501" max="10501" width="20.7109375" style="22" customWidth="1"/>
    <col min="10502" max="10502" width="26.140625" style="22" customWidth="1"/>
    <col min="10503" max="10503" width="15.85546875" style="22" customWidth="1"/>
    <col min="10504" max="10505" width="15.7109375" style="22" customWidth="1"/>
    <col min="10506" max="10506" width="28.7109375" style="22" customWidth="1"/>
    <col min="10507" max="10756" width="9.140625" style="22"/>
    <col min="10757" max="10757" width="20.7109375" style="22" customWidth="1"/>
    <col min="10758" max="10758" width="26.140625" style="22" customWidth="1"/>
    <col min="10759" max="10759" width="15.85546875" style="22" customWidth="1"/>
    <col min="10760" max="10761" width="15.7109375" style="22" customWidth="1"/>
    <col min="10762" max="10762" width="28.7109375" style="22" customWidth="1"/>
    <col min="10763" max="11012" width="9.140625" style="22"/>
    <col min="11013" max="11013" width="20.7109375" style="22" customWidth="1"/>
    <col min="11014" max="11014" width="26.140625" style="22" customWidth="1"/>
    <col min="11015" max="11015" width="15.85546875" style="22" customWidth="1"/>
    <col min="11016" max="11017" width="15.7109375" style="22" customWidth="1"/>
    <col min="11018" max="11018" width="28.7109375" style="22" customWidth="1"/>
    <col min="11019" max="11268" width="9.140625" style="22"/>
    <col min="11269" max="11269" width="20.7109375" style="22" customWidth="1"/>
    <col min="11270" max="11270" width="26.140625" style="22" customWidth="1"/>
    <col min="11271" max="11271" width="15.85546875" style="22" customWidth="1"/>
    <col min="11272" max="11273" width="15.7109375" style="22" customWidth="1"/>
    <col min="11274" max="11274" width="28.7109375" style="22" customWidth="1"/>
    <col min="11275" max="11524" width="9.140625" style="22"/>
    <col min="11525" max="11525" width="20.7109375" style="22" customWidth="1"/>
    <col min="11526" max="11526" width="26.140625" style="22" customWidth="1"/>
    <col min="11527" max="11527" width="15.85546875" style="22" customWidth="1"/>
    <col min="11528" max="11529" width="15.7109375" style="22" customWidth="1"/>
    <col min="11530" max="11530" width="28.7109375" style="22" customWidth="1"/>
    <col min="11531" max="11780" width="9.140625" style="22"/>
    <col min="11781" max="11781" width="20.7109375" style="22" customWidth="1"/>
    <col min="11782" max="11782" width="26.140625" style="22" customWidth="1"/>
    <col min="11783" max="11783" width="15.85546875" style="22" customWidth="1"/>
    <col min="11784" max="11785" width="15.7109375" style="22" customWidth="1"/>
    <col min="11786" max="11786" width="28.7109375" style="22" customWidth="1"/>
    <col min="11787" max="12036" width="9.140625" style="22"/>
    <col min="12037" max="12037" width="20.7109375" style="22" customWidth="1"/>
    <col min="12038" max="12038" width="26.140625" style="22" customWidth="1"/>
    <col min="12039" max="12039" width="15.85546875" style="22" customWidth="1"/>
    <col min="12040" max="12041" width="15.7109375" style="22" customWidth="1"/>
    <col min="12042" max="12042" width="28.7109375" style="22" customWidth="1"/>
    <col min="12043" max="12292" width="9.140625" style="22"/>
    <col min="12293" max="12293" width="20.7109375" style="22" customWidth="1"/>
    <col min="12294" max="12294" width="26.140625" style="22" customWidth="1"/>
    <col min="12295" max="12295" width="15.85546875" style="22" customWidth="1"/>
    <col min="12296" max="12297" width="15.7109375" style="22" customWidth="1"/>
    <col min="12298" max="12298" width="28.7109375" style="22" customWidth="1"/>
    <col min="12299" max="12548" width="9.140625" style="22"/>
    <col min="12549" max="12549" width="20.7109375" style="22" customWidth="1"/>
    <col min="12550" max="12550" width="26.140625" style="22" customWidth="1"/>
    <col min="12551" max="12551" width="15.85546875" style="22" customWidth="1"/>
    <col min="12552" max="12553" width="15.7109375" style="22" customWidth="1"/>
    <col min="12554" max="12554" width="28.7109375" style="22" customWidth="1"/>
    <col min="12555" max="12804" width="9.140625" style="22"/>
    <col min="12805" max="12805" width="20.7109375" style="22" customWidth="1"/>
    <col min="12806" max="12806" width="26.140625" style="22" customWidth="1"/>
    <col min="12807" max="12807" width="15.85546875" style="22" customWidth="1"/>
    <col min="12808" max="12809" width="15.7109375" style="22" customWidth="1"/>
    <col min="12810" max="12810" width="28.7109375" style="22" customWidth="1"/>
    <col min="12811" max="13060" width="9.140625" style="22"/>
    <col min="13061" max="13061" width="20.7109375" style="22" customWidth="1"/>
    <col min="13062" max="13062" width="26.140625" style="22" customWidth="1"/>
    <col min="13063" max="13063" width="15.85546875" style="22" customWidth="1"/>
    <col min="13064" max="13065" width="15.7109375" style="22" customWidth="1"/>
    <col min="13066" max="13066" width="28.7109375" style="22" customWidth="1"/>
    <col min="13067" max="13316" width="9.140625" style="22"/>
    <col min="13317" max="13317" width="20.7109375" style="22" customWidth="1"/>
    <col min="13318" max="13318" width="26.140625" style="22" customWidth="1"/>
    <col min="13319" max="13319" width="15.85546875" style="22" customWidth="1"/>
    <col min="13320" max="13321" width="15.7109375" style="22" customWidth="1"/>
    <col min="13322" max="13322" width="28.7109375" style="22" customWidth="1"/>
    <col min="13323" max="13572" width="9.140625" style="22"/>
    <col min="13573" max="13573" width="20.7109375" style="22" customWidth="1"/>
    <col min="13574" max="13574" width="26.140625" style="22" customWidth="1"/>
    <col min="13575" max="13575" width="15.85546875" style="22" customWidth="1"/>
    <col min="13576" max="13577" width="15.7109375" style="22" customWidth="1"/>
    <col min="13578" max="13578" width="28.7109375" style="22" customWidth="1"/>
    <col min="13579" max="13828" width="9.140625" style="22"/>
    <col min="13829" max="13829" width="20.7109375" style="22" customWidth="1"/>
    <col min="13830" max="13830" width="26.140625" style="22" customWidth="1"/>
    <col min="13831" max="13831" width="15.85546875" style="22" customWidth="1"/>
    <col min="13832" max="13833" width="15.7109375" style="22" customWidth="1"/>
    <col min="13834" max="13834" width="28.7109375" style="22" customWidth="1"/>
    <col min="13835" max="14084" width="9.140625" style="22"/>
    <col min="14085" max="14085" width="20.7109375" style="22" customWidth="1"/>
    <col min="14086" max="14086" width="26.140625" style="22" customWidth="1"/>
    <col min="14087" max="14087" width="15.85546875" style="22" customWidth="1"/>
    <col min="14088" max="14089" width="15.7109375" style="22" customWidth="1"/>
    <col min="14090" max="14090" width="28.7109375" style="22" customWidth="1"/>
    <col min="14091" max="14340" width="9.140625" style="22"/>
    <col min="14341" max="14341" width="20.7109375" style="22" customWidth="1"/>
    <col min="14342" max="14342" width="26.140625" style="22" customWidth="1"/>
    <col min="14343" max="14343" width="15.85546875" style="22" customWidth="1"/>
    <col min="14344" max="14345" width="15.7109375" style="22" customWidth="1"/>
    <col min="14346" max="14346" width="28.7109375" style="22" customWidth="1"/>
    <col min="14347" max="14596" width="9.140625" style="22"/>
    <col min="14597" max="14597" width="20.7109375" style="22" customWidth="1"/>
    <col min="14598" max="14598" width="26.140625" style="22" customWidth="1"/>
    <col min="14599" max="14599" width="15.85546875" style="22" customWidth="1"/>
    <col min="14600" max="14601" width="15.7109375" style="22" customWidth="1"/>
    <col min="14602" max="14602" width="28.7109375" style="22" customWidth="1"/>
    <col min="14603" max="14852" width="9.140625" style="22"/>
    <col min="14853" max="14853" width="20.7109375" style="22" customWidth="1"/>
    <col min="14854" max="14854" width="26.140625" style="22" customWidth="1"/>
    <col min="14855" max="14855" width="15.85546875" style="22" customWidth="1"/>
    <col min="14856" max="14857" width="15.7109375" style="22" customWidth="1"/>
    <col min="14858" max="14858" width="28.7109375" style="22" customWidth="1"/>
    <col min="14859" max="15108" width="9.140625" style="22"/>
    <col min="15109" max="15109" width="20.7109375" style="22" customWidth="1"/>
    <col min="15110" max="15110" width="26.140625" style="22" customWidth="1"/>
    <col min="15111" max="15111" width="15.85546875" style="22" customWidth="1"/>
    <col min="15112" max="15113" width="15.7109375" style="22" customWidth="1"/>
    <col min="15114" max="15114" width="28.7109375" style="22" customWidth="1"/>
    <col min="15115" max="15364" width="9.140625" style="22"/>
    <col min="15365" max="15365" width="20.7109375" style="22" customWidth="1"/>
    <col min="15366" max="15366" width="26.140625" style="22" customWidth="1"/>
    <col min="15367" max="15367" width="15.85546875" style="22" customWidth="1"/>
    <col min="15368" max="15369" width="15.7109375" style="22" customWidth="1"/>
    <col min="15370" max="15370" width="28.7109375" style="22" customWidth="1"/>
    <col min="15371" max="15620" width="9.140625" style="22"/>
    <col min="15621" max="15621" width="20.7109375" style="22" customWidth="1"/>
    <col min="15622" max="15622" width="26.140625" style="22" customWidth="1"/>
    <col min="15623" max="15623" width="15.85546875" style="22" customWidth="1"/>
    <col min="15624" max="15625" width="15.7109375" style="22" customWidth="1"/>
    <col min="15626" max="15626" width="28.7109375" style="22" customWidth="1"/>
    <col min="15627" max="15876" width="9.140625" style="22"/>
    <col min="15877" max="15877" width="20.7109375" style="22" customWidth="1"/>
    <col min="15878" max="15878" width="26.140625" style="22" customWidth="1"/>
    <col min="15879" max="15879" width="15.85546875" style="22" customWidth="1"/>
    <col min="15880" max="15881" width="15.7109375" style="22" customWidth="1"/>
    <col min="15882" max="15882" width="28.7109375" style="22" customWidth="1"/>
    <col min="15883" max="16132" width="9.140625" style="22"/>
    <col min="16133" max="16133" width="20.7109375" style="22" customWidth="1"/>
    <col min="16134" max="16134" width="26.140625" style="22" customWidth="1"/>
    <col min="16135" max="16135" width="15.85546875" style="22" customWidth="1"/>
    <col min="16136" max="16137" width="15.7109375" style="22" customWidth="1"/>
    <col min="16138" max="16138" width="28.7109375" style="22" customWidth="1"/>
    <col min="16139" max="16384" width="9.140625" style="22"/>
  </cols>
  <sheetData>
    <row r="1" spans="1:10">
      <c r="A1" s="20" t="s">
        <v>68</v>
      </c>
      <c r="B1" s="22" t="s">
        <v>285</v>
      </c>
    </row>
    <row r="3" spans="1:10">
      <c r="A3" s="153" t="s">
        <v>29</v>
      </c>
      <c r="B3" s="153" t="s">
        <v>30</v>
      </c>
      <c r="C3" s="153" t="s">
        <v>31</v>
      </c>
      <c r="D3" s="153" t="s">
        <v>32</v>
      </c>
      <c r="E3" s="153" t="s">
        <v>33</v>
      </c>
      <c r="F3" s="153" t="s">
        <v>213</v>
      </c>
      <c r="G3" s="153" t="s">
        <v>34</v>
      </c>
      <c r="H3" s="153" t="s">
        <v>213</v>
      </c>
      <c r="I3" s="153" t="s">
        <v>34</v>
      </c>
      <c r="J3" s="153" t="s">
        <v>36</v>
      </c>
    </row>
    <row r="4" spans="1:10">
      <c r="A4" s="153"/>
      <c r="B4" s="153"/>
      <c r="C4" s="153"/>
      <c r="D4" s="153"/>
      <c r="E4" s="153"/>
      <c r="F4" s="153"/>
      <c r="G4" s="153"/>
      <c r="H4" s="153"/>
      <c r="I4" s="153"/>
      <c r="J4" s="153"/>
    </row>
    <row r="5" spans="1:10">
      <c r="A5" s="22" t="s">
        <v>286</v>
      </c>
      <c r="B5" s="22" t="s">
        <v>287</v>
      </c>
      <c r="C5" s="25">
        <v>35700</v>
      </c>
      <c r="D5" s="24">
        <v>0</v>
      </c>
      <c r="E5" s="26">
        <f t="shared" ref="E5:G11" si="0">C5+D5</f>
        <v>35700</v>
      </c>
      <c r="F5" s="26"/>
      <c r="G5" s="26">
        <f t="shared" si="0"/>
        <v>35700</v>
      </c>
      <c r="H5" s="26">
        <v>456</v>
      </c>
      <c r="I5" s="26">
        <f>G5+H5</f>
        <v>36156</v>
      </c>
    </row>
    <row r="6" spans="1:10">
      <c r="A6" s="22" t="s">
        <v>288</v>
      </c>
      <c r="B6" s="22" t="s">
        <v>289</v>
      </c>
      <c r="C6" s="24">
        <v>1000</v>
      </c>
      <c r="D6" s="24">
        <v>0</v>
      </c>
      <c r="E6" s="24">
        <f t="shared" si="0"/>
        <v>1000</v>
      </c>
      <c r="F6" s="24"/>
      <c r="G6" s="26">
        <f t="shared" si="0"/>
        <v>1000</v>
      </c>
      <c r="H6" s="26">
        <v>0</v>
      </c>
      <c r="I6" s="26">
        <f t="shared" ref="I6:I11" si="1">G6+H6</f>
        <v>1000</v>
      </c>
    </row>
    <row r="7" spans="1:10">
      <c r="A7" s="22" t="s">
        <v>290</v>
      </c>
      <c r="B7" s="83" t="s">
        <v>291</v>
      </c>
      <c r="C7" s="24">
        <v>10000</v>
      </c>
      <c r="D7" s="24">
        <v>0</v>
      </c>
      <c r="E7" s="24">
        <f t="shared" si="0"/>
        <v>10000</v>
      </c>
      <c r="F7" s="24"/>
      <c r="G7" s="26">
        <f t="shared" si="0"/>
        <v>10000</v>
      </c>
      <c r="H7" s="26">
        <v>0</v>
      </c>
      <c r="I7" s="26">
        <f t="shared" si="1"/>
        <v>10000</v>
      </c>
    </row>
    <row r="8" spans="1:10">
      <c r="A8" s="22" t="s">
        <v>292</v>
      </c>
      <c r="B8" s="22" t="s">
        <v>293</v>
      </c>
      <c r="C8" s="24">
        <v>5000</v>
      </c>
      <c r="D8" s="24">
        <v>1500</v>
      </c>
      <c r="E8" s="24">
        <f t="shared" si="0"/>
        <v>6500</v>
      </c>
      <c r="F8" s="24"/>
      <c r="G8" s="26">
        <f t="shared" si="0"/>
        <v>6500</v>
      </c>
      <c r="H8" s="26">
        <v>0</v>
      </c>
      <c r="I8" s="26">
        <f t="shared" si="1"/>
        <v>6500</v>
      </c>
    </row>
    <row r="9" spans="1:10">
      <c r="A9" s="83" t="s">
        <v>294</v>
      </c>
      <c r="B9" s="83" t="s">
        <v>295</v>
      </c>
      <c r="C9" s="24">
        <v>13750</v>
      </c>
      <c r="D9" s="24">
        <v>0</v>
      </c>
      <c r="E9" s="24">
        <f t="shared" si="0"/>
        <v>13750</v>
      </c>
      <c r="F9" s="24"/>
      <c r="G9" s="26">
        <f t="shared" si="0"/>
        <v>13750</v>
      </c>
      <c r="H9" s="26">
        <v>0</v>
      </c>
      <c r="I9" s="26">
        <f t="shared" si="1"/>
        <v>13750</v>
      </c>
    </row>
    <row r="10" spans="1:10">
      <c r="A10" s="22" t="s">
        <v>296</v>
      </c>
      <c r="B10" s="22" t="s">
        <v>46</v>
      </c>
      <c r="C10" s="24">
        <v>2731</v>
      </c>
      <c r="D10" s="24">
        <v>0</v>
      </c>
      <c r="E10" s="24">
        <f t="shared" si="0"/>
        <v>2731</v>
      </c>
      <c r="F10" s="24"/>
      <c r="G10" s="26">
        <f t="shared" si="0"/>
        <v>2731</v>
      </c>
      <c r="H10" s="26">
        <v>0</v>
      </c>
      <c r="I10" s="26">
        <f t="shared" si="1"/>
        <v>2731</v>
      </c>
    </row>
    <row r="11" spans="1:10">
      <c r="A11" s="22" t="s">
        <v>297</v>
      </c>
      <c r="B11" s="22" t="s">
        <v>48</v>
      </c>
      <c r="C11" s="24">
        <v>4684</v>
      </c>
      <c r="D11" s="24">
        <v>425</v>
      </c>
      <c r="E11" s="24">
        <v>5230</v>
      </c>
      <c r="F11" s="24">
        <v>0</v>
      </c>
      <c r="G11" s="26">
        <f t="shared" si="0"/>
        <v>5230</v>
      </c>
      <c r="H11" s="26">
        <v>120</v>
      </c>
      <c r="I11" s="26">
        <f t="shared" si="1"/>
        <v>5350</v>
      </c>
      <c r="J11" s="107">
        <v>0.1585</v>
      </c>
    </row>
    <row r="14" spans="1:10" hidden="1">
      <c r="A14" s="83" t="s">
        <v>298</v>
      </c>
    </row>
    <row r="15" spans="1:10" hidden="1">
      <c r="A15" s="83" t="s">
        <v>299</v>
      </c>
    </row>
    <row r="20" spans="1:10">
      <c r="J20" s="22" t="s">
        <v>59</v>
      </c>
    </row>
    <row r="25" spans="1:10">
      <c r="A25" s="22" t="s">
        <v>67</v>
      </c>
      <c r="B25" s="22" t="s">
        <v>285</v>
      </c>
      <c r="C25" s="26">
        <f>SUM(C5:C24)</f>
        <v>72865</v>
      </c>
      <c r="D25" s="47">
        <f>SUM(D5:D24)</f>
        <v>1925</v>
      </c>
      <c r="E25" s="26">
        <f>SUM(E5:E24)</f>
        <v>74911</v>
      </c>
      <c r="F25" s="47">
        <f>SUM(F5:F24)</f>
        <v>0</v>
      </c>
      <c r="G25" s="26">
        <f>SUM(G5:G24)</f>
        <v>74911</v>
      </c>
      <c r="H25" s="26">
        <f t="shared" ref="H25:I25" si="2">SUM(H5:H24)</f>
        <v>576</v>
      </c>
      <c r="I25" s="26">
        <f t="shared" si="2"/>
        <v>75487</v>
      </c>
    </row>
  </sheetData>
  <printOptions gridLines="1"/>
  <pageMargins left="0.75" right="0.75" top="1" bottom="1" header="0.5" footer="0.25"/>
  <pageSetup orientation="landscape" r:id="rId1"/>
  <headerFooter alignWithMargins="0">
    <oddHeader>&amp;C&amp;"Arial,Bold"&amp;12SCOTLAND COUNTY SCHOOLS
2015-16 Current Expense Budget</oddHeader>
    <oddFooter>&amp;L&amp;F &amp;C
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Jay Toland</cp:lastModifiedBy>
  <cp:revision/>
  <dcterms:created xsi:type="dcterms:W3CDTF">2010-02-03T18:17:04Z</dcterms:created>
  <dcterms:modified xsi:type="dcterms:W3CDTF">2016-08-29T15:01:51Z</dcterms:modified>
  <cp:category/>
  <cp:contentStatus/>
</cp:coreProperties>
</file>